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idbeingar" sheetId="1" state="visible" r:id="rId3"/>
    <sheet name="Gogn og Utreikningar" sheetId="2" state="visible" r:id="rId4"/>
    <sheet name="Yfirlit og Greining" sheetId="3" state="visible" r:id="rId5"/>
    <sheet name="Rettir eftir flokkum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<sst xmlns="http://schemas.openxmlformats.org/spreadsheetml/2006/main" count="110" uniqueCount="78">
  <si>
    <t xml:space="preserve">MENU ENGINEERING MATRIX</t>
  </si>
  <si>
    <t xml:space="preserve">Kerfisbundin greining matseðils - Leiðbeiningar</t>
  </si>
  <si>
    <t xml:space="preserve">SKREF</t>
  </si>
  <si>
    <t xml:space="preserve">LYSING</t>
  </si>
  <si>
    <t xml:space="preserve">1</t>
  </si>
  <si>
    <t xml:space="preserve">Opnaðu 'Gogn og Utreikningar' og slaðu inn: Heiti | Flokkur | Verð | Hradefniskostnadur | Fjoldi seldra.</t>
  </si>
  <si>
    <t xml:space="preserve">2</t>
  </si>
  <si>
    <t xml:space="preserve">Allar aðrar dálkar (framlegd, hlutfall, flokkun) reikna sjalfkrafa.</t>
  </si>
  <si>
    <t xml:space="preserve">3</t>
  </si>
  <si>
    <t xml:space="preserve">Skoðaðu 'Yfirlit og Greining' til að sja samantekt, KPI og radleggingar.</t>
  </si>
  <si>
    <t xml:space="preserve">4</t>
  </si>
  <si>
    <t xml:space="preserve">Flipinn 'Rettir eftir flokkum' syniir hvern rett eftir matrix-flokkun.</t>
  </si>
  <si>
    <t xml:space="preserve">FLOKKUR</t>
  </si>
  <si>
    <t xml:space="preserve">SKILGREINING</t>
  </si>
  <si>
    <t xml:space="preserve">Stjarna</t>
  </si>
  <si>
    <t xml:space="preserve">Mikil sala OG ha framlegd - buðarás rekstrarins. Settu á áberandi stað.</t>
  </si>
  <si>
    <t xml:space="preserve">Gata</t>
  </si>
  <si>
    <t xml:space="preserve">Ha framlegd en litil sala - endurskoðaðu kynningu, lyðsingu og staðsetningu.</t>
  </si>
  <si>
    <t xml:space="preserve">Vinnuhestur</t>
  </si>
  <si>
    <t xml:space="preserve">Mikil sala en lag framlegd - leitaðu leiða til að laekka kostnað eða haekka verð.</t>
  </si>
  <si>
    <t xml:space="preserve">Hundur</t>
  </si>
  <si>
    <t xml:space="preserve">Litil sala OG lag framlegd - ihugaðu að fjarlaegja af matseðli.</t>
  </si>
  <si>
    <t xml:space="preserve">MENU ENGINEERING - Gogn og Utreikningar</t>
  </si>
  <si>
    <t xml:space="preserve">Slaðu inn gildi i BLAU dalka -- formular reikna rest sjalfkrafa</t>
  </si>
  <si>
    <t xml:space="preserve">Heiti rettar</t>
  </si>
  <si>
    <t xml:space="preserve">Flokkur</t>
  </si>
  <si>
    <t xml:space="preserve">Verð
(kr)</t>
  </si>
  <si>
    <t xml:space="preserve">Hradefnis-
kostnadur (kr)</t>
  </si>
  <si>
    <t xml:space="preserve">Fjoldi
seldra</t>
  </si>
  <si>
    <t xml:space="preserve">Heildar-
tekjur (kr)</t>
  </si>
  <si>
    <t xml:space="preserve">Heildar-
kostnadur (kr)</t>
  </si>
  <si>
    <t xml:space="preserve">Framlegd
(kr)</t>
  </si>
  <si>
    <t xml:space="preserve">Framlegd-
hlutfall %</t>
  </si>
  <si>
    <t xml:space="preserve">Flokkun</t>
  </si>
  <si>
    <t xml:space="preserve">Lambakotilettur</t>
  </si>
  <si>
    <t xml:space="preserve">Adalrettur</t>
  </si>
  <si>
    <t xml:space="preserve">Laxafilet</t>
  </si>
  <si>
    <t xml:space="preserve">Kjuklingasalat</t>
  </si>
  <si>
    <t xml:space="preserve">Forrettur</t>
  </si>
  <si>
    <t xml:space="preserve">Skuffukaka</t>
  </si>
  <si>
    <t xml:space="preserve">Eftirrettur</t>
  </si>
  <si>
    <t xml:space="preserve">Þorskafilet</t>
  </si>
  <si>
    <t xml:space="preserve">Grænmetissupa</t>
  </si>
  <si>
    <t xml:space="preserve">Hamborgari</t>
  </si>
  <si>
    <t xml:space="preserve">Rauðkálssalat</t>
  </si>
  <si>
    <t xml:space="preserve">Medlaeti</t>
  </si>
  <si>
    <t xml:space="preserve">Is og avextir</t>
  </si>
  <si>
    <t xml:space="preserve">Lambasuðubol</t>
  </si>
  <si>
    <t xml:space="preserve">SAMTALS / MEDALTAL</t>
  </si>
  <si>
    <t xml:space="preserve">Þroskuldar: Magn &gt;= MEDALTAL | Framlegd pr. rett &gt;= MEDALTAL framlegdar</t>
  </si>
  <si>
    <t xml:space="preserve">MENU ENGINEERING - Yfirlit og Greining</t>
  </si>
  <si>
    <t xml:space="preserve">Sjalfkraeft uppfaert þegar gognum er breytt</t>
  </si>
  <si>
    <t xml:space="preserve">SAMANTEKT EFTIR FLOKKUM</t>
  </si>
  <si>
    <t xml:space="preserve">Fj. rettar</t>
  </si>
  <si>
    <t xml:space="preserve">Heildar-
framlegd (kr)</t>
  </si>
  <si>
    <t xml:space="preserve">Medal-
framlegd %</t>
  </si>
  <si>
    <t xml:space="preserve">Radleggingar</t>
  </si>
  <si>
    <t xml:space="preserve">Settu a abaerandi stad - mikilvagasti flokkurinn</t>
  </si>
  <si>
    <t xml:space="preserve">Endurskoðaðu kynningu og staðsetningu</t>
  </si>
  <si>
    <t xml:space="preserve">Laekkaðu kostnað eða haekkaðu verð varlega</t>
  </si>
  <si>
    <t xml:space="preserve">Íhugaðu að fjarlægja af matseðli</t>
  </si>
  <si>
    <t xml:space="preserve">SAMTALS</t>
  </si>
  <si>
    <t xml:space="preserve">LYKILHLUTFOLL</t>
  </si>
  <si>
    <t xml:space="preserve">Heildar food cost %</t>
  </si>
  <si>
    <t xml:space="preserve">Markmiðð: undir 30%</t>
  </si>
  <si>
    <t xml:space="preserve">Heildar framlegðarhlutfall</t>
  </si>
  <si>
    <t xml:space="preserve">Markmið: yfir 70%</t>
  </si>
  <si>
    <t xml:space="preserve">Medalverð rettar</t>
  </si>
  <si>
    <t xml:space="preserve">Medal framlegd a rett</t>
  </si>
  <si>
    <t xml:space="preserve">Þroskuldar flokkana</t>
  </si>
  <si>
    <t xml:space="preserve">Heildarsala (magn)</t>
  </si>
  <si>
    <t xml:space="preserve">Fjoldi rettar</t>
  </si>
  <si>
    <t xml:space="preserve">RETTIR EFTIR FLOKKUM - Itarlegt yfirlit</t>
  </si>
  <si>
    <t xml:space="preserve">Sjalfkraeft uppfaert - allar tolur sottar ur gognaflipa</t>
  </si>
  <si>
    <t xml:space="preserve">Verð (kr)</t>
  </si>
  <si>
    <t xml:space="preserve">Fjoldi seldra</t>
  </si>
  <si>
    <t xml:space="preserve">Framlegd (kr)</t>
  </si>
  <si>
    <t xml:space="preserve">Framl. %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</si>
</sst>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%"/>
    <numFmt numFmtId="167" formatCode="#,##0&quot; kr&quot;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1"/>
      <color rgb="FF1F2D3D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7B5F00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833C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1F2D3D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9"/>
      <color rgb="FF333333"/>
      <name val="Arial"/>
      <family val="0"/>
      <charset val="1"/>
    </font>
    <font>
      <sz val="10"/>
      <color rgb="FF7B5F00"/>
      <name val="Arial"/>
      <family val="0"/>
      <charset val="1"/>
    </font>
    <font>
      <sz val="10"/>
      <color rgb="FF375623"/>
      <name val="Arial"/>
      <family val="0"/>
      <charset val="1"/>
    </font>
    <font>
      <sz val="10"/>
      <color rgb="FF1F3864"/>
      <name val="Arial"/>
      <family val="0"/>
      <charset val="1"/>
    </font>
    <font>
      <sz val="10"/>
      <color rgb="FF833C00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2"/>
      <color rgb="FF7B5F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7B5F00"/>
      <name val="Arial"/>
      <family val="0"/>
      <charset val="1"/>
    </font>
    <font>
      <b val="true"/>
      <sz val="12"/>
      <color rgb="FF375623"/>
      <name val="Arial"/>
      <family val="0"/>
      <charset val="1"/>
    </font>
    <font>
      <sz val="9"/>
      <color rgb="FF375623"/>
      <name val="Arial"/>
      <family val="0"/>
      <charset val="1"/>
    </font>
    <font>
      <b val="true"/>
      <sz val="12"/>
      <color rgb="FF1F3864"/>
      <name val="Arial"/>
      <family val="0"/>
      <charset val="1"/>
    </font>
    <font>
      <sz val="9"/>
      <color rgb="FF1F3864"/>
      <name val="Arial"/>
      <family val="0"/>
      <charset val="1"/>
    </font>
    <font>
      <b val="true"/>
      <sz val="12"/>
      <color rgb="FF833C00"/>
      <name val="Arial"/>
      <family val="0"/>
      <charset val="1"/>
    </font>
    <font>
      <sz val="9"/>
      <color rgb="FF833C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2D3D"/>
        <bgColor rgb="FF333333"/>
      </patternFill>
    </fill>
    <fill>
      <patternFill patternType="solid">
        <fgColor rgb="FFC9A84C"/>
        <bgColor rgb="FFBBBBBB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2CC"/>
        <bgColor rgb="FFFCE4D6"/>
      </patternFill>
    </fill>
    <fill>
      <patternFill patternType="solid">
        <fgColor rgb="FFE2EFDA"/>
        <bgColor rgb="FFDDEBF7"/>
      </patternFill>
    </fill>
    <fill>
      <patternFill patternType="solid">
        <fgColor rgb="FFDDEBF7"/>
        <bgColor rgb="FFE2EFDA"/>
      </patternFill>
    </fill>
    <fill>
      <patternFill patternType="solid">
        <fgColor rgb="FFFCE4D6"/>
        <bgColor rgb="FFFFF2CC"/>
      </patternFill>
    </fill>
    <fill>
      <patternFill patternType="solid">
        <fgColor rgb="FFD9D9D9"/>
        <bgColor rgb="FFDDEBF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B5F00"/>
      <rgbColor rgb="FF800080"/>
      <rgbColor rgb="FF008080"/>
      <rgbColor rgb="FFBBBBBB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66"/>
      <rgbColor rgb="FFC9A84C"/>
      <rgbColor rgb="FF1F3864"/>
      <rgbColor rgb="FF339966"/>
      <rgbColor rgb="FF375623"/>
      <rgbColor rgb="FF1F2D3D"/>
      <rgbColor rgb="FF833C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55"/>
  </cols>
  <sheetData>
    <row r="1" customFormat="false" ht="48" hidden="false" customHeight="true" outlineLevel="0" collapsed="false">
      <c r="A1" s="1" t="s">
        <v>0</v>
      </c>
      <c r="B1" s="1"/>
      <c r="C1" s="1"/>
    </row>
    <row r="2" customFormat="false" ht="21.75" hidden="false" customHeight="true" outlineLevel="0" collapsed="false">
      <c r="A2" s="2" t="s">
        <v>1</v>
      </c>
      <c r="B2" s="2"/>
      <c r="C2" s="2"/>
    </row>
    <row r="4" customFormat="false" ht="27.75" hidden="false" customHeight="true" outlineLevel="0" collapsed="false">
      <c r="B4" s="3" t="s">
        <v>2</v>
      </c>
      <c r="C4" s="3" t="s">
        <v>3</v>
      </c>
    </row>
    <row r="5" customFormat="false" ht="27.75" hidden="false" customHeight="true" outlineLevel="0" collapsed="false">
      <c r="B5" s="4" t="s">
        <v>4</v>
      </c>
      <c r="C5" s="4" t="s">
        <v>5</v>
      </c>
    </row>
    <row r="6" customFormat="false" ht="27.75" hidden="false" customHeight="true" outlineLevel="0" collapsed="false">
      <c r="B6" s="5" t="s">
        <v>6</v>
      </c>
      <c r="C6" s="5" t="s">
        <v>7</v>
      </c>
    </row>
    <row r="7" customFormat="false" ht="27.75" hidden="false" customHeight="true" outlineLevel="0" collapsed="false">
      <c r="B7" s="4" t="s">
        <v>8</v>
      </c>
      <c r="C7" s="4" t="s">
        <v>9</v>
      </c>
    </row>
    <row r="8" customFormat="false" ht="27.75" hidden="false" customHeight="true" outlineLevel="0" collapsed="false">
      <c r="B8" s="5" t="s">
        <v>10</v>
      </c>
      <c r="C8" s="5" t="s">
        <v>11</v>
      </c>
    </row>
    <row r="10" customFormat="false" ht="27.75" hidden="false" customHeight="true" outlineLevel="0" collapsed="false">
      <c r="B10" s="3" t="s">
        <v>12</v>
      </c>
      <c r="C10" s="3" t="s">
        <v>13</v>
      </c>
    </row>
    <row r="11" customFormat="false" ht="27.75" hidden="false" customHeight="true" outlineLevel="0" collapsed="false">
      <c r="B11" s="6" t="s">
        <v>14</v>
      </c>
      <c r="C11" s="6" t="s">
        <v>15</v>
      </c>
    </row>
    <row r="12" customFormat="false" ht="27.75" hidden="false" customHeight="true" outlineLevel="0" collapsed="false">
      <c r="B12" s="7" t="s">
        <v>16</v>
      </c>
      <c r="C12" s="7" t="s">
        <v>17</v>
      </c>
    </row>
    <row r="13" customFormat="false" ht="27.75" hidden="false" customHeight="true" outlineLevel="0" collapsed="false">
      <c r="B13" s="8" t="s">
        <v>18</v>
      </c>
      <c r="C13" s="8" t="s">
        <v>19</v>
      </c>
    </row>
    <row r="14" customFormat="false" ht="27.75" hidden="false" customHeight="true" outlineLevel="0" collapsed="false">
      <c r="B14" s="9" t="s">
        <v>20</v>
      </c>
      <c r="C14" s="9" t="s">
        <v>21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3" min="3" style="0" width="16"/>
    <col collapsed="false" customWidth="true" hidden="false" outlineLevel="0" max="4" min="4" style="0" width="13"/>
    <col collapsed="false" customWidth="true" hidden="false" outlineLevel="0" max="5" min="5" style="0" width="15"/>
    <col collapsed="false" customWidth="true" hidden="false" outlineLevel="0" max="6" min="6" style="0" width="12"/>
    <col collapsed="false" customWidth="true" hidden="false" outlineLevel="0" max="8" min="7" style="0" width="16"/>
    <col collapsed="false" customWidth="true" hidden="false" outlineLevel="0" max="9" min="9" style="0" width="14"/>
    <col collapsed="false" customWidth="true" hidden="false" outlineLevel="0" max="10" min="10" style="0" width="15"/>
    <col collapsed="false" customWidth="true" hidden="false" outlineLevel="0" max="11" min="11" style="0" width="20"/>
    <col collapsed="false" customWidth="true" hidden="false" outlineLevel="0" max="12" min="12" style="0" width="3"/>
  </cols>
  <sheetData>
    <row r="1" customFormat="false" ht="45" hidden="false" customHeight="true" outlineLevel="0" collapsed="false">
      <c r="A1" s="10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customFormat="false" ht="21.75" hidden="false" customHeight="true" outlineLevel="0" collapsed="false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customFormat="false" ht="37.5" hidden="false" customHeight="true" outlineLevel="0" collapsed="false">
      <c r="A3" s="12"/>
      <c r="B3" s="12" t="s">
        <v>24</v>
      </c>
      <c r="C3" s="12" t="s">
        <v>25</v>
      </c>
      <c r="D3" s="12" t="s">
        <v>26</v>
      </c>
      <c r="E3" s="12" t="s">
        <v>27</v>
      </c>
      <c r="F3" s="12" t="s">
        <v>28</v>
      </c>
      <c r="G3" s="12" t="s">
        <v>29</v>
      </c>
      <c r="H3" s="12" t="s">
        <v>30</v>
      </c>
      <c r="I3" s="12" t="s">
        <v>31</v>
      </c>
      <c r="J3" s="12" t="s">
        <v>32</v>
      </c>
      <c r="K3" s="12" t="s">
        <v>33</v>
      </c>
      <c r="L3" s="12"/>
    </row>
    <row r="4" customFormat="false" ht="15" hidden="false" customHeight="false" outlineLevel="0" collapsed="false">
      <c r="B4" s="13" t="s">
        <v>34</v>
      </c>
      <c r="C4" s="14" t="s">
        <v>35</v>
      </c>
      <c r="D4" s="15" t="n">
        <v>5490</v>
      </c>
      <c r="E4" s="15" t="n">
        <v>1650</v>
      </c>
      <c r="F4" s="15" t="n">
        <v>38</v>
      </c>
      <c r="G4" s="16" t="n">
        <f aca="false">D4*F4</f>
        <v>208620</v>
      </c>
      <c r="H4" s="16" t="n">
        <f aca="false">E4*F4</f>
        <v>62700</v>
      </c>
      <c r="I4" s="16" t="n">
        <f aca="false">G4-H4</f>
        <v>145920</v>
      </c>
      <c r="J4" s="17" t="n">
        <f aca="false">(D4-E4)/D4</f>
        <v>0.699453551912568</v>
      </c>
      <c r="K4" s="13" t="str">
        <f aca="false">IF(AND(F4&gt;=AVERAGE($F$4:$F$13),I4&gt;=AVERAGE($I$4:$I$13)),"Stjarna",IF(AND(F4&lt;AVERAGE($F$4:$F$13),I4&gt;=AVERAGE($I$4:$I$13)),"Gata",IF(AND(F4&gt;=AVERAGE($F$4:$F$13),I4&lt;AVERAGE($I$4:$I$13)),"Vinnuhestur","Hundur")))</f>
        <v>Gata</v>
      </c>
    </row>
    <row r="5" customFormat="false" ht="15" hidden="false" customHeight="false" outlineLevel="0" collapsed="false">
      <c r="B5" s="18" t="s">
        <v>36</v>
      </c>
      <c r="C5" s="19" t="s">
        <v>35</v>
      </c>
      <c r="D5" s="20" t="n">
        <v>4990</v>
      </c>
      <c r="E5" s="20" t="n">
        <v>1200</v>
      </c>
      <c r="F5" s="20" t="n">
        <v>52</v>
      </c>
      <c r="G5" s="21" t="n">
        <f aca="false">D5*F5</f>
        <v>259480</v>
      </c>
      <c r="H5" s="21" t="n">
        <f aca="false">E5*F5</f>
        <v>62400</v>
      </c>
      <c r="I5" s="21" t="n">
        <f aca="false">G5-H5</f>
        <v>197080</v>
      </c>
      <c r="J5" s="22" t="n">
        <f aca="false">(D5-E5)/D5</f>
        <v>0.759519038076152</v>
      </c>
      <c r="K5" s="18" t="str">
        <f aca="false">IF(AND(F5&gt;=AVERAGE($F$4:$F$13),I5&gt;=AVERAGE($I$4:$I$13)),"Stjarna",IF(AND(F5&lt;AVERAGE($F$4:$F$13),I5&gt;=AVERAGE($I$4:$I$13)),"Gata",IF(AND(F5&gt;=AVERAGE($F$4:$F$13),I5&lt;AVERAGE($I$4:$I$13)),"Vinnuhestur","Hundur")))</f>
        <v>Stjarna</v>
      </c>
    </row>
    <row r="6" customFormat="false" ht="15" hidden="false" customHeight="false" outlineLevel="0" collapsed="false">
      <c r="B6" s="13" t="s">
        <v>37</v>
      </c>
      <c r="C6" s="14" t="s">
        <v>38</v>
      </c>
      <c r="D6" s="15" t="n">
        <v>1990</v>
      </c>
      <c r="E6" s="15" t="n">
        <v>420</v>
      </c>
      <c r="F6" s="15" t="n">
        <v>71</v>
      </c>
      <c r="G6" s="16" t="n">
        <f aca="false">D6*F6</f>
        <v>141290</v>
      </c>
      <c r="H6" s="16" t="n">
        <f aca="false">E6*F6</f>
        <v>29820</v>
      </c>
      <c r="I6" s="16" t="n">
        <f aca="false">G6-H6</f>
        <v>111470</v>
      </c>
      <c r="J6" s="17" t="n">
        <f aca="false">(D6-E6)/D6</f>
        <v>0.78894472361809</v>
      </c>
      <c r="K6" s="13" t="str">
        <f aca="false">IF(AND(F6&gt;=AVERAGE($F$4:$F$13),I6&gt;=AVERAGE($I$4:$I$13)),"Stjarna",IF(AND(F6&lt;AVERAGE($F$4:$F$13),I6&gt;=AVERAGE($I$4:$I$13)),"Gata",IF(AND(F6&gt;=AVERAGE($F$4:$F$13),I6&lt;AVERAGE($I$4:$I$13)),"Vinnuhestur","Hundur")))</f>
        <v>Stjarna</v>
      </c>
    </row>
    <row r="7" customFormat="false" ht="15" hidden="false" customHeight="false" outlineLevel="0" collapsed="false">
      <c r="B7" s="18" t="s">
        <v>39</v>
      </c>
      <c r="C7" s="19" t="s">
        <v>40</v>
      </c>
      <c r="D7" s="20" t="n">
        <v>1290</v>
      </c>
      <c r="E7" s="20" t="n">
        <v>280</v>
      </c>
      <c r="F7" s="20" t="n">
        <v>85</v>
      </c>
      <c r="G7" s="21" t="n">
        <f aca="false">D7*F7</f>
        <v>109650</v>
      </c>
      <c r="H7" s="21" t="n">
        <f aca="false">E7*F7</f>
        <v>23800</v>
      </c>
      <c r="I7" s="21" t="n">
        <f aca="false">G7-H7</f>
        <v>85850</v>
      </c>
      <c r="J7" s="22" t="n">
        <f aca="false">(D7-E7)/D7</f>
        <v>0.782945736434109</v>
      </c>
      <c r="K7" s="18" t="str">
        <f aca="false">IF(AND(F7&gt;=AVERAGE($F$4:$F$13),I7&gt;=AVERAGE($I$4:$I$13)),"Stjarna",IF(AND(F7&lt;AVERAGE($F$4:$F$13),I7&gt;=AVERAGE($I$4:$I$13)),"Gata",IF(AND(F7&gt;=AVERAGE($F$4:$F$13),I7&lt;AVERAGE($I$4:$I$13)),"Vinnuhestur","Hundur")))</f>
        <v>Vinnuhestur</v>
      </c>
    </row>
    <row r="8" customFormat="false" ht="15" hidden="false" customHeight="false" outlineLevel="0" collapsed="false">
      <c r="B8" s="13" t="s">
        <v>41</v>
      </c>
      <c r="C8" s="14" t="s">
        <v>35</v>
      </c>
      <c r="D8" s="15" t="n">
        <v>4290</v>
      </c>
      <c r="E8" s="15" t="n">
        <v>1490</v>
      </c>
      <c r="F8" s="15" t="n">
        <v>44</v>
      </c>
      <c r="G8" s="16" t="n">
        <f aca="false">D8*F8</f>
        <v>188760</v>
      </c>
      <c r="H8" s="16" t="n">
        <f aca="false">E8*F8</f>
        <v>65560</v>
      </c>
      <c r="I8" s="16" t="n">
        <f aca="false">G8-H8</f>
        <v>123200</v>
      </c>
      <c r="J8" s="17" t="n">
        <f aca="false">(D8-E8)/D8</f>
        <v>0.652680652680653</v>
      </c>
      <c r="K8" s="13" t="str">
        <f aca="false">IF(AND(F8&gt;=AVERAGE($F$4:$F$13),I8&gt;=AVERAGE($I$4:$I$13)),"Stjarna",IF(AND(F8&lt;AVERAGE($F$4:$F$13),I8&gt;=AVERAGE($I$4:$I$13)),"Gata",IF(AND(F8&gt;=AVERAGE($F$4:$F$13),I8&lt;AVERAGE($I$4:$I$13)),"Vinnuhestur","Hundur")))</f>
        <v>Gata</v>
      </c>
    </row>
    <row r="9" customFormat="false" ht="15" hidden="false" customHeight="false" outlineLevel="0" collapsed="false">
      <c r="B9" s="18" t="s">
        <v>42</v>
      </c>
      <c r="C9" s="19" t="s">
        <v>38</v>
      </c>
      <c r="D9" s="20" t="n">
        <v>1490</v>
      </c>
      <c r="E9" s="20" t="n">
        <v>380</v>
      </c>
      <c r="F9" s="20" t="n">
        <v>29</v>
      </c>
      <c r="G9" s="21" t="n">
        <f aca="false">D9*F9</f>
        <v>43210</v>
      </c>
      <c r="H9" s="21" t="n">
        <f aca="false">E9*F9</f>
        <v>11020</v>
      </c>
      <c r="I9" s="21" t="n">
        <f aca="false">G9-H9</f>
        <v>32190</v>
      </c>
      <c r="J9" s="22" t="n">
        <f aca="false">(D9-E9)/D9</f>
        <v>0.74496644295302</v>
      </c>
      <c r="K9" s="18" t="str">
        <f aca="false">IF(AND(F9&gt;=AVERAGE($F$4:$F$13),I9&gt;=AVERAGE($I$4:$I$13)),"Stjarna",IF(AND(F9&lt;AVERAGE($F$4:$F$13),I9&gt;=AVERAGE($I$4:$I$13)),"Gata",IF(AND(F9&gt;=AVERAGE($F$4:$F$13),I9&lt;AVERAGE($I$4:$I$13)),"Vinnuhestur","Hundur")))</f>
        <v>Hundur</v>
      </c>
    </row>
    <row r="10" customFormat="false" ht="15" hidden="false" customHeight="false" outlineLevel="0" collapsed="false">
      <c r="B10" s="13" t="s">
        <v>43</v>
      </c>
      <c r="C10" s="14" t="s">
        <v>35</v>
      </c>
      <c r="D10" s="15" t="n">
        <v>2990</v>
      </c>
      <c r="E10" s="15" t="n">
        <v>650</v>
      </c>
      <c r="F10" s="15" t="n">
        <v>95</v>
      </c>
      <c r="G10" s="16" t="n">
        <f aca="false">D10*F10</f>
        <v>284050</v>
      </c>
      <c r="H10" s="16" t="n">
        <f aca="false">E10*F10</f>
        <v>61750</v>
      </c>
      <c r="I10" s="16" t="n">
        <f aca="false">G10-H10</f>
        <v>222300</v>
      </c>
      <c r="J10" s="17" t="n">
        <f aca="false">(D10-E10)/D10</f>
        <v>0.782608695652174</v>
      </c>
      <c r="K10" s="13" t="str">
        <f aca="false">IF(AND(F10&gt;=AVERAGE($F$4:$F$13),I10&gt;=AVERAGE($I$4:$I$13)),"Stjarna",IF(AND(F10&lt;AVERAGE($F$4:$F$13),I10&gt;=AVERAGE($I$4:$I$13)),"Gata",IF(AND(F10&gt;=AVERAGE($F$4:$F$13),I10&lt;AVERAGE($I$4:$I$13)),"Vinnuhestur","Hundur")))</f>
        <v>Stjarna</v>
      </c>
    </row>
    <row r="11" customFormat="false" ht="15" hidden="false" customHeight="false" outlineLevel="0" collapsed="false">
      <c r="B11" s="18" t="s">
        <v>44</v>
      </c>
      <c r="C11" s="19" t="s">
        <v>45</v>
      </c>
      <c r="D11" s="20" t="n">
        <v>990</v>
      </c>
      <c r="E11" s="20" t="n">
        <v>210</v>
      </c>
      <c r="F11" s="20" t="n">
        <v>38</v>
      </c>
      <c r="G11" s="21" t="n">
        <f aca="false">D11*F11</f>
        <v>37620</v>
      </c>
      <c r="H11" s="21" t="n">
        <f aca="false">E11*F11</f>
        <v>7980</v>
      </c>
      <c r="I11" s="21" t="n">
        <f aca="false">G11-H11</f>
        <v>29640</v>
      </c>
      <c r="J11" s="22" t="n">
        <f aca="false">(D11-E11)/D11</f>
        <v>0.787878787878788</v>
      </c>
      <c r="K11" s="18" t="str">
        <f aca="false">IF(AND(F11&gt;=AVERAGE($F$4:$F$13),I11&gt;=AVERAGE($I$4:$I$13)),"Stjarna",IF(AND(F11&lt;AVERAGE($F$4:$F$13),I11&gt;=AVERAGE($I$4:$I$13)),"Gata",IF(AND(F11&gt;=AVERAGE($F$4:$F$13),I11&lt;AVERAGE($I$4:$I$13)),"Vinnuhestur","Hundur")))</f>
        <v>Hundur</v>
      </c>
    </row>
    <row r="12" customFormat="false" ht="15" hidden="false" customHeight="false" outlineLevel="0" collapsed="false">
      <c r="B12" s="13" t="s">
        <v>46</v>
      </c>
      <c r="C12" s="14" t="s">
        <v>40</v>
      </c>
      <c r="D12" s="15" t="n">
        <v>990</v>
      </c>
      <c r="E12" s="15" t="n">
        <v>320</v>
      </c>
      <c r="F12" s="15" t="n">
        <v>22</v>
      </c>
      <c r="G12" s="16" t="n">
        <f aca="false">D12*F12</f>
        <v>21780</v>
      </c>
      <c r="H12" s="16" t="n">
        <f aca="false">E12*F12</f>
        <v>7040</v>
      </c>
      <c r="I12" s="16" t="n">
        <f aca="false">G12-H12</f>
        <v>14740</v>
      </c>
      <c r="J12" s="17" t="n">
        <f aca="false">(D12-E12)/D12</f>
        <v>0.676767676767677</v>
      </c>
      <c r="K12" s="13" t="str">
        <f aca="false">IF(AND(F12&gt;=AVERAGE($F$4:$F$13),I12&gt;=AVERAGE($I$4:$I$13)),"Stjarna",IF(AND(F12&lt;AVERAGE($F$4:$F$13),I12&gt;=AVERAGE($I$4:$I$13)),"Gata",IF(AND(F12&gt;=AVERAGE($F$4:$F$13),I12&lt;AVERAGE($I$4:$I$13)),"Vinnuhestur","Hundur")))</f>
        <v>Hundur</v>
      </c>
    </row>
    <row r="13" customFormat="false" ht="15" hidden="false" customHeight="false" outlineLevel="0" collapsed="false">
      <c r="B13" s="18" t="s">
        <v>47</v>
      </c>
      <c r="C13" s="19" t="s">
        <v>35</v>
      </c>
      <c r="D13" s="20" t="n">
        <v>6290</v>
      </c>
      <c r="E13" s="20" t="n">
        <v>2100</v>
      </c>
      <c r="F13" s="20" t="n">
        <v>18</v>
      </c>
      <c r="G13" s="21" t="n">
        <f aca="false">D13*F13</f>
        <v>113220</v>
      </c>
      <c r="H13" s="21" t="n">
        <f aca="false">E13*F13</f>
        <v>37800</v>
      </c>
      <c r="I13" s="21" t="n">
        <f aca="false">G13-H13</f>
        <v>75420</v>
      </c>
      <c r="J13" s="22" t="n">
        <f aca="false">(D13-E13)/D13</f>
        <v>0.666136724960254</v>
      </c>
      <c r="K13" s="18" t="str">
        <f aca="false">IF(AND(F13&gt;=AVERAGE($F$4:$F$13),I13&gt;=AVERAGE($I$4:$I$13)),"Stjarna",IF(AND(F13&lt;AVERAGE($F$4:$F$13),I13&gt;=AVERAGE($I$4:$I$13)),"Gata",IF(AND(F13&gt;=AVERAGE($F$4:$F$13),I13&lt;AVERAGE($I$4:$I$13)),"Vinnuhestur","Hundur")))</f>
        <v>Hundur</v>
      </c>
    </row>
    <row r="15" customFormat="false" ht="25.5" hidden="false" customHeight="true" outlineLevel="0" collapsed="false">
      <c r="B15" s="23" t="s">
        <v>48</v>
      </c>
      <c r="C15" s="24"/>
      <c r="D15" s="24"/>
      <c r="E15" s="24"/>
      <c r="F15" s="25" t="n">
        <f aca="false">SUM(F4:F13)</f>
        <v>492</v>
      </c>
      <c r="G15" s="25" t="n">
        <f aca="false">SUM(G4:G13)</f>
        <v>1407680</v>
      </c>
      <c r="H15" s="25" t="n">
        <f aca="false">SUM(H4:H13)</f>
        <v>369870</v>
      </c>
      <c r="I15" s="25" t="n">
        <f aca="false">SUM(I4:I13)</f>
        <v>1037810</v>
      </c>
      <c r="J15" s="26" t="n">
        <f aca="false">AVERAGE(J4:J13)</f>
        <v>0.734190203093349</v>
      </c>
      <c r="K15" s="24"/>
    </row>
    <row r="17" customFormat="false" ht="18" hidden="false" customHeight="true" outlineLevel="0" collapsed="false">
      <c r="B17" s="27" t="s">
        <v>49</v>
      </c>
      <c r="C17" s="27"/>
      <c r="D17" s="27"/>
      <c r="E17" s="27"/>
      <c r="F17" s="27"/>
      <c r="G17" s="27"/>
      <c r="H17" s="27"/>
      <c r="I17" s="27"/>
      <c r="J17" s="27"/>
      <c r="K17" s="27"/>
    </row>
  </sheetData>
  <mergeCells count="3">
    <mergeCell ref="A1:L1"/>
    <mergeCell ref="A2:L2"/>
    <mergeCell ref="B17:K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3" min="3" style="0" width="16"/>
    <col collapsed="false" customWidth="true" hidden="false" outlineLevel="0" max="6" min="4" style="0" width="18"/>
    <col collapsed="false" customWidth="true" hidden="false" outlineLevel="0" max="7" min="7" style="0" width="32"/>
    <col collapsed="false" customWidth="true" hidden="false" outlineLevel="0" max="8" min="8" style="0" width="3"/>
  </cols>
  <sheetData>
    <row r="1" customFormat="false" ht="45" hidden="false" customHeight="true" outlineLevel="0" collapsed="false">
      <c r="A1" s="10" t="s">
        <v>50</v>
      </c>
      <c r="B1" s="10"/>
      <c r="C1" s="10"/>
      <c r="D1" s="10"/>
      <c r="E1" s="10"/>
      <c r="F1" s="10"/>
      <c r="G1" s="10"/>
      <c r="H1" s="10"/>
    </row>
    <row r="2" customFormat="false" ht="21.75" hidden="false" customHeight="true" outlineLevel="0" collapsed="false">
      <c r="A2" s="11" t="s">
        <v>51</v>
      </c>
      <c r="B2" s="11"/>
      <c r="C2" s="11"/>
      <c r="D2" s="11"/>
      <c r="E2" s="11"/>
      <c r="F2" s="11"/>
      <c r="G2" s="11"/>
      <c r="H2" s="11"/>
    </row>
    <row r="4" customFormat="false" ht="25.5" hidden="false" customHeight="true" outlineLevel="0" collapsed="false">
      <c r="B4" s="28" t="s">
        <v>52</v>
      </c>
      <c r="C4" s="28"/>
      <c r="D4" s="28"/>
      <c r="E4" s="28"/>
      <c r="F4" s="28"/>
      <c r="G4" s="28"/>
    </row>
    <row r="5" customFormat="false" ht="36" hidden="false" customHeight="true" outlineLevel="0" collapsed="false">
      <c r="B5" s="12" t="s">
        <v>25</v>
      </c>
      <c r="C5" s="12" t="s">
        <v>53</v>
      </c>
      <c r="D5" s="12" t="s">
        <v>29</v>
      </c>
      <c r="E5" s="12" t="s">
        <v>54</v>
      </c>
      <c r="F5" s="12" t="s">
        <v>55</v>
      </c>
      <c r="G5" s="12" t="s">
        <v>56</v>
      </c>
    </row>
    <row r="6" customFormat="false" ht="27.75" hidden="false" customHeight="true" outlineLevel="0" collapsed="false">
      <c r="B6" s="29" t="s">
        <v>14</v>
      </c>
      <c r="C6" s="30" t="n">
        <f aca="false">COUNTIF('Gogn og Utreikningar'!$K$4:$K$13,"Stjarna")</f>
        <v>3</v>
      </c>
      <c r="D6" s="30" t="n">
        <f aca="false">SUMIF('Gogn og Utreikningar'!$K$4:$K$13,"Stjarna",'Gogn og Utreikningar'!$G$4:$G$13)</f>
        <v>684820</v>
      </c>
      <c r="E6" s="30" t="n">
        <f aca="false">SUMIF('Gogn og Utreikningar'!$K$4:$K$13,"Stjarna",'Gogn og Utreikningar'!$I$4:$I$13)</f>
        <v>530850</v>
      </c>
      <c r="F6" s="31" t="n">
        <f aca="false">IFERROR(AVERAGEIF('Gogn og Utreikningar'!$K$4:$K$13,"Stjarna",'Gogn og Utreikningar'!$J$4:$J$13),0)</f>
        <v>0.777024152448806</v>
      </c>
      <c r="G6" s="32" t="s">
        <v>57</v>
      </c>
    </row>
    <row r="7" customFormat="false" ht="27.75" hidden="false" customHeight="true" outlineLevel="0" collapsed="false">
      <c r="B7" s="33" t="s">
        <v>16</v>
      </c>
      <c r="C7" s="34" t="n">
        <f aca="false">COUNTIF('Gogn og Utreikningar'!$K$4:$K$13,"Gata")</f>
        <v>2</v>
      </c>
      <c r="D7" s="34" t="n">
        <f aca="false">SUMIF('Gogn og Utreikningar'!$K$4:$K$13,"Gata",'Gogn og Utreikningar'!$G$4:$G$13)</f>
        <v>397380</v>
      </c>
      <c r="E7" s="34" t="n">
        <f aca="false">SUMIF('Gogn og Utreikningar'!$K$4:$K$13,"Gata",'Gogn og Utreikningar'!$I$4:$I$13)</f>
        <v>269120</v>
      </c>
      <c r="F7" s="35" t="n">
        <f aca="false">IFERROR(AVERAGEIF('Gogn og Utreikningar'!$K$4:$K$13,"Gata",'Gogn og Utreikningar'!$J$4:$J$13),0)</f>
        <v>0.676067102296611</v>
      </c>
      <c r="G7" s="36" t="s">
        <v>58</v>
      </c>
    </row>
    <row r="8" customFormat="false" ht="27.75" hidden="false" customHeight="true" outlineLevel="0" collapsed="false">
      <c r="B8" s="37" t="s">
        <v>18</v>
      </c>
      <c r="C8" s="38" t="n">
        <f aca="false">COUNTIF('Gogn og Utreikningar'!$K$4:$K$13,"Vinnuhestur")</f>
        <v>1</v>
      </c>
      <c r="D8" s="38" t="n">
        <f aca="false">SUMIF('Gogn og Utreikningar'!$K$4:$K$13,"Vinnuhestur",'Gogn og Utreikningar'!$G$4:$G$13)</f>
        <v>109650</v>
      </c>
      <c r="E8" s="38" t="n">
        <f aca="false">SUMIF('Gogn og Utreikningar'!$K$4:$K$13,"Vinnuhestur",'Gogn og Utreikningar'!$I$4:$I$13)</f>
        <v>85850</v>
      </c>
      <c r="F8" s="39" t="n">
        <f aca="false">IFERROR(AVERAGEIF('Gogn og Utreikningar'!$K$4:$K$13,"Vinnuhestur",'Gogn og Utreikningar'!$J$4:$J$13),0)</f>
        <v>0.782945736434109</v>
      </c>
      <c r="G8" s="40" t="s">
        <v>59</v>
      </c>
    </row>
    <row r="9" customFormat="false" ht="27.75" hidden="false" customHeight="true" outlineLevel="0" collapsed="false">
      <c r="B9" s="41" t="s">
        <v>20</v>
      </c>
      <c r="C9" s="42" t="n">
        <f aca="false">COUNTIF('Gogn og Utreikningar'!$K$4:$K$13,"Hundur")</f>
        <v>4</v>
      </c>
      <c r="D9" s="42" t="n">
        <f aca="false">SUMIF('Gogn og Utreikningar'!$K$4:$K$13,"Hundur",'Gogn og Utreikningar'!$G$4:$G$13)</f>
        <v>215830</v>
      </c>
      <c r="E9" s="42" t="n">
        <f aca="false">SUMIF('Gogn og Utreikningar'!$K$4:$K$13,"Hundur",'Gogn og Utreikningar'!$I$4:$I$13)</f>
        <v>151990</v>
      </c>
      <c r="F9" s="43" t="n">
        <f aca="false">IFERROR(AVERAGEIF('Gogn og Utreikningar'!$K$4:$K$13,"Hundur",'Gogn og Utreikningar'!$J$4:$J$13),0)</f>
        <v>0.718937408139935</v>
      </c>
      <c r="G9" s="44" t="s">
        <v>60</v>
      </c>
    </row>
    <row r="11" customFormat="false" ht="25.5" hidden="false" customHeight="true" outlineLevel="0" collapsed="false">
      <c r="B11" s="45" t="s">
        <v>61</v>
      </c>
      <c r="C11" s="46" t="n">
        <f aca="false">COUNTA('Gogn og Utreikningar'!$B$4:$B$13)</f>
        <v>10</v>
      </c>
      <c r="D11" s="46" t="n">
        <f aca="false">SUM('Gogn og Utreikningar'!$G$4:$G$13)</f>
        <v>1407680</v>
      </c>
      <c r="E11" s="46" t="n">
        <f aca="false">SUM('Gogn og Utreikningar'!$I$4:$I$13)</f>
        <v>1037810</v>
      </c>
      <c r="F11" s="47" t="n">
        <f aca="false">AVERAGE('Gogn og Utreikningar'!$J$4:$J$13)</f>
        <v>0.734190203093349</v>
      </c>
      <c r="G11" s="45"/>
    </row>
    <row r="13" customFormat="false" ht="25.5" hidden="false" customHeight="true" outlineLevel="0" collapsed="false">
      <c r="B13" s="28" t="s">
        <v>62</v>
      </c>
      <c r="C13" s="28"/>
      <c r="D13" s="28"/>
      <c r="E13" s="28"/>
      <c r="F13" s="28"/>
      <c r="G13" s="28"/>
    </row>
    <row r="14" customFormat="false" ht="24" hidden="false" customHeight="true" outlineLevel="0" collapsed="false">
      <c r="B14" s="48" t="s">
        <v>63</v>
      </c>
      <c r="C14" s="49" t="n">
        <f aca="false">SUM('Gogn og Utreikningar'!$H$4:$H$13)/SUM('Gogn og Utreikningar'!$G$4:$G$13)</f>
        <v>0.262751477608547</v>
      </c>
      <c r="D14" s="50" t="s">
        <v>64</v>
      </c>
      <c r="E14" s="51"/>
      <c r="F14" s="51"/>
      <c r="G14" s="51"/>
    </row>
    <row r="15" customFormat="false" ht="24" hidden="false" customHeight="true" outlineLevel="0" collapsed="false">
      <c r="B15" s="52" t="s">
        <v>65</v>
      </c>
      <c r="C15" s="49" t="n">
        <f aca="false">SUM('Gogn og Utreikningar'!$I$4:$I$13)/SUM('Gogn og Utreikningar'!$G$4:$G$13)</f>
        <v>0.737248522391453</v>
      </c>
      <c r="D15" s="53" t="s">
        <v>66</v>
      </c>
      <c r="E15" s="54"/>
      <c r="F15" s="54"/>
      <c r="G15" s="54"/>
    </row>
    <row r="16" customFormat="false" ht="24" hidden="false" customHeight="true" outlineLevel="0" collapsed="false">
      <c r="B16" s="48" t="s">
        <v>67</v>
      </c>
      <c r="C16" s="55" t="n">
        <f aca="false">AVERAGE('Gogn og Utreikningar'!$D$4:$D$13)</f>
        <v>3080</v>
      </c>
      <c r="D16" s="50"/>
      <c r="E16" s="51"/>
      <c r="F16" s="51"/>
      <c r="G16" s="51"/>
    </row>
    <row r="17" customFormat="false" ht="24" hidden="false" customHeight="true" outlineLevel="0" collapsed="false">
      <c r="B17" s="52" t="s">
        <v>68</v>
      </c>
      <c r="C17" s="55" t="n">
        <f aca="false">AVERAGE('Gogn og Utreikningar'!$I$4:$I$13)</f>
        <v>103781</v>
      </c>
      <c r="D17" s="53" t="s">
        <v>69</v>
      </c>
      <c r="E17" s="54"/>
      <c r="F17" s="54"/>
      <c r="G17" s="54"/>
    </row>
    <row r="18" customFormat="false" ht="24" hidden="false" customHeight="true" outlineLevel="0" collapsed="false">
      <c r="B18" s="48" t="s">
        <v>70</v>
      </c>
      <c r="C18" s="56" t="n">
        <f aca="false">SUM('Gogn og Utreikningar'!$F$4:$F$13)</f>
        <v>492</v>
      </c>
      <c r="D18" s="50"/>
      <c r="E18" s="51"/>
      <c r="F18" s="51"/>
      <c r="G18" s="51"/>
    </row>
    <row r="19" customFormat="false" ht="24" hidden="false" customHeight="true" outlineLevel="0" collapsed="false">
      <c r="B19" s="52" t="s">
        <v>71</v>
      </c>
      <c r="C19" s="56" t="n">
        <f aca="false">COUNTA('Gogn og Utreikningar'!$B$4:$B$13)</f>
        <v>10</v>
      </c>
      <c r="D19" s="53"/>
      <c r="E19" s="54"/>
      <c r="F19" s="54"/>
      <c r="G19" s="54"/>
    </row>
  </sheetData>
  <mergeCells count="4">
    <mergeCell ref="A1:H1"/>
    <mergeCell ref="A2:H2"/>
    <mergeCell ref="B4:G4"/>
    <mergeCell ref="B13:G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6" min="3" style="0" width="14"/>
    <col collapsed="false" customWidth="true" hidden="false" outlineLevel="0" max="7" min="7" style="0" width="3"/>
  </cols>
  <sheetData>
    <row r="1" customFormat="false" ht="45" hidden="false" customHeight="true" outlineLevel="0" collapsed="false">
      <c r="A1" s="10" t="s">
        <v>72</v>
      </c>
      <c r="B1" s="10"/>
      <c r="C1" s="10"/>
      <c r="D1" s="10"/>
      <c r="E1" s="10"/>
      <c r="F1" s="10"/>
      <c r="G1" s="10"/>
    </row>
    <row r="2" customFormat="false" ht="21.75" hidden="false" customHeight="true" outlineLevel="0" collapsed="false">
      <c r="A2" s="11" t="s">
        <v>73</v>
      </c>
      <c r="B2" s="11"/>
      <c r="C2" s="11"/>
      <c r="D2" s="11"/>
      <c r="E2" s="11"/>
      <c r="F2" s="11"/>
      <c r="G2" s="11"/>
    </row>
    <row r="4" customFormat="false" ht="27.75" hidden="false" customHeight="true" outlineLevel="0" collapsed="false">
      <c r="B4" s="57" t="s">
        <v>14</v>
      </c>
      <c r="C4" s="57"/>
      <c r="D4" s="57"/>
      <c r="E4" s="57"/>
      <c r="F4" s="57"/>
    </row>
    <row r="5" customFormat="false" ht="19.5" hidden="false" customHeight="true" outlineLevel="0" collapsed="false">
      <c r="B5" s="58" t="s">
        <v>24</v>
      </c>
      <c r="C5" s="58" t="s">
        <v>74</v>
      </c>
      <c r="D5" s="58" t="s">
        <v>75</v>
      </c>
      <c r="E5" s="58" t="s">
        <v>76</v>
      </c>
      <c r="F5" s="58" t="s">
        <v>77</v>
      </c>
    </row>
    <row r="6" customFormat="false" ht="19.5" hidden="false" customHeight="true" outlineLevel="0" collapsed="false">
      <c r="B6" s="59" t="str">
        <f aca="false">IF('Gogn og Utreikningar'!K4="Stjarna",'Gogn og Utreikningar'!B4,"")</f>
        <v/>
      </c>
      <c r="C6" s="60" t="str">
        <f aca="false">IF('Gogn og Utreikningar'!K4="Stjarna",'Gogn og Utreikningar'!D4,"")</f>
        <v/>
      </c>
      <c r="D6" s="60" t="str">
        <f aca="false">IF('Gogn og Utreikningar'!K4="Stjarna",'Gogn og Utreikningar'!F4,"")</f>
        <v/>
      </c>
      <c r="E6" s="60" t="str">
        <f aca="false">IF('Gogn og Utreikningar'!K4="Stjarna",'Gogn og Utreikningar'!I4,"")</f>
        <v/>
      </c>
      <c r="F6" s="61" t="str">
        <f aca="false">IF('Gogn og Utreikningar'!K4="Stjarna",'Gogn og Utreikningar'!J4,"")</f>
        <v/>
      </c>
    </row>
    <row r="7" customFormat="false" ht="19.5" hidden="false" customHeight="true" outlineLevel="0" collapsed="false">
      <c r="B7" s="59" t="str">
        <f aca="false">IF('Gogn og Utreikningar'!K5="Stjarna",'Gogn og Utreikningar'!B5,"")</f>
        <v>Laxafilet</v>
      </c>
      <c r="C7" s="60" t="n">
        <f aca="false">IF('Gogn og Utreikningar'!K5="Stjarna",'Gogn og Utreikningar'!D5,"")</f>
        <v>4990</v>
      </c>
      <c r="D7" s="60" t="n">
        <f aca="false">IF('Gogn og Utreikningar'!K5="Stjarna",'Gogn og Utreikningar'!F5,"")</f>
        <v>52</v>
      </c>
      <c r="E7" s="60" t="n">
        <f aca="false">IF('Gogn og Utreikningar'!K5="Stjarna",'Gogn og Utreikningar'!I5,"")</f>
        <v>197080</v>
      </c>
      <c r="F7" s="61" t="n">
        <f aca="false">IF('Gogn og Utreikningar'!K5="Stjarna",'Gogn og Utreikningar'!J5,"")</f>
        <v>0.759519038076152</v>
      </c>
    </row>
    <row r="8" customFormat="false" ht="19.5" hidden="false" customHeight="true" outlineLevel="0" collapsed="false">
      <c r="B8" s="59" t="str">
        <f aca="false">IF('Gogn og Utreikningar'!K6="Stjarna",'Gogn og Utreikningar'!B6,"")</f>
        <v>Kjuklingasalat</v>
      </c>
      <c r="C8" s="60" t="n">
        <f aca="false">IF('Gogn og Utreikningar'!K6="Stjarna",'Gogn og Utreikningar'!D6,"")</f>
        <v>1990</v>
      </c>
      <c r="D8" s="60" t="n">
        <f aca="false">IF('Gogn og Utreikningar'!K6="Stjarna",'Gogn og Utreikningar'!F6,"")</f>
        <v>71</v>
      </c>
      <c r="E8" s="60" t="n">
        <f aca="false">IF('Gogn og Utreikningar'!K6="Stjarna",'Gogn og Utreikningar'!I6,"")</f>
        <v>111470</v>
      </c>
      <c r="F8" s="61" t="n">
        <f aca="false">IF('Gogn og Utreikningar'!K6="Stjarna",'Gogn og Utreikningar'!J6,"")</f>
        <v>0.78894472361809</v>
      </c>
    </row>
    <row r="9" customFormat="false" ht="19.5" hidden="false" customHeight="true" outlineLevel="0" collapsed="false">
      <c r="B9" s="59" t="str">
        <f aca="false">IF('Gogn og Utreikningar'!K7="Stjarna",'Gogn og Utreikningar'!B7,"")</f>
        <v/>
      </c>
      <c r="C9" s="60" t="str">
        <f aca="false">IF('Gogn og Utreikningar'!K7="Stjarna",'Gogn og Utreikningar'!D7,"")</f>
        <v/>
      </c>
      <c r="D9" s="60" t="str">
        <f aca="false">IF('Gogn og Utreikningar'!K7="Stjarna",'Gogn og Utreikningar'!F7,"")</f>
        <v/>
      </c>
      <c r="E9" s="60" t="str">
        <f aca="false">IF('Gogn og Utreikningar'!K7="Stjarna",'Gogn og Utreikningar'!I7,"")</f>
        <v/>
      </c>
      <c r="F9" s="61" t="str">
        <f aca="false">IF('Gogn og Utreikningar'!K7="Stjarna",'Gogn og Utreikningar'!J7,"")</f>
        <v/>
      </c>
    </row>
    <row r="10" customFormat="false" ht="19.5" hidden="false" customHeight="true" outlineLevel="0" collapsed="false">
      <c r="B10" s="59" t="str">
        <f aca="false">IF('Gogn og Utreikningar'!K8="Stjarna",'Gogn og Utreikningar'!B8,"")</f>
        <v/>
      </c>
      <c r="C10" s="60" t="str">
        <f aca="false">IF('Gogn og Utreikningar'!K8="Stjarna",'Gogn og Utreikningar'!D8,"")</f>
        <v/>
      </c>
      <c r="D10" s="60" t="str">
        <f aca="false">IF('Gogn og Utreikningar'!K8="Stjarna",'Gogn og Utreikningar'!F8,"")</f>
        <v/>
      </c>
      <c r="E10" s="60" t="str">
        <f aca="false">IF('Gogn og Utreikningar'!K8="Stjarna",'Gogn og Utreikningar'!I8,"")</f>
        <v/>
      </c>
      <c r="F10" s="61" t="str">
        <f aca="false">IF('Gogn og Utreikningar'!K8="Stjarna",'Gogn og Utreikningar'!J8,"")</f>
        <v/>
      </c>
    </row>
    <row r="11" customFormat="false" ht="19.5" hidden="false" customHeight="true" outlineLevel="0" collapsed="false">
      <c r="B11" s="59" t="str">
        <f aca="false">IF('Gogn og Utreikningar'!K9="Stjarna",'Gogn og Utreikningar'!B9,"")</f>
        <v/>
      </c>
      <c r="C11" s="60" t="str">
        <f aca="false">IF('Gogn og Utreikningar'!K9="Stjarna",'Gogn og Utreikningar'!D9,"")</f>
        <v/>
      </c>
      <c r="D11" s="60" t="str">
        <f aca="false">IF('Gogn og Utreikningar'!K9="Stjarna",'Gogn og Utreikningar'!F9,"")</f>
        <v/>
      </c>
      <c r="E11" s="60" t="str">
        <f aca="false">IF('Gogn og Utreikningar'!K9="Stjarna",'Gogn og Utreikningar'!I9,"")</f>
        <v/>
      </c>
      <c r="F11" s="61" t="str">
        <f aca="false">IF('Gogn og Utreikningar'!K9="Stjarna",'Gogn og Utreikningar'!J9,"")</f>
        <v/>
      </c>
    </row>
    <row r="12" customFormat="false" ht="19.5" hidden="false" customHeight="true" outlineLevel="0" collapsed="false">
      <c r="B12" s="59" t="str">
        <f aca="false">IF('Gogn og Utreikningar'!K10="Stjarna",'Gogn og Utreikningar'!B10,"")</f>
        <v>Hamborgari</v>
      </c>
      <c r="C12" s="60" t="n">
        <f aca="false">IF('Gogn og Utreikningar'!K10="Stjarna",'Gogn og Utreikningar'!D10,"")</f>
        <v>2990</v>
      </c>
      <c r="D12" s="60" t="n">
        <f aca="false">IF('Gogn og Utreikningar'!K10="Stjarna",'Gogn og Utreikningar'!F10,"")</f>
        <v>95</v>
      </c>
      <c r="E12" s="60" t="n">
        <f aca="false">IF('Gogn og Utreikningar'!K10="Stjarna",'Gogn og Utreikningar'!I10,"")</f>
        <v>222300</v>
      </c>
      <c r="F12" s="61" t="n">
        <f aca="false">IF('Gogn og Utreikningar'!K10="Stjarna",'Gogn og Utreikningar'!J10,"")</f>
        <v>0.782608695652174</v>
      </c>
    </row>
    <row r="13" customFormat="false" ht="19.5" hidden="false" customHeight="true" outlineLevel="0" collapsed="false">
      <c r="B13" s="59" t="str">
        <f aca="false">IF('Gogn og Utreikningar'!K11="Stjarna",'Gogn og Utreikningar'!B11,"")</f>
        <v/>
      </c>
      <c r="C13" s="60" t="str">
        <f aca="false">IF('Gogn og Utreikningar'!K11="Stjarna",'Gogn og Utreikningar'!D11,"")</f>
        <v/>
      </c>
      <c r="D13" s="60" t="str">
        <f aca="false">IF('Gogn og Utreikningar'!K11="Stjarna",'Gogn og Utreikningar'!F11,"")</f>
        <v/>
      </c>
      <c r="E13" s="60" t="str">
        <f aca="false">IF('Gogn og Utreikningar'!K11="Stjarna",'Gogn og Utreikningar'!I11,"")</f>
        <v/>
      </c>
      <c r="F13" s="61" t="str">
        <f aca="false">IF('Gogn og Utreikningar'!K11="Stjarna",'Gogn og Utreikningar'!J11,"")</f>
        <v/>
      </c>
    </row>
    <row r="14" customFormat="false" ht="19.5" hidden="false" customHeight="true" outlineLevel="0" collapsed="false">
      <c r="B14" s="59" t="str">
        <f aca="false">IF('Gogn og Utreikningar'!K12="Stjarna",'Gogn og Utreikningar'!B12,"")</f>
        <v/>
      </c>
      <c r="C14" s="60" t="str">
        <f aca="false">IF('Gogn og Utreikningar'!K12="Stjarna",'Gogn og Utreikningar'!D12,"")</f>
        <v/>
      </c>
      <c r="D14" s="60" t="str">
        <f aca="false">IF('Gogn og Utreikningar'!K12="Stjarna",'Gogn og Utreikningar'!F12,"")</f>
        <v/>
      </c>
      <c r="E14" s="60" t="str">
        <f aca="false">IF('Gogn og Utreikningar'!K12="Stjarna",'Gogn og Utreikningar'!I12,"")</f>
        <v/>
      </c>
      <c r="F14" s="61" t="str">
        <f aca="false">IF('Gogn og Utreikningar'!K12="Stjarna",'Gogn og Utreikningar'!J12,"")</f>
        <v/>
      </c>
    </row>
    <row r="15" customFormat="false" ht="19.5" hidden="false" customHeight="true" outlineLevel="0" collapsed="false">
      <c r="B15" s="59" t="str">
        <f aca="false">IF('Gogn og Utreikningar'!K13="Stjarna",'Gogn og Utreikningar'!B13,"")</f>
        <v/>
      </c>
      <c r="C15" s="60" t="str">
        <f aca="false">IF('Gogn og Utreikningar'!K13="Stjarna",'Gogn og Utreikningar'!D13,"")</f>
        <v/>
      </c>
      <c r="D15" s="60" t="str">
        <f aca="false">IF('Gogn og Utreikningar'!K13="Stjarna",'Gogn og Utreikningar'!F13,"")</f>
        <v/>
      </c>
      <c r="E15" s="60" t="str">
        <f aca="false">IF('Gogn og Utreikningar'!K13="Stjarna",'Gogn og Utreikningar'!I13,"")</f>
        <v/>
      </c>
      <c r="F15" s="61" t="str">
        <f aca="false">IF('Gogn og Utreikningar'!K13="Stjarna",'Gogn og Utreikningar'!J13,"")</f>
        <v/>
      </c>
    </row>
    <row r="17" customFormat="false" ht="27.75" hidden="false" customHeight="true" outlineLevel="0" collapsed="false">
      <c r="B17" s="62" t="s">
        <v>16</v>
      </c>
      <c r="C17" s="62"/>
      <c r="D17" s="62"/>
      <c r="E17" s="62"/>
      <c r="F17" s="62"/>
    </row>
    <row r="18" customFormat="false" ht="19.5" hidden="false" customHeight="true" outlineLevel="0" collapsed="false">
      <c r="B18" s="58" t="s">
        <v>24</v>
      </c>
      <c r="C18" s="58" t="s">
        <v>74</v>
      </c>
      <c r="D18" s="58" t="s">
        <v>75</v>
      </c>
      <c r="E18" s="58" t="s">
        <v>76</v>
      </c>
      <c r="F18" s="58" t="s">
        <v>77</v>
      </c>
    </row>
    <row r="19" customFormat="false" ht="19.5" hidden="false" customHeight="true" outlineLevel="0" collapsed="false">
      <c r="B19" s="63" t="str">
        <f aca="false">IF('Gogn og Utreikningar'!K4="Gata",'Gogn og Utreikningar'!B4,"")</f>
        <v>Lambakotilettur</v>
      </c>
      <c r="C19" s="64" t="n">
        <f aca="false">IF('Gogn og Utreikningar'!K4="Gata",'Gogn og Utreikningar'!D4,"")</f>
        <v>5490</v>
      </c>
      <c r="D19" s="64" t="n">
        <f aca="false">IF('Gogn og Utreikningar'!K4="Gata",'Gogn og Utreikningar'!F4,"")</f>
        <v>38</v>
      </c>
      <c r="E19" s="64" t="n">
        <f aca="false">IF('Gogn og Utreikningar'!K4="Gata",'Gogn og Utreikningar'!I4,"")</f>
        <v>145920</v>
      </c>
      <c r="F19" s="65" t="n">
        <f aca="false">IF('Gogn og Utreikningar'!K4="Gata",'Gogn og Utreikningar'!J4,"")</f>
        <v>0.699453551912568</v>
      </c>
    </row>
    <row r="20" customFormat="false" ht="19.5" hidden="false" customHeight="true" outlineLevel="0" collapsed="false">
      <c r="B20" s="63" t="str">
        <f aca="false">IF('Gogn og Utreikningar'!K5="Gata",'Gogn og Utreikningar'!B5,"")</f>
        <v/>
      </c>
      <c r="C20" s="64" t="str">
        <f aca="false">IF('Gogn og Utreikningar'!K5="Gata",'Gogn og Utreikningar'!D5,"")</f>
        <v/>
      </c>
      <c r="D20" s="64" t="str">
        <f aca="false">IF('Gogn og Utreikningar'!K5="Gata",'Gogn og Utreikningar'!F5,"")</f>
        <v/>
      </c>
      <c r="E20" s="64" t="str">
        <f aca="false">IF('Gogn og Utreikningar'!K5="Gata",'Gogn og Utreikningar'!I5,"")</f>
        <v/>
      </c>
      <c r="F20" s="65" t="str">
        <f aca="false">IF('Gogn og Utreikningar'!K5="Gata",'Gogn og Utreikningar'!J5,"")</f>
        <v/>
      </c>
    </row>
    <row r="21" customFormat="false" ht="19.5" hidden="false" customHeight="true" outlineLevel="0" collapsed="false">
      <c r="B21" s="63" t="str">
        <f aca="false">IF('Gogn og Utreikningar'!K6="Gata",'Gogn og Utreikningar'!B6,"")</f>
        <v/>
      </c>
      <c r="C21" s="64" t="str">
        <f aca="false">IF('Gogn og Utreikningar'!K6="Gata",'Gogn og Utreikningar'!D6,"")</f>
        <v/>
      </c>
      <c r="D21" s="64" t="str">
        <f aca="false">IF('Gogn og Utreikningar'!K6="Gata",'Gogn og Utreikningar'!F6,"")</f>
        <v/>
      </c>
      <c r="E21" s="64" t="str">
        <f aca="false">IF('Gogn og Utreikningar'!K6="Gata",'Gogn og Utreikningar'!I6,"")</f>
        <v/>
      </c>
      <c r="F21" s="65" t="str">
        <f aca="false">IF('Gogn og Utreikningar'!K6="Gata",'Gogn og Utreikningar'!J6,"")</f>
        <v/>
      </c>
    </row>
    <row r="22" customFormat="false" ht="19.5" hidden="false" customHeight="true" outlineLevel="0" collapsed="false">
      <c r="B22" s="63" t="str">
        <f aca="false">IF('Gogn og Utreikningar'!K7="Gata",'Gogn og Utreikningar'!B7,"")</f>
        <v/>
      </c>
      <c r="C22" s="64" t="str">
        <f aca="false">IF('Gogn og Utreikningar'!K7="Gata",'Gogn og Utreikningar'!D7,"")</f>
        <v/>
      </c>
      <c r="D22" s="64" t="str">
        <f aca="false">IF('Gogn og Utreikningar'!K7="Gata",'Gogn og Utreikningar'!F7,"")</f>
        <v/>
      </c>
      <c r="E22" s="64" t="str">
        <f aca="false">IF('Gogn og Utreikningar'!K7="Gata",'Gogn og Utreikningar'!I7,"")</f>
        <v/>
      </c>
      <c r="F22" s="65" t="str">
        <f aca="false">IF('Gogn og Utreikningar'!K7="Gata",'Gogn og Utreikningar'!J7,"")</f>
        <v/>
      </c>
    </row>
    <row r="23" customFormat="false" ht="19.5" hidden="false" customHeight="true" outlineLevel="0" collapsed="false">
      <c r="B23" s="63" t="str">
        <f aca="false">IF('Gogn og Utreikningar'!K8="Gata",'Gogn og Utreikningar'!B8,"")</f>
        <v>Þorskafilet</v>
      </c>
      <c r="C23" s="64" t="n">
        <f aca="false">IF('Gogn og Utreikningar'!K8="Gata",'Gogn og Utreikningar'!D8,"")</f>
        <v>4290</v>
      </c>
      <c r="D23" s="64" t="n">
        <f aca="false">IF('Gogn og Utreikningar'!K8="Gata",'Gogn og Utreikningar'!F8,"")</f>
        <v>44</v>
      </c>
      <c r="E23" s="64" t="n">
        <f aca="false">IF('Gogn og Utreikningar'!K8="Gata",'Gogn og Utreikningar'!I8,"")</f>
        <v>123200</v>
      </c>
      <c r="F23" s="65" t="n">
        <f aca="false">IF('Gogn og Utreikningar'!K8="Gata",'Gogn og Utreikningar'!J8,"")</f>
        <v>0.652680652680653</v>
      </c>
    </row>
    <row r="24" customFormat="false" ht="19.5" hidden="false" customHeight="true" outlineLevel="0" collapsed="false">
      <c r="B24" s="63" t="str">
        <f aca="false">IF('Gogn og Utreikningar'!K9="Gata",'Gogn og Utreikningar'!B9,"")</f>
        <v/>
      </c>
      <c r="C24" s="64" t="str">
        <f aca="false">IF('Gogn og Utreikningar'!K9="Gata",'Gogn og Utreikningar'!D9,"")</f>
        <v/>
      </c>
      <c r="D24" s="64" t="str">
        <f aca="false">IF('Gogn og Utreikningar'!K9="Gata",'Gogn og Utreikningar'!F9,"")</f>
        <v/>
      </c>
      <c r="E24" s="64" t="str">
        <f aca="false">IF('Gogn og Utreikningar'!K9="Gata",'Gogn og Utreikningar'!I9,"")</f>
        <v/>
      </c>
      <c r="F24" s="65" t="str">
        <f aca="false">IF('Gogn og Utreikningar'!K9="Gata",'Gogn og Utreikningar'!J9,"")</f>
        <v/>
      </c>
    </row>
    <row r="25" customFormat="false" ht="19.5" hidden="false" customHeight="true" outlineLevel="0" collapsed="false">
      <c r="B25" s="63" t="str">
        <f aca="false">IF('Gogn og Utreikningar'!K10="Gata",'Gogn og Utreikningar'!B10,"")</f>
        <v/>
      </c>
      <c r="C25" s="64" t="str">
        <f aca="false">IF('Gogn og Utreikningar'!K10="Gata",'Gogn og Utreikningar'!D10,"")</f>
        <v/>
      </c>
      <c r="D25" s="64" t="str">
        <f aca="false">IF('Gogn og Utreikningar'!K10="Gata",'Gogn og Utreikningar'!F10,"")</f>
        <v/>
      </c>
      <c r="E25" s="64" t="str">
        <f aca="false">IF('Gogn og Utreikningar'!K10="Gata",'Gogn og Utreikningar'!I10,"")</f>
        <v/>
      </c>
      <c r="F25" s="65" t="str">
        <f aca="false">IF('Gogn og Utreikningar'!K10="Gata",'Gogn og Utreikningar'!J10,"")</f>
        <v/>
      </c>
    </row>
    <row r="26" customFormat="false" ht="19.5" hidden="false" customHeight="true" outlineLevel="0" collapsed="false">
      <c r="B26" s="63" t="str">
        <f aca="false">IF('Gogn og Utreikningar'!K11="Gata",'Gogn og Utreikningar'!B11,"")</f>
        <v/>
      </c>
      <c r="C26" s="64" t="str">
        <f aca="false">IF('Gogn og Utreikningar'!K11="Gata",'Gogn og Utreikningar'!D11,"")</f>
        <v/>
      </c>
      <c r="D26" s="64" t="str">
        <f aca="false">IF('Gogn og Utreikningar'!K11="Gata",'Gogn og Utreikningar'!F11,"")</f>
        <v/>
      </c>
      <c r="E26" s="64" t="str">
        <f aca="false">IF('Gogn og Utreikningar'!K11="Gata",'Gogn og Utreikningar'!I11,"")</f>
        <v/>
      </c>
      <c r="F26" s="65" t="str">
        <f aca="false">IF('Gogn og Utreikningar'!K11="Gata",'Gogn og Utreikningar'!J11,"")</f>
        <v/>
      </c>
    </row>
    <row r="27" customFormat="false" ht="19.5" hidden="false" customHeight="true" outlineLevel="0" collapsed="false">
      <c r="B27" s="63" t="str">
        <f aca="false">IF('Gogn og Utreikningar'!K12="Gata",'Gogn og Utreikningar'!B12,"")</f>
        <v/>
      </c>
      <c r="C27" s="64" t="str">
        <f aca="false">IF('Gogn og Utreikningar'!K12="Gata",'Gogn og Utreikningar'!D12,"")</f>
        <v/>
      </c>
      <c r="D27" s="64" t="str">
        <f aca="false">IF('Gogn og Utreikningar'!K12="Gata",'Gogn og Utreikningar'!F12,"")</f>
        <v/>
      </c>
      <c r="E27" s="64" t="str">
        <f aca="false">IF('Gogn og Utreikningar'!K12="Gata",'Gogn og Utreikningar'!I12,"")</f>
        <v/>
      </c>
      <c r="F27" s="65" t="str">
        <f aca="false">IF('Gogn og Utreikningar'!K12="Gata",'Gogn og Utreikningar'!J12,"")</f>
        <v/>
      </c>
    </row>
    <row r="28" customFormat="false" ht="19.5" hidden="false" customHeight="true" outlineLevel="0" collapsed="false">
      <c r="B28" s="63" t="str">
        <f aca="false">IF('Gogn og Utreikningar'!K13="Gata",'Gogn og Utreikningar'!B13,"")</f>
        <v/>
      </c>
      <c r="C28" s="64" t="str">
        <f aca="false">IF('Gogn og Utreikningar'!K13="Gata",'Gogn og Utreikningar'!D13,"")</f>
        <v/>
      </c>
      <c r="D28" s="64" t="str">
        <f aca="false">IF('Gogn og Utreikningar'!K13="Gata",'Gogn og Utreikningar'!F13,"")</f>
        <v/>
      </c>
      <c r="E28" s="64" t="str">
        <f aca="false">IF('Gogn og Utreikningar'!K13="Gata",'Gogn og Utreikningar'!I13,"")</f>
        <v/>
      </c>
      <c r="F28" s="65" t="str">
        <f aca="false">IF('Gogn og Utreikningar'!K13="Gata",'Gogn og Utreikningar'!J13,"")</f>
        <v/>
      </c>
    </row>
    <row r="30" customFormat="false" ht="27.75" hidden="false" customHeight="true" outlineLevel="0" collapsed="false">
      <c r="B30" s="66" t="s">
        <v>18</v>
      </c>
      <c r="C30" s="66"/>
      <c r="D30" s="66"/>
      <c r="E30" s="66"/>
      <c r="F30" s="66"/>
    </row>
    <row r="31" customFormat="false" ht="19.5" hidden="false" customHeight="true" outlineLevel="0" collapsed="false">
      <c r="B31" s="58" t="s">
        <v>24</v>
      </c>
      <c r="C31" s="58" t="s">
        <v>74</v>
      </c>
      <c r="D31" s="58" t="s">
        <v>75</v>
      </c>
      <c r="E31" s="58" t="s">
        <v>76</v>
      </c>
      <c r="F31" s="58" t="s">
        <v>77</v>
      </c>
    </row>
    <row r="32" customFormat="false" ht="19.5" hidden="false" customHeight="true" outlineLevel="0" collapsed="false">
      <c r="B32" s="67" t="str">
        <f aca="false">IF('Gogn og Utreikningar'!K4="Vinnuhestur",'Gogn og Utreikningar'!B4,"")</f>
        <v/>
      </c>
      <c r="C32" s="68" t="str">
        <f aca="false">IF('Gogn og Utreikningar'!K4="Vinnuhestur",'Gogn og Utreikningar'!D4,"")</f>
        <v/>
      </c>
      <c r="D32" s="68" t="str">
        <f aca="false">IF('Gogn og Utreikningar'!K4="Vinnuhestur",'Gogn og Utreikningar'!F4,"")</f>
        <v/>
      </c>
      <c r="E32" s="68" t="str">
        <f aca="false">IF('Gogn og Utreikningar'!K4="Vinnuhestur",'Gogn og Utreikningar'!I4,"")</f>
        <v/>
      </c>
      <c r="F32" s="69" t="str">
        <f aca="false">IF('Gogn og Utreikningar'!K4="Vinnuhestur",'Gogn og Utreikningar'!J4,"")</f>
        <v/>
      </c>
    </row>
    <row r="33" customFormat="false" ht="19.5" hidden="false" customHeight="true" outlineLevel="0" collapsed="false">
      <c r="B33" s="67" t="str">
        <f aca="false">IF('Gogn og Utreikningar'!K5="Vinnuhestur",'Gogn og Utreikningar'!B5,"")</f>
        <v/>
      </c>
      <c r="C33" s="68" t="str">
        <f aca="false">IF('Gogn og Utreikningar'!K5="Vinnuhestur",'Gogn og Utreikningar'!D5,"")</f>
        <v/>
      </c>
      <c r="D33" s="68" t="str">
        <f aca="false">IF('Gogn og Utreikningar'!K5="Vinnuhestur",'Gogn og Utreikningar'!F5,"")</f>
        <v/>
      </c>
      <c r="E33" s="68" t="str">
        <f aca="false">IF('Gogn og Utreikningar'!K5="Vinnuhestur",'Gogn og Utreikningar'!I5,"")</f>
        <v/>
      </c>
      <c r="F33" s="69" t="str">
        <f aca="false">IF('Gogn og Utreikningar'!K5="Vinnuhestur",'Gogn og Utreikningar'!J5,"")</f>
        <v/>
      </c>
    </row>
    <row r="34" customFormat="false" ht="19.5" hidden="false" customHeight="true" outlineLevel="0" collapsed="false">
      <c r="B34" s="67" t="str">
        <f aca="false">IF('Gogn og Utreikningar'!K6="Vinnuhestur",'Gogn og Utreikningar'!B6,"")</f>
        <v/>
      </c>
      <c r="C34" s="68" t="str">
        <f aca="false">IF('Gogn og Utreikningar'!K6="Vinnuhestur",'Gogn og Utreikningar'!D6,"")</f>
        <v/>
      </c>
      <c r="D34" s="68" t="str">
        <f aca="false">IF('Gogn og Utreikningar'!K6="Vinnuhestur",'Gogn og Utreikningar'!F6,"")</f>
        <v/>
      </c>
      <c r="E34" s="68" t="str">
        <f aca="false">IF('Gogn og Utreikningar'!K6="Vinnuhestur",'Gogn og Utreikningar'!I6,"")</f>
        <v/>
      </c>
      <c r="F34" s="69" t="str">
        <f aca="false">IF('Gogn og Utreikningar'!K6="Vinnuhestur",'Gogn og Utreikningar'!J6,"")</f>
        <v/>
      </c>
    </row>
    <row r="35" customFormat="false" ht="19.5" hidden="false" customHeight="true" outlineLevel="0" collapsed="false">
      <c r="B35" s="67" t="str">
        <f aca="false">IF('Gogn og Utreikningar'!K7="Vinnuhestur",'Gogn og Utreikningar'!B7,"")</f>
        <v>Skuffukaka</v>
      </c>
      <c r="C35" s="68" t="n">
        <f aca="false">IF('Gogn og Utreikningar'!K7="Vinnuhestur",'Gogn og Utreikningar'!D7,"")</f>
        <v>1290</v>
      </c>
      <c r="D35" s="68" t="n">
        <f aca="false">IF('Gogn og Utreikningar'!K7="Vinnuhestur",'Gogn og Utreikningar'!F7,"")</f>
        <v>85</v>
      </c>
      <c r="E35" s="68" t="n">
        <f aca="false">IF('Gogn og Utreikningar'!K7="Vinnuhestur",'Gogn og Utreikningar'!I7,"")</f>
        <v>85850</v>
      </c>
      <c r="F35" s="69" t="n">
        <f aca="false">IF('Gogn og Utreikningar'!K7="Vinnuhestur",'Gogn og Utreikningar'!J7,"")</f>
        <v>0.782945736434109</v>
      </c>
    </row>
    <row r="36" customFormat="false" ht="19.5" hidden="false" customHeight="true" outlineLevel="0" collapsed="false">
      <c r="B36" s="67" t="str">
        <f aca="false">IF('Gogn og Utreikningar'!K8="Vinnuhestur",'Gogn og Utreikningar'!B8,"")</f>
        <v/>
      </c>
      <c r="C36" s="68" t="str">
        <f aca="false">IF('Gogn og Utreikningar'!K8="Vinnuhestur",'Gogn og Utreikningar'!D8,"")</f>
        <v/>
      </c>
      <c r="D36" s="68" t="str">
        <f aca="false">IF('Gogn og Utreikningar'!K8="Vinnuhestur",'Gogn og Utreikningar'!F8,"")</f>
        <v/>
      </c>
      <c r="E36" s="68" t="str">
        <f aca="false">IF('Gogn og Utreikningar'!K8="Vinnuhestur",'Gogn og Utreikningar'!I8,"")</f>
        <v/>
      </c>
      <c r="F36" s="69" t="str">
        <f aca="false">IF('Gogn og Utreikningar'!K8="Vinnuhestur",'Gogn og Utreikningar'!J8,"")</f>
        <v/>
      </c>
    </row>
    <row r="37" customFormat="false" ht="19.5" hidden="false" customHeight="true" outlineLevel="0" collapsed="false">
      <c r="B37" s="67" t="str">
        <f aca="false">IF('Gogn og Utreikningar'!K9="Vinnuhestur",'Gogn og Utreikningar'!B9,"")</f>
        <v/>
      </c>
      <c r="C37" s="68" t="str">
        <f aca="false">IF('Gogn og Utreikningar'!K9="Vinnuhestur",'Gogn og Utreikningar'!D9,"")</f>
        <v/>
      </c>
      <c r="D37" s="68" t="str">
        <f aca="false">IF('Gogn og Utreikningar'!K9="Vinnuhestur",'Gogn og Utreikningar'!F9,"")</f>
        <v/>
      </c>
      <c r="E37" s="68" t="str">
        <f aca="false">IF('Gogn og Utreikningar'!K9="Vinnuhestur",'Gogn og Utreikningar'!I9,"")</f>
        <v/>
      </c>
      <c r="F37" s="69" t="str">
        <f aca="false">IF('Gogn og Utreikningar'!K9="Vinnuhestur",'Gogn og Utreikningar'!J9,"")</f>
        <v/>
      </c>
    </row>
    <row r="38" customFormat="false" ht="19.5" hidden="false" customHeight="true" outlineLevel="0" collapsed="false">
      <c r="B38" s="67" t="str">
        <f aca="false">IF('Gogn og Utreikningar'!K10="Vinnuhestur",'Gogn og Utreikningar'!B10,"")</f>
        <v/>
      </c>
      <c r="C38" s="68" t="str">
        <f aca="false">IF('Gogn og Utreikningar'!K10="Vinnuhestur",'Gogn og Utreikningar'!D10,"")</f>
        <v/>
      </c>
      <c r="D38" s="68" t="str">
        <f aca="false">IF('Gogn og Utreikningar'!K10="Vinnuhestur",'Gogn og Utreikningar'!F10,"")</f>
        <v/>
      </c>
      <c r="E38" s="68" t="str">
        <f aca="false">IF('Gogn og Utreikningar'!K10="Vinnuhestur",'Gogn og Utreikningar'!I10,"")</f>
        <v/>
      </c>
      <c r="F38" s="69" t="str">
        <f aca="false">IF('Gogn og Utreikningar'!K10="Vinnuhestur",'Gogn og Utreikningar'!J10,"")</f>
        <v/>
      </c>
    </row>
    <row r="39" customFormat="false" ht="19.5" hidden="false" customHeight="true" outlineLevel="0" collapsed="false">
      <c r="B39" s="67" t="str">
        <f aca="false">IF('Gogn og Utreikningar'!K11="Vinnuhestur",'Gogn og Utreikningar'!B11,"")</f>
        <v/>
      </c>
      <c r="C39" s="68" t="str">
        <f aca="false">IF('Gogn og Utreikningar'!K11="Vinnuhestur",'Gogn og Utreikningar'!D11,"")</f>
        <v/>
      </c>
      <c r="D39" s="68" t="str">
        <f aca="false">IF('Gogn og Utreikningar'!K11="Vinnuhestur",'Gogn og Utreikningar'!F11,"")</f>
        <v/>
      </c>
      <c r="E39" s="68" t="str">
        <f aca="false">IF('Gogn og Utreikningar'!K11="Vinnuhestur",'Gogn og Utreikningar'!I11,"")</f>
        <v/>
      </c>
      <c r="F39" s="69" t="str">
        <f aca="false">IF('Gogn og Utreikningar'!K11="Vinnuhestur",'Gogn og Utreikningar'!J11,"")</f>
        <v/>
      </c>
    </row>
    <row r="40" customFormat="false" ht="19.5" hidden="false" customHeight="true" outlineLevel="0" collapsed="false">
      <c r="B40" s="67" t="str">
        <f aca="false">IF('Gogn og Utreikningar'!K12="Vinnuhestur",'Gogn og Utreikningar'!B12,"")</f>
        <v/>
      </c>
      <c r="C40" s="68" t="str">
        <f aca="false">IF('Gogn og Utreikningar'!K12="Vinnuhestur",'Gogn og Utreikningar'!D12,"")</f>
        <v/>
      </c>
      <c r="D40" s="68" t="str">
        <f aca="false">IF('Gogn og Utreikningar'!K12="Vinnuhestur",'Gogn og Utreikningar'!F12,"")</f>
        <v/>
      </c>
      <c r="E40" s="68" t="str">
        <f aca="false">IF('Gogn og Utreikningar'!K12="Vinnuhestur",'Gogn og Utreikningar'!I12,"")</f>
        <v/>
      </c>
      <c r="F40" s="69" t="str">
        <f aca="false">IF('Gogn og Utreikningar'!K12="Vinnuhestur",'Gogn og Utreikningar'!J12,"")</f>
        <v/>
      </c>
    </row>
    <row r="41" customFormat="false" ht="19.5" hidden="false" customHeight="true" outlineLevel="0" collapsed="false">
      <c r="B41" s="67" t="str">
        <f aca="false">IF('Gogn og Utreikningar'!K13="Vinnuhestur",'Gogn og Utreikningar'!B13,"")</f>
        <v/>
      </c>
      <c r="C41" s="68" t="str">
        <f aca="false">IF('Gogn og Utreikningar'!K13="Vinnuhestur",'Gogn og Utreikningar'!D13,"")</f>
        <v/>
      </c>
      <c r="D41" s="68" t="str">
        <f aca="false">IF('Gogn og Utreikningar'!K13="Vinnuhestur",'Gogn og Utreikningar'!F13,"")</f>
        <v/>
      </c>
      <c r="E41" s="68" t="str">
        <f aca="false">IF('Gogn og Utreikningar'!K13="Vinnuhestur",'Gogn og Utreikningar'!I13,"")</f>
        <v/>
      </c>
      <c r="F41" s="69" t="str">
        <f aca="false">IF('Gogn og Utreikningar'!K13="Vinnuhestur",'Gogn og Utreikningar'!J13,"")</f>
        <v/>
      </c>
    </row>
    <row r="43" customFormat="false" ht="27.75" hidden="false" customHeight="true" outlineLevel="0" collapsed="false">
      <c r="B43" s="70" t="s">
        <v>20</v>
      </c>
      <c r="C43" s="70"/>
      <c r="D43" s="70"/>
      <c r="E43" s="70"/>
      <c r="F43" s="70"/>
    </row>
    <row r="44" customFormat="false" ht="19.5" hidden="false" customHeight="true" outlineLevel="0" collapsed="false">
      <c r="B44" s="58" t="s">
        <v>24</v>
      </c>
      <c r="C44" s="58" t="s">
        <v>74</v>
      </c>
      <c r="D44" s="58" t="s">
        <v>75</v>
      </c>
      <c r="E44" s="58" t="s">
        <v>76</v>
      </c>
      <c r="F44" s="58" t="s">
        <v>77</v>
      </c>
    </row>
    <row r="45" customFormat="false" ht="19.5" hidden="false" customHeight="true" outlineLevel="0" collapsed="false">
      <c r="B45" s="71" t="str">
        <f aca="false">IF('Gogn og Utreikningar'!K4="Hundur",'Gogn og Utreikningar'!B4,"")</f>
        <v/>
      </c>
      <c r="C45" s="72" t="str">
        <f aca="false">IF('Gogn og Utreikningar'!K4="Hundur",'Gogn og Utreikningar'!D4,"")</f>
        <v/>
      </c>
      <c r="D45" s="72" t="str">
        <f aca="false">IF('Gogn og Utreikningar'!K4="Hundur",'Gogn og Utreikningar'!F4,"")</f>
        <v/>
      </c>
      <c r="E45" s="72" t="str">
        <f aca="false">IF('Gogn og Utreikningar'!K4="Hundur",'Gogn og Utreikningar'!I4,"")</f>
        <v/>
      </c>
      <c r="F45" s="73" t="str">
        <f aca="false">IF('Gogn og Utreikningar'!K4="Hundur",'Gogn og Utreikningar'!J4,"")</f>
        <v/>
      </c>
    </row>
    <row r="46" customFormat="false" ht="19.5" hidden="false" customHeight="true" outlineLevel="0" collapsed="false">
      <c r="B46" s="71" t="str">
        <f aca="false">IF('Gogn og Utreikningar'!K5="Hundur",'Gogn og Utreikningar'!B5,"")</f>
        <v/>
      </c>
      <c r="C46" s="72" t="str">
        <f aca="false">IF('Gogn og Utreikningar'!K5="Hundur",'Gogn og Utreikningar'!D5,"")</f>
        <v/>
      </c>
      <c r="D46" s="72" t="str">
        <f aca="false">IF('Gogn og Utreikningar'!K5="Hundur",'Gogn og Utreikningar'!F5,"")</f>
        <v/>
      </c>
      <c r="E46" s="72" t="str">
        <f aca="false">IF('Gogn og Utreikningar'!K5="Hundur",'Gogn og Utreikningar'!I5,"")</f>
        <v/>
      </c>
      <c r="F46" s="73" t="str">
        <f aca="false">IF('Gogn og Utreikningar'!K5="Hundur",'Gogn og Utreikningar'!J5,"")</f>
        <v/>
      </c>
    </row>
    <row r="47" customFormat="false" ht="19.5" hidden="false" customHeight="true" outlineLevel="0" collapsed="false">
      <c r="B47" s="71" t="str">
        <f aca="false">IF('Gogn og Utreikningar'!K6="Hundur",'Gogn og Utreikningar'!B6,"")</f>
        <v/>
      </c>
      <c r="C47" s="72" t="str">
        <f aca="false">IF('Gogn og Utreikningar'!K6="Hundur",'Gogn og Utreikningar'!D6,"")</f>
        <v/>
      </c>
      <c r="D47" s="72" t="str">
        <f aca="false">IF('Gogn og Utreikningar'!K6="Hundur",'Gogn og Utreikningar'!F6,"")</f>
        <v/>
      </c>
      <c r="E47" s="72" t="str">
        <f aca="false">IF('Gogn og Utreikningar'!K6="Hundur",'Gogn og Utreikningar'!I6,"")</f>
        <v/>
      </c>
      <c r="F47" s="73" t="str">
        <f aca="false">IF('Gogn og Utreikningar'!K6="Hundur",'Gogn og Utreikningar'!J6,"")</f>
        <v/>
      </c>
    </row>
    <row r="48" customFormat="false" ht="19.5" hidden="false" customHeight="true" outlineLevel="0" collapsed="false">
      <c r="B48" s="71" t="str">
        <f aca="false">IF('Gogn og Utreikningar'!K7="Hundur",'Gogn og Utreikningar'!B7,"")</f>
        <v/>
      </c>
      <c r="C48" s="72" t="str">
        <f aca="false">IF('Gogn og Utreikningar'!K7="Hundur",'Gogn og Utreikningar'!D7,"")</f>
        <v/>
      </c>
      <c r="D48" s="72" t="str">
        <f aca="false">IF('Gogn og Utreikningar'!K7="Hundur",'Gogn og Utreikningar'!F7,"")</f>
        <v/>
      </c>
      <c r="E48" s="72" t="str">
        <f aca="false">IF('Gogn og Utreikningar'!K7="Hundur",'Gogn og Utreikningar'!I7,"")</f>
        <v/>
      </c>
      <c r="F48" s="73" t="str">
        <f aca="false">IF('Gogn og Utreikningar'!K7="Hundur",'Gogn og Utreikningar'!J7,"")</f>
        <v/>
      </c>
    </row>
    <row r="49" customFormat="false" ht="19.5" hidden="false" customHeight="true" outlineLevel="0" collapsed="false">
      <c r="B49" s="71" t="str">
        <f aca="false">IF('Gogn og Utreikningar'!K8="Hundur",'Gogn og Utreikningar'!B8,"")</f>
        <v/>
      </c>
      <c r="C49" s="72" t="str">
        <f aca="false">IF('Gogn og Utreikningar'!K8="Hundur",'Gogn og Utreikningar'!D8,"")</f>
        <v/>
      </c>
      <c r="D49" s="72" t="str">
        <f aca="false">IF('Gogn og Utreikningar'!K8="Hundur",'Gogn og Utreikningar'!F8,"")</f>
        <v/>
      </c>
      <c r="E49" s="72" t="str">
        <f aca="false">IF('Gogn og Utreikningar'!K8="Hundur",'Gogn og Utreikningar'!I8,"")</f>
        <v/>
      </c>
      <c r="F49" s="73" t="str">
        <f aca="false">IF('Gogn og Utreikningar'!K8="Hundur",'Gogn og Utreikningar'!J8,"")</f>
        <v/>
      </c>
    </row>
    <row r="50" customFormat="false" ht="19.5" hidden="false" customHeight="true" outlineLevel="0" collapsed="false">
      <c r="B50" s="71" t="str">
        <f aca="false">IF('Gogn og Utreikningar'!K9="Hundur",'Gogn og Utreikningar'!B9,"")</f>
        <v>Grænmetissupa</v>
      </c>
      <c r="C50" s="72" t="n">
        <f aca="false">IF('Gogn og Utreikningar'!K9="Hundur",'Gogn og Utreikningar'!D9,"")</f>
        <v>1490</v>
      </c>
      <c r="D50" s="72" t="n">
        <f aca="false">IF('Gogn og Utreikningar'!K9="Hundur",'Gogn og Utreikningar'!F9,"")</f>
        <v>29</v>
      </c>
      <c r="E50" s="72" t="n">
        <f aca="false">IF('Gogn og Utreikningar'!K9="Hundur",'Gogn og Utreikningar'!I9,"")</f>
        <v>32190</v>
      </c>
      <c r="F50" s="73" t="n">
        <f aca="false">IF('Gogn og Utreikningar'!K9="Hundur",'Gogn og Utreikningar'!J9,"")</f>
        <v>0.74496644295302</v>
      </c>
    </row>
    <row r="51" customFormat="false" ht="19.5" hidden="false" customHeight="true" outlineLevel="0" collapsed="false">
      <c r="B51" s="71" t="str">
        <f aca="false">IF('Gogn og Utreikningar'!K10="Hundur",'Gogn og Utreikningar'!B10,"")</f>
        <v/>
      </c>
      <c r="C51" s="72" t="str">
        <f aca="false">IF('Gogn og Utreikningar'!K10="Hundur",'Gogn og Utreikningar'!D10,"")</f>
        <v/>
      </c>
      <c r="D51" s="72" t="str">
        <f aca="false">IF('Gogn og Utreikningar'!K10="Hundur",'Gogn og Utreikningar'!F10,"")</f>
        <v/>
      </c>
      <c r="E51" s="72" t="str">
        <f aca="false">IF('Gogn og Utreikningar'!K10="Hundur",'Gogn og Utreikningar'!I10,"")</f>
        <v/>
      </c>
      <c r="F51" s="73" t="str">
        <f aca="false">IF('Gogn og Utreikningar'!K10="Hundur",'Gogn og Utreikningar'!J10,"")</f>
        <v/>
      </c>
    </row>
    <row r="52" customFormat="false" ht="19.5" hidden="false" customHeight="true" outlineLevel="0" collapsed="false">
      <c r="B52" s="71" t="str">
        <f aca="false">IF('Gogn og Utreikningar'!K11="Hundur",'Gogn og Utreikningar'!B11,"")</f>
        <v>Rauðkálssalat</v>
      </c>
      <c r="C52" s="72" t="n">
        <f aca="false">IF('Gogn og Utreikningar'!K11="Hundur",'Gogn og Utreikningar'!D11,"")</f>
        <v>990</v>
      </c>
      <c r="D52" s="72" t="n">
        <f aca="false">IF('Gogn og Utreikningar'!K11="Hundur",'Gogn og Utreikningar'!F11,"")</f>
        <v>38</v>
      </c>
      <c r="E52" s="72" t="n">
        <f aca="false">IF('Gogn og Utreikningar'!K11="Hundur",'Gogn og Utreikningar'!I11,"")</f>
        <v>29640</v>
      </c>
      <c r="F52" s="73" t="n">
        <f aca="false">IF('Gogn og Utreikningar'!K11="Hundur",'Gogn og Utreikningar'!J11,"")</f>
        <v>0.787878787878788</v>
      </c>
    </row>
    <row r="53" customFormat="false" ht="19.5" hidden="false" customHeight="true" outlineLevel="0" collapsed="false">
      <c r="B53" s="71" t="str">
        <f aca="false">IF('Gogn og Utreikningar'!K12="Hundur",'Gogn og Utreikningar'!B12,"")</f>
        <v>Is og avextir</v>
      </c>
      <c r="C53" s="72" t="n">
        <f aca="false">IF('Gogn og Utreikningar'!K12="Hundur",'Gogn og Utreikningar'!D12,"")</f>
        <v>990</v>
      </c>
      <c r="D53" s="72" t="n">
        <f aca="false">IF('Gogn og Utreikningar'!K12="Hundur",'Gogn og Utreikningar'!F12,"")</f>
        <v>22</v>
      </c>
      <c r="E53" s="72" t="n">
        <f aca="false">IF('Gogn og Utreikningar'!K12="Hundur",'Gogn og Utreikningar'!I12,"")</f>
        <v>14740</v>
      </c>
      <c r="F53" s="73" t="n">
        <f aca="false">IF('Gogn og Utreikningar'!K12="Hundur",'Gogn og Utreikningar'!J12,"")</f>
        <v>0.676767676767677</v>
      </c>
    </row>
    <row r="54" customFormat="false" ht="19.5" hidden="false" customHeight="true" outlineLevel="0" collapsed="false">
      <c r="B54" s="71" t="str">
        <f aca="false">IF('Gogn og Utreikningar'!K13="Hundur",'Gogn og Utreikningar'!B13,"")</f>
        <v>Lambasuðubol</v>
      </c>
      <c r="C54" s="72" t="n">
        <f aca="false">IF('Gogn og Utreikningar'!K13="Hundur",'Gogn og Utreikningar'!D13,"")</f>
        <v>6290</v>
      </c>
      <c r="D54" s="72" t="n">
        <f aca="false">IF('Gogn og Utreikningar'!K13="Hundur",'Gogn og Utreikningar'!F13,"")</f>
        <v>18</v>
      </c>
      <c r="E54" s="72" t="n">
        <f aca="false">IF('Gogn og Utreikningar'!K13="Hundur",'Gogn og Utreikningar'!I13,"")</f>
        <v>75420</v>
      </c>
      <c r="F54" s="73" t="n">
        <f aca="false">IF('Gogn og Utreikningar'!K13="Hundur",'Gogn og Utreikningar'!J13,"")</f>
        <v>0.666136724960254</v>
      </c>
    </row>
  </sheetData>
  <mergeCells count="6">
    <mergeCell ref="A1:G1"/>
    <mergeCell ref="A2:G2"/>
    <mergeCell ref="B4:F4"/>
    <mergeCell ref="B17:F17"/>
    <mergeCell ref="B30:F30"/>
    <mergeCell ref="B43:F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2026-03-08T11:22:28Z</dcterms:created>
  <dc:creator>openpyxl</dc:creator>
  <dc:description/>
  <dc:language>en-US</dc:language>
  <cp:lastModifiedBy/>
  <dcterms:modified xsi:type="dcterms:W3CDTF">2026-03-08T11:22:28Z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