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fonden-my.sharepoint.com/personal/lk_augustinusfonden_dk/Documents/Skrivebord/"/>
    </mc:Choice>
  </mc:AlternateContent>
  <xr:revisionPtr revIDLastSave="0" documentId="8_{215901F7-8B62-4208-9E6B-DB72FC74E725}" xr6:coauthVersionLast="47" xr6:coauthVersionMax="47" xr10:uidLastSave="{00000000-0000-0000-0000-000000000000}"/>
  <bookViews>
    <workbookView xWindow="-120" yWindow="-120" windowWidth="29040" windowHeight="15840" xr2:uid="{74B9BC04-6A7E-4A8A-A0DC-645944819C8A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6" i="1" l="1"/>
  <c r="L87" i="1"/>
  <c r="L88" i="1"/>
  <c r="L79" i="1"/>
  <c r="L80" i="1"/>
  <c r="L81" i="1"/>
  <c r="L82" i="1"/>
  <c r="L68" i="1"/>
  <c r="L69" i="1"/>
  <c r="L70" i="1"/>
  <c r="L71" i="1"/>
  <c r="L72" i="1"/>
  <c r="L73" i="1"/>
  <c r="L74" i="1"/>
  <c r="L75" i="1"/>
  <c r="L59" i="1"/>
  <c r="L60" i="1"/>
  <c r="L61" i="1"/>
  <c r="L62" i="1"/>
  <c r="L63" i="1"/>
  <c r="L64" i="1"/>
  <c r="L51" i="1"/>
  <c r="L52" i="1"/>
  <c r="L53" i="1"/>
  <c r="L54" i="1"/>
  <c r="L55" i="1"/>
  <c r="L46" i="1"/>
  <c r="L47" i="1" s="1"/>
  <c r="D12" i="1" s="1"/>
  <c r="L42" i="1"/>
  <c r="L43" i="1" s="1"/>
  <c r="D11" i="1" s="1"/>
  <c r="L36" i="1"/>
  <c r="L37" i="1"/>
  <c r="L38" i="1"/>
  <c r="L30" i="1"/>
  <c r="L31" i="1"/>
  <c r="L32" i="1"/>
  <c r="L9" i="1"/>
  <c r="L10" i="1"/>
  <c r="L11" i="1"/>
  <c r="L12" i="1"/>
  <c r="L13" i="1"/>
  <c r="L14" i="1"/>
  <c r="L15" i="1"/>
  <c r="L16" i="1"/>
  <c r="L17" i="1"/>
  <c r="L18" i="1"/>
  <c r="L19" i="1"/>
  <c r="L20" i="1"/>
  <c r="H21" i="1"/>
  <c r="I21" i="1"/>
  <c r="J21" i="1"/>
  <c r="K21" i="1"/>
  <c r="L24" i="1" a="1"/>
  <c r="L24" i="1" s="1"/>
  <c r="L25" i="1" a="1"/>
  <c r="L25" i="1" s="1"/>
  <c r="L26" i="1" a="1"/>
  <c r="L26" i="1" s="1"/>
  <c r="G7" i="1"/>
  <c r="H7" i="1" s="1"/>
  <c r="I7" i="1" s="1"/>
  <c r="J7" i="1" s="1"/>
  <c r="K7" i="1" s="1"/>
  <c r="G49" i="1"/>
  <c r="M89" i="1"/>
  <c r="K89" i="1"/>
  <c r="J89" i="1"/>
  <c r="I89" i="1"/>
  <c r="H89" i="1"/>
  <c r="G89" i="1"/>
  <c r="F89" i="1"/>
  <c r="M83" i="1"/>
  <c r="K83" i="1"/>
  <c r="J83" i="1"/>
  <c r="I83" i="1"/>
  <c r="H83" i="1"/>
  <c r="G83" i="1"/>
  <c r="F83" i="1"/>
  <c r="M76" i="1"/>
  <c r="K76" i="1"/>
  <c r="J76" i="1"/>
  <c r="I76" i="1"/>
  <c r="H76" i="1"/>
  <c r="G76" i="1"/>
  <c r="F76" i="1"/>
  <c r="M65" i="1"/>
  <c r="K65" i="1"/>
  <c r="J65" i="1"/>
  <c r="I65" i="1"/>
  <c r="H65" i="1"/>
  <c r="G65" i="1"/>
  <c r="F65" i="1"/>
  <c r="M56" i="1"/>
  <c r="K56" i="1"/>
  <c r="J56" i="1"/>
  <c r="I56" i="1"/>
  <c r="H56" i="1"/>
  <c r="G56" i="1"/>
  <c r="F56" i="1"/>
  <c r="M47" i="1"/>
  <c r="K47" i="1"/>
  <c r="J47" i="1"/>
  <c r="I47" i="1"/>
  <c r="H47" i="1"/>
  <c r="G47" i="1"/>
  <c r="F47" i="1"/>
  <c r="M43" i="1"/>
  <c r="K43" i="1"/>
  <c r="J43" i="1"/>
  <c r="I43" i="1"/>
  <c r="H43" i="1"/>
  <c r="G43" i="1"/>
  <c r="F43" i="1"/>
  <c r="M39" i="1"/>
  <c r="K39" i="1"/>
  <c r="J39" i="1"/>
  <c r="I39" i="1"/>
  <c r="H39" i="1"/>
  <c r="G39" i="1"/>
  <c r="F39" i="1"/>
  <c r="M33" i="1"/>
  <c r="K33" i="1"/>
  <c r="J33" i="1"/>
  <c r="I33" i="1"/>
  <c r="H33" i="1"/>
  <c r="G33" i="1"/>
  <c r="F33" i="1"/>
  <c r="M27" i="1"/>
  <c r="K27" i="1"/>
  <c r="J27" i="1"/>
  <c r="I27" i="1"/>
  <c r="H27" i="1"/>
  <c r="G27" i="1"/>
  <c r="F27" i="1"/>
  <c r="M21" i="1"/>
  <c r="G21" i="1"/>
  <c r="F21" i="1"/>
  <c r="L27" i="1" l="1"/>
  <c r="D8" i="1" s="1"/>
  <c r="J49" i="1"/>
  <c r="I49" i="1"/>
  <c r="H49" i="1"/>
  <c r="K49" i="1"/>
  <c r="D6" i="1"/>
  <c r="L89" i="1"/>
  <c r="D19" i="1" s="1"/>
  <c r="L83" i="1"/>
  <c r="D18" i="1" s="1"/>
  <c r="L39" i="1"/>
  <c r="D10" i="1" s="1"/>
  <c r="L21" i="1"/>
  <c r="D7" i="1" s="1"/>
  <c r="L56" i="1"/>
  <c r="D15" i="1" s="1"/>
  <c r="L65" i="1"/>
  <c r="D16" i="1" s="1"/>
  <c r="L76" i="1"/>
  <c r="D17" i="1" s="1"/>
  <c r="L33" i="1"/>
  <c r="D9" i="1" s="1"/>
  <c r="D3" i="1" l="1"/>
  <c r="D20" i="1"/>
  <c r="D13" i="1"/>
  <c r="D2" i="1"/>
  <c r="C4" i="1" l="1" a="1"/>
  <c r="C4" i="1" s="1"/>
  <c r="D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Masiero Pedersen</author>
    <author>Ena Hede</author>
  </authors>
  <commentList>
    <comment ref="D1" authorId="0" shapeId="0" xr:uid="{3EB077CF-35E6-40B9-9FCC-3E0D8DBE25FB}">
      <text>
        <r>
          <rPr>
            <sz val="9"/>
            <color indexed="81"/>
            <rFont val="Tahoma"/>
            <family val="2"/>
          </rPr>
          <t xml:space="preserve">Resultatet skal være nul, således at indtægter og udgifter udlignes. 
Budgettet skal vise et reelt støttebehov, og at projektet kan finansieres. </t>
        </r>
      </text>
    </comment>
    <comment ref="B2" authorId="0" shapeId="0" xr:uid="{946FB5FC-DE8A-4A35-B32E-ED52823C562C}">
      <text>
        <r>
          <rPr>
            <sz val="9"/>
            <color indexed="81"/>
            <rFont val="Tahoma"/>
            <family val="2"/>
          </rPr>
          <t xml:space="preserve">Indtast antal år ansøgningen strækker sig over.
F.eks ansøgningen strækker sig fra 2025 til 2027: Indtast så 3 i dette felt.
</t>
        </r>
      </text>
    </comment>
    <comment ref="B3" authorId="0" shapeId="0" xr:uid="{DDBC2B47-43FC-4705-9952-6C1608CC4EDC}">
      <text>
        <r>
          <rPr>
            <sz val="9"/>
            <color indexed="81"/>
            <rFont val="Tahoma"/>
            <family val="2"/>
          </rPr>
          <t>Indtast første år i projektperioden.
Dette skal være årstal.</t>
        </r>
      </text>
    </comment>
    <comment ref="B6" authorId="1" shapeId="0" xr:uid="{01360267-B4A7-4BE4-8235-3C8E164B87F6}">
      <text>
        <r>
          <rPr>
            <sz val="9"/>
            <color indexed="81"/>
            <rFont val="Tahoma"/>
            <family val="2"/>
          </rPr>
          <t>Indtast gennemsnitligt antal/median af koncerter pr. år</t>
        </r>
      </text>
    </comment>
    <comment ref="B7" authorId="1" shapeId="0" xr:uid="{8D566544-D30C-4E77-AED5-BD861D15575E}">
      <text>
        <r>
          <rPr>
            <sz val="9"/>
            <color indexed="81"/>
            <rFont val="Tahoma"/>
            <family val="2"/>
          </rPr>
          <t>Indtast gennemsnitligt antal/median af afholdte koncertdage pr. år</t>
        </r>
      </text>
    </comment>
    <comment ref="M7" authorId="1" shapeId="0" xr:uid="{84F30CCC-61EE-470B-B066-6D742D99F1E5}">
      <text>
        <r>
          <rPr>
            <sz val="9"/>
            <color indexed="81"/>
            <rFont val="Tahoma"/>
            <family val="2"/>
          </rPr>
          <t>Denne kolonne skal først udfyldes ved afrapportering efter projektets afslutning</t>
        </r>
      </text>
    </comment>
    <comment ref="B8" authorId="1" shapeId="0" xr:uid="{40150D4C-200D-4E60-9823-5C9244D0D948}">
      <text>
        <r>
          <rPr>
            <sz val="9"/>
            <color indexed="81"/>
            <rFont val="Tahoma"/>
            <family val="2"/>
          </rPr>
          <t>Indtast gennemsnitligt antal/median af antal kunstnere pr. år
Kunstnere defineres som professionelle udøvere, som aflønnes</t>
        </r>
      </text>
    </comment>
    <comment ref="F10" authorId="1" shapeId="0" xr:uid="{B2239D66-E3DC-4F40-B45B-469D3349C716}">
      <text>
        <r>
          <rPr>
            <sz val="9"/>
            <color indexed="81"/>
            <rFont val="Tahoma"/>
            <family val="2"/>
          </rPr>
          <t>Anfør navne på ansøgte fonde</t>
        </r>
      </text>
    </comment>
    <comment ref="F24" authorId="1" shapeId="0" xr:uid="{5F60DB0B-9256-4E2A-9C7C-C7EB00194814}">
      <text>
        <r>
          <rPr>
            <sz val="9"/>
            <color indexed="81"/>
            <rFont val="Tahoma"/>
            <family val="2"/>
          </rPr>
          <t>Anfør navne på ansøgte kommuner</t>
        </r>
      </text>
    </comment>
    <comment ref="F30" authorId="1" shapeId="0" xr:uid="{738D5B8E-4060-466D-8932-E7EFF3D8CAB6}">
      <text>
        <r>
          <rPr>
            <sz val="9"/>
            <color indexed="81"/>
            <rFont val="Tahoma"/>
            <family val="2"/>
          </rPr>
          <t>Anfør navne på ansøgte statslige støttemidler eller puljer</t>
        </r>
      </text>
    </comment>
    <comment ref="F36" authorId="1" shapeId="0" xr:uid="{0E4F0F39-C931-466C-AB5D-EC3D2FE0901D}">
      <text>
        <r>
          <rPr>
            <sz val="9"/>
            <color indexed="81"/>
            <rFont val="Tahoma"/>
            <family val="2"/>
          </rPr>
          <t>Anfør navn på eventuel sponsor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<sst xmlns="http://schemas.openxmlformats.org/spreadsheetml/2006/main" count="190" uniqueCount="77">
  <si>
    <t>Oplysninger</t>
  </si>
  <si>
    <t>Samlet budget resultat</t>
  </si>
  <si>
    <t>FELT FORKLARINGER</t>
  </si>
  <si>
    <t>Antal år, periode (antal)</t>
  </si>
  <si>
    <t>Indtægter</t>
  </si>
  <si>
    <t>Indtast beløb eller tekst</t>
  </si>
  <si>
    <t>Budget, år 1 (Årstal):</t>
  </si>
  <si>
    <t>2025</t>
  </si>
  <si>
    <t>Udgifter / Samlet budget</t>
  </si>
  <si>
    <t>Beregnings felt (totaler)</t>
  </si>
  <si>
    <t>Bevillingsmodtagers navn (virksomhed):</t>
  </si>
  <si>
    <t>CVR-nummer:</t>
  </si>
  <si>
    <t>Budget</t>
  </si>
  <si>
    <t>Skal først udfyldes efter endt projekt</t>
  </si>
  <si>
    <t>Antal koncerter (pr. år)</t>
  </si>
  <si>
    <t>Ansøgt Augustinus Fonden</t>
  </si>
  <si>
    <t>Antal koncertdage (pr. år)</t>
  </si>
  <si>
    <t>Øvrige Fonde</t>
  </si>
  <si>
    <t>TOTAL</t>
  </si>
  <si>
    <t>Antal kunstnere (pr. år)</t>
  </si>
  <si>
    <t>Kommuner</t>
  </si>
  <si>
    <t>Fonde</t>
  </si>
  <si>
    <t xml:space="preserve">Budget </t>
  </si>
  <si>
    <t xml:space="preserve"> Budget</t>
  </si>
  <si>
    <t xml:space="preserve"> Budget </t>
  </si>
  <si>
    <t xml:space="preserve"> Budget  </t>
  </si>
  <si>
    <t xml:space="preserve">  Budget  </t>
  </si>
  <si>
    <t>Regnskab</t>
  </si>
  <si>
    <t>Staten</t>
  </si>
  <si>
    <t>Augustinus Fonden</t>
  </si>
  <si>
    <t>Sponsor</t>
  </si>
  <si>
    <t>[Indtast fond]</t>
  </si>
  <si>
    <t>Billetindtægter</t>
  </si>
  <si>
    <t>Egen finansiering</t>
  </si>
  <si>
    <t xml:space="preserve">I alt </t>
  </si>
  <si>
    <t>UDGIFTER</t>
  </si>
  <si>
    <t>Kunstnerhonorar</t>
  </si>
  <si>
    <t>Produktion og afvikling</t>
  </si>
  <si>
    <t>Administration</t>
  </si>
  <si>
    <t>INDSÆT NY LINJE - VEJLEDNING</t>
  </si>
  <si>
    <t>Kommunikation og markedsføring</t>
  </si>
  <si>
    <t>Hvis du skal lave bruge flere linjer på  indtægt- eller udgiftsposter, skal du marker rækken i venstre margen. 
Højreklik på rækken og vælge "Indsæt"</t>
  </si>
  <si>
    <t>Andet</t>
  </si>
  <si>
    <t xml:space="preserve"> </t>
  </si>
  <si>
    <t>[Indtast kommune]</t>
  </si>
  <si>
    <t>[Indtast statsstøtte]</t>
  </si>
  <si>
    <t>[Indtast sponsorat]</t>
  </si>
  <si>
    <t>Entré indtægter</t>
  </si>
  <si>
    <t>Eget bidrag</t>
  </si>
  <si>
    <t xml:space="preserve">  </t>
  </si>
  <si>
    <t>Udgifter</t>
  </si>
  <si>
    <t xml:space="preserve">Komponisthonorar </t>
  </si>
  <si>
    <t>[Indtast øvrige kunstner]</t>
  </si>
  <si>
    <t>2026</t>
  </si>
  <si>
    <t>2027</t>
  </si>
  <si>
    <t>2028</t>
  </si>
  <si>
    <t>2029</t>
  </si>
  <si>
    <t>Producent og assistenter</t>
  </si>
  <si>
    <t xml:space="preserve">Konferencier </t>
  </si>
  <si>
    <t xml:space="preserve">Leje af venue/lokale </t>
  </si>
  <si>
    <t>Lyd og lys</t>
  </si>
  <si>
    <t xml:space="preserve">Instrumenter (leje og stemning) </t>
  </si>
  <si>
    <t xml:space="preserve">Øvrig produktion </t>
  </si>
  <si>
    <t xml:space="preserve">Kunstnerisk ledelse </t>
  </si>
  <si>
    <t>Projektledelse</t>
  </si>
  <si>
    <t xml:space="preserve">Transport og ophold </t>
  </si>
  <si>
    <t>Forplejning</t>
  </si>
  <si>
    <t>Kontorhold, revision, forsikring</t>
  </si>
  <si>
    <t>Koda og rettigheder</t>
  </si>
  <si>
    <t>Nodeleje- og køb</t>
  </si>
  <si>
    <t xml:space="preserve">Øvrig administration    </t>
  </si>
  <si>
    <t>Kommunikation</t>
  </si>
  <si>
    <t>Markedsføring, annoncering, hjemmeside, grafik og tryk</t>
  </si>
  <si>
    <t xml:space="preserve">Foto og video </t>
  </si>
  <si>
    <t xml:space="preserve">Øvrig kommunikation </t>
  </si>
  <si>
    <t>Uforudsete</t>
  </si>
  <si>
    <t>[Indtast øvrige andet]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</si>
</sst>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0\ &quot;År&quot;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i/>
      <sz val="8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i/>
      <sz val="8"/>
      <name val="Aptos Narrow"/>
      <family val="2"/>
      <scheme val="minor"/>
    </font>
    <font>
      <b/>
      <i/>
      <u/>
      <sz val="8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9"/>
      <color indexed="81"/>
      <name val="Tahoma"/>
      <family val="2"/>
    </font>
    <font>
      <i/>
      <sz val="8"/>
      <color theme="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3" fontId="2" fillId="2" borderId="1" xfId="1" applyNumberFormat="1" applyFont="1" applyFill="1" applyBorder="1" applyProtection="1"/>
    <xf numFmtId="0" fontId="3" fillId="2" borderId="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3" fontId="2" fillId="2" borderId="1" xfId="0" applyNumberFormat="1" applyFont="1" applyFill="1" applyBorder="1" applyAlignment="1" applyProtection="1">
      <alignment horizontal="center"/>
      <protection locked="0"/>
    </xf>
    <xf numFmtId="164" fontId="6" fillId="4" borderId="1" xfId="0" applyNumberFormat="1" applyFont="1" applyFill="1" applyBorder="1" applyAlignment="1" applyProtection="1">
      <alignment horizontal="center"/>
      <protection locked="0"/>
    </xf>
    <xf numFmtId="3" fontId="6" fillId="2" borderId="1" xfId="1" applyNumberFormat="1" applyFont="1" applyFill="1" applyBorder="1" applyProtection="1"/>
    <xf numFmtId="49" fontId="6" fillId="4" borderId="1" xfId="1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3" fontId="6" fillId="2" borderId="3" xfId="1" applyNumberFormat="1" applyFont="1" applyFill="1" applyBorder="1" applyAlignment="1" applyProtection="1"/>
    <xf numFmtId="3" fontId="6" fillId="2" borderId="4" xfId="1" applyNumberFormat="1" applyFont="1" applyFill="1" applyBorder="1" applyAlignment="1" applyProtection="1"/>
    <xf numFmtId="3" fontId="3" fillId="7" borderId="1" xfId="0" applyNumberFormat="1" applyFont="1" applyFill="1" applyBorder="1" applyProtection="1">
      <protection locked="0"/>
    </xf>
    <xf numFmtId="3" fontId="6" fillId="4" borderId="1" xfId="0" applyNumberFormat="1" applyFont="1" applyFill="1" applyBorder="1" applyAlignment="1" applyProtection="1">
      <alignment horizontal="center"/>
      <protection locked="0"/>
    </xf>
    <xf numFmtId="3" fontId="2" fillId="5" borderId="3" xfId="1" applyNumberFormat="1" applyFont="1" applyFill="1" applyBorder="1" applyAlignment="1" applyProtection="1">
      <alignment horizontal="left"/>
    </xf>
    <xf numFmtId="3" fontId="2" fillId="5" borderId="4" xfId="1" applyNumberFormat="1" applyFont="1" applyFill="1" applyBorder="1" applyAlignment="1" applyProtection="1">
      <alignment horizontal="right"/>
    </xf>
    <xf numFmtId="3" fontId="6" fillId="2" borderId="1" xfId="0" applyNumberFormat="1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vertical="top"/>
      <protection locked="0"/>
    </xf>
    <xf numFmtId="0" fontId="9" fillId="2" borderId="0" xfId="0" applyFont="1" applyFill="1" applyAlignment="1" applyProtection="1">
      <alignment vertical="top"/>
      <protection locked="0"/>
    </xf>
    <xf numFmtId="3" fontId="2" fillId="9" borderId="3" xfId="1" applyNumberFormat="1" applyFont="1" applyFill="1" applyBorder="1" applyAlignment="1" applyProtection="1">
      <alignment horizontal="left"/>
    </xf>
    <xf numFmtId="3" fontId="2" fillId="9" borderId="4" xfId="1" applyNumberFormat="1" applyFont="1" applyFill="1" applyBorder="1" applyAlignment="1" applyProtection="1">
      <alignment horizontal="right"/>
    </xf>
    <xf numFmtId="0" fontId="9" fillId="2" borderId="12" xfId="0" applyFont="1" applyFill="1" applyBorder="1" applyAlignment="1" applyProtection="1">
      <alignment vertical="top"/>
      <protection locked="0"/>
    </xf>
    <xf numFmtId="0" fontId="3" fillId="2" borderId="6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0" fontId="9" fillId="7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9" fillId="9" borderId="0" xfId="0" applyFont="1" applyFill="1" applyProtection="1">
      <protection locked="0"/>
    </xf>
    <xf numFmtId="3" fontId="2" fillId="8" borderId="0" xfId="0" applyNumberFormat="1" applyFont="1" applyFill="1" applyProtection="1">
      <protection locked="0"/>
    </xf>
    <xf numFmtId="0" fontId="2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vertical="top"/>
      <protection locked="0"/>
    </xf>
    <xf numFmtId="0" fontId="9" fillId="2" borderId="11" xfId="0" applyFont="1" applyFill="1" applyBorder="1" applyAlignment="1" applyProtection="1">
      <alignment vertical="top"/>
      <protection locked="0"/>
    </xf>
    <xf numFmtId="3" fontId="2" fillId="2" borderId="1" xfId="0" applyNumberFormat="1" applyFont="1" applyFill="1" applyBorder="1" applyAlignment="1">
      <alignment horizontal="left"/>
    </xf>
    <xf numFmtId="3" fontId="2" fillId="5" borderId="1" xfId="0" applyNumberFormat="1" applyFont="1" applyFill="1" applyBorder="1"/>
    <xf numFmtId="3" fontId="2" fillId="9" borderId="1" xfId="0" applyNumberFormat="1" applyFont="1" applyFill="1" applyBorder="1"/>
    <xf numFmtId="0" fontId="7" fillId="6" borderId="1" xfId="0" applyFont="1" applyFill="1" applyBorder="1" applyAlignment="1">
      <alignment horizontal="left"/>
    </xf>
    <xf numFmtId="3" fontId="7" fillId="6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0" fontId="3" fillId="2" borderId="7" xfId="0" applyFont="1" applyFill="1" applyBorder="1"/>
    <xf numFmtId="3" fontId="3" fillId="2" borderId="7" xfId="0" applyNumberFormat="1" applyFont="1" applyFill="1" applyBorder="1"/>
    <xf numFmtId="0" fontId="3" fillId="2" borderId="9" xfId="0" applyFont="1" applyFill="1" applyBorder="1"/>
    <xf numFmtId="3" fontId="9" fillId="2" borderId="9" xfId="0" applyNumberFormat="1" applyFont="1" applyFill="1" applyBorder="1"/>
    <xf numFmtId="0" fontId="6" fillId="2" borderId="1" xfId="0" applyFont="1" applyFill="1" applyBorder="1" applyAlignment="1">
      <alignment horizontal="left"/>
    </xf>
    <xf numFmtId="3" fontId="6" fillId="2" borderId="1" xfId="0" applyNumberFormat="1" applyFont="1" applyFill="1" applyBorder="1" applyAlignment="1">
      <alignment horizontal="right"/>
    </xf>
    <xf numFmtId="0" fontId="9" fillId="2" borderId="9" xfId="0" applyFont="1" applyFill="1" applyBorder="1"/>
    <xf numFmtId="0" fontId="11" fillId="0" borderId="8" xfId="0" applyFont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/>
    <xf numFmtId="0" fontId="3" fillId="7" borderId="6" xfId="0" applyFont="1" applyFill="1" applyBorder="1" applyProtection="1">
      <protection locked="0"/>
    </xf>
    <xf numFmtId="0" fontId="11" fillId="0" borderId="6" xfId="0" applyFont="1" applyBorder="1" applyProtection="1"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3" fillId="7" borderId="16" xfId="0" applyFont="1" applyFill="1" applyBorder="1" applyProtection="1">
      <protection locked="0"/>
    </xf>
    <xf numFmtId="0" fontId="11" fillId="0" borderId="16" xfId="0" applyFont="1" applyBorder="1" applyProtection="1">
      <protection locked="0"/>
    </xf>
    <xf numFmtId="0" fontId="4" fillId="10" borderId="6" xfId="0" applyFont="1" applyFill="1" applyBorder="1" applyAlignment="1" applyProtection="1">
      <alignment horizontal="left"/>
      <protection locked="0"/>
    </xf>
    <xf numFmtId="0" fontId="5" fillId="10" borderId="12" xfId="0" applyFont="1" applyFill="1" applyBorder="1" applyAlignment="1" applyProtection="1">
      <alignment horizontal="left"/>
      <protection locked="0"/>
    </xf>
    <xf numFmtId="0" fontId="3" fillId="7" borderId="8" xfId="0" applyFont="1" applyFill="1" applyBorder="1" applyProtection="1">
      <protection locked="0"/>
    </xf>
    <xf numFmtId="0" fontId="5" fillId="10" borderId="6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3" fontId="5" fillId="3" borderId="1" xfId="0" applyNumberFormat="1" applyFont="1" applyFill="1" applyBorder="1" applyAlignment="1" applyProtection="1">
      <alignment horizontal="center"/>
      <protection locked="0"/>
    </xf>
    <xf numFmtId="3" fontId="3" fillId="5" borderId="1" xfId="0" applyNumberFormat="1" applyFont="1" applyFill="1" applyBorder="1" applyProtection="1">
      <protection locked="0"/>
    </xf>
    <xf numFmtId="3" fontId="3" fillId="8" borderId="1" xfId="0" applyNumberFormat="1" applyFont="1" applyFill="1" applyBorder="1" applyProtection="1">
      <protection locked="0"/>
    </xf>
    <xf numFmtId="3" fontId="11" fillId="0" borderId="1" xfId="0" applyNumberFormat="1" applyFont="1" applyBorder="1" applyProtection="1">
      <protection locked="0"/>
    </xf>
    <xf numFmtId="0" fontId="4" fillId="10" borderId="1" xfId="0" applyFont="1" applyFill="1" applyBorder="1" applyAlignment="1" applyProtection="1">
      <alignment horizontal="center"/>
      <protection locked="0"/>
    </xf>
    <xf numFmtId="3" fontId="4" fillId="10" borderId="1" xfId="0" applyNumberFormat="1" applyFont="1" applyFill="1" applyBorder="1" applyAlignment="1" applyProtection="1">
      <alignment horizontal="center"/>
      <protection locked="0"/>
    </xf>
    <xf numFmtId="3" fontId="5" fillId="10" borderId="1" xfId="0" applyNumberFormat="1" applyFont="1" applyFill="1" applyBorder="1" applyAlignment="1" applyProtection="1">
      <alignment horizontal="center"/>
      <protection locked="0"/>
    </xf>
    <xf numFmtId="3" fontId="3" fillId="9" borderId="1" xfId="0" applyNumberFormat="1" applyFont="1" applyFill="1" applyBorder="1" applyProtection="1">
      <protection locked="0"/>
    </xf>
    <xf numFmtId="0" fontId="5" fillId="10" borderId="1" xfId="0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3" fontId="2" fillId="2" borderId="0" xfId="0" applyNumberFormat="1" applyFont="1" applyFill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9" fillId="2" borderId="11" xfId="0" applyFont="1" applyFill="1" applyBorder="1" applyAlignment="1" applyProtection="1">
      <alignment horizontal="left" wrapText="1"/>
      <protection locked="0"/>
    </xf>
    <xf numFmtId="0" fontId="9" fillId="2" borderId="5" xfId="0" applyFont="1" applyFill="1" applyBorder="1" applyAlignment="1" applyProtection="1">
      <alignment horizontal="left" wrapText="1"/>
      <protection locked="0"/>
    </xf>
  </cellXfs>
  <cellStyles count="2">
    <cellStyle name="Komma" xfId="1" builtinId="3"/>
    <cellStyle name="Normal" xfId="0" builtinId="0"/>
  </cellStyles>
  <dxfs count="25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numFmt numFmtId="3" formatCode="#,##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z val="8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0"/>
    </dxf>
    <dxf>
      <border outline="0">
        <top style="thin">
          <color theme="0"/>
        </top>
      </border>
    </dxf>
    <dxf>
      <font>
        <i/>
        <strike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protection locked="0" hidden="0"/>
    </dxf>
    <dxf>
      <border outline="0"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protection locked="0" hidden="0"/>
    </dxf>
    <dxf>
      <border outline="0">
        <bottom style="thin">
          <color theme="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solid">
          <fgColor indexed="64"/>
          <bgColor theme="5" tint="-0.249977111117893"/>
        </patternFill>
      </fill>
      <border diagonalUp="0" diagonalDown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numFmt numFmtId="3" formatCode="#,##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z val="8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0"/>
    </dxf>
    <dxf>
      <border outline="0">
        <top style="thin">
          <color theme="0"/>
        </top>
      </border>
    </dxf>
    <dxf>
      <font>
        <i/>
        <strike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protection locked="0" hidden="0"/>
    </dxf>
    <dxf>
      <border outline="0"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protection locked="0" hidden="0"/>
    </dxf>
    <dxf>
      <border outline="0">
        <bottom style="thin">
          <color theme="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solid">
          <fgColor indexed="64"/>
          <bgColor theme="5" tint="-0.249977111117893"/>
        </patternFill>
      </fill>
      <border diagonalUp="0" diagonalDown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numFmt numFmtId="3" formatCode="#,##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z val="8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border diagonalUp="0" diagonalDown="0" outline="0">
        <left/>
        <right/>
        <top style="thin">
          <color theme="0"/>
        </top>
        <bottom/>
      </border>
      <protection locked="0" hidden="0"/>
    </dxf>
    <dxf>
      <border outline="0">
        <top style="thin">
          <color theme="0"/>
        </top>
      </border>
    </dxf>
    <dxf>
      <font>
        <i/>
        <strike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protection locked="0" hidden="0"/>
    </dxf>
    <dxf>
      <border outline="0"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protection locked="0" hidden="0"/>
    </dxf>
    <dxf>
      <border outline="0">
        <bottom style="thin">
          <color theme="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solid">
          <fgColor indexed="64"/>
          <bgColor theme="5" tint="-0.249977111117893"/>
        </patternFill>
      </fill>
      <border diagonalUp="0" diagonalDown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numFmt numFmtId="3" formatCode="#,##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z val="8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0"/>
    </dxf>
    <dxf>
      <border outline="0">
        <top style="thin">
          <color theme="0"/>
        </top>
      </border>
    </dxf>
    <dxf>
      <font>
        <i/>
        <strike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protection locked="0" hidden="0"/>
    </dxf>
    <dxf>
      <border outline="0"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protection locked="0" hidden="0"/>
    </dxf>
    <dxf>
      <border outline="0">
        <bottom style="thin">
          <color theme="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solid">
          <fgColor indexed="64"/>
          <bgColor theme="5" tint="-0.249977111117893"/>
        </patternFill>
      </fill>
      <border diagonalUp="0" diagonalDown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numFmt numFmtId="3" formatCode="#,##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z val="8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0"/>
    </dxf>
    <dxf>
      <border outline="0">
        <top style="thin">
          <color theme="0"/>
        </top>
      </border>
    </dxf>
    <dxf>
      <font>
        <i/>
        <strike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protection locked="0" hidden="0"/>
    </dxf>
    <dxf>
      <border outline="0"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protection locked="0" hidden="0"/>
    </dxf>
    <dxf>
      <border outline="0">
        <bottom style="thin">
          <color theme="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solid">
          <fgColor indexed="64"/>
          <bgColor theme="5" tint="-0.249977111117893"/>
        </patternFill>
      </fill>
      <border diagonalUp="0" diagonalDown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49998474074526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border diagonalUp="0" diagonalDown="0" outline="0">
        <left style="medium">
          <color theme="0"/>
        </left>
        <right/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medium">
          <color theme="0"/>
        </left>
        <right style="medium">
          <color indexed="64"/>
        </right>
        <top style="thin">
          <color theme="0"/>
        </top>
        <bottom style="thin">
          <color theme="0"/>
        </bottom>
      </border>
      <protection locked="0" hidden="0"/>
    </dxf>
    <dxf>
      <border outline="0">
        <top style="thin">
          <color theme="0"/>
        </top>
      </border>
    </dxf>
    <dxf>
      <font>
        <i/>
        <strike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protection locked="0" hidden="0"/>
    </dxf>
    <dxf>
      <border outline="0"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protection locked="0" hidden="0"/>
    </dxf>
    <dxf>
      <border outline="0">
        <bottom style="thin">
          <color theme="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49998474074526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/>
        <right style="medium">
          <color indexed="64"/>
        </right>
        <top style="thin">
          <color theme="0"/>
        </top>
        <bottom style="thin">
          <color theme="0"/>
        </bottom>
      </border>
      <protection locked="0" hidden="0"/>
    </dxf>
    <dxf>
      <border outline="0">
        <top style="thin">
          <color theme="0"/>
        </top>
      </border>
    </dxf>
    <dxf>
      <font>
        <i/>
        <strike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protection locked="0" hidden="0"/>
    </dxf>
    <dxf>
      <border outline="0"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protection locked="0" hidden="0"/>
    </dxf>
    <dxf>
      <border outline="0">
        <bottom style="thin">
          <color theme="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49998474074526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theme="0"/>
        </top>
        <bottom style="thin">
          <color theme="0"/>
        </bottom>
      </border>
      <protection locked="0" hidden="0"/>
    </dxf>
    <dxf>
      <border outline="0">
        <top style="thin">
          <color theme="0"/>
        </top>
      </border>
    </dxf>
    <dxf>
      <font>
        <i/>
        <strike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protection locked="0" hidden="0"/>
    </dxf>
    <dxf>
      <border outline="0"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protection locked="0" hidden="0"/>
    </dxf>
    <dxf>
      <border outline="0">
        <bottom style="thin">
          <color theme="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49998474074526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/>
        <right style="medium">
          <color indexed="64"/>
        </right>
        <top style="thin">
          <color theme="0"/>
        </top>
        <bottom style="thin">
          <color theme="0"/>
        </bottom>
      </border>
      <protection locked="0" hidden="0"/>
    </dxf>
    <dxf>
      <border outline="0">
        <top style="thin">
          <color theme="0"/>
        </top>
      </border>
    </dxf>
    <dxf>
      <font>
        <i/>
        <strike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protection locked="0" hidden="0"/>
    </dxf>
    <dxf>
      <border outline="0"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protection locked="0" hidden="0"/>
    </dxf>
    <dxf>
      <border outline="0">
        <bottom style="thin">
          <color theme="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49998474074526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theme="0"/>
        </top>
        <bottom style="thin">
          <color theme="0"/>
        </bottom>
      </border>
      <protection locked="0" hidden="0"/>
    </dxf>
    <dxf>
      <border outline="0">
        <top style="thin">
          <color theme="0"/>
        </top>
      </border>
    </dxf>
    <dxf>
      <font>
        <i/>
        <strike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protection locked="0" hidden="0"/>
    </dxf>
    <dxf>
      <border outline="0"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protection locked="0" hidden="0"/>
    </dxf>
    <dxf>
      <border outline="0">
        <bottom style="thin">
          <color theme="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numFmt numFmtId="3" formatCode="#,##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z val="8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numFmt numFmtId="3" formatCode="#,##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0"/>
    </dxf>
    <dxf>
      <border outline="0">
        <top style="thin">
          <color theme="0"/>
        </top>
      </border>
    </dxf>
    <dxf>
      <font>
        <i/>
        <strike val="0"/>
        <outline val="0"/>
        <shadow val="0"/>
        <u val="none"/>
        <vertAlign val="baseline"/>
        <sz val="8"/>
        <color theme="0"/>
        <name val="Aptos Narrow"/>
        <family val="2"/>
        <scheme val="minor"/>
      </font>
      <protection locked="0" hidden="0"/>
    </dxf>
    <dxf>
      <border outline="0"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protection locked="0" hidden="0"/>
    </dxf>
    <dxf>
      <border outline="0">
        <bottom style="thin">
          <color theme="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/>
        </left>
        <right style="thin">
          <color theme="0"/>
        </right>
        <top/>
        <bottom/>
      </border>
      <protection locked="0" hidden="0"/>
    </dxf>
    <dxf>
      <fill>
        <patternFill>
          <bgColor theme="5" tint="-0.24994659260841701"/>
        </patternFill>
      </fill>
    </dxf>
    <dxf>
      <fill>
        <patternFill>
          <bgColor rgb="FF3C7D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4" defaultTableStyle="TableStyleMedium2" defaultPivotStyle="PivotStyleLight16">
    <tableStyle name="Indtægt" pivot="0" count="3" xr9:uid="{10989184-3170-4186-B8F5-E994CBED5039}">
      <tableStyleElement type="wholeTable" dxfId="249"/>
      <tableStyleElement type="headerRow" dxfId="248"/>
      <tableStyleElement type="totalRow" dxfId="247"/>
    </tableStyle>
    <tableStyle name="Tabeltypografi 1" pivot="0" count="1" xr9:uid="{730439B6-1546-4945-AE5C-E99B511BA926}">
      <tableStyleElement type="wholeTable" dxfId="246"/>
    </tableStyle>
    <tableStyle name="Tabeltypografi 2" pivot="0" count="1" xr9:uid="{76CE3080-6A6F-4227-B897-5FB0EA72086C}">
      <tableStyleElement type="wholeTable" dxfId="245"/>
    </tableStyle>
    <tableStyle name="Tabeltypografi 3" pivot="0" count="1" xr9:uid="{D342AB62-7286-4959-9E91-CA7E36054673}">
      <tableStyleElement type="wholeTable" dxfId="244"/>
    </tableStyle>
  </tableStyles>
  <colors>
    <mruColors>
      <color rgb="FF3C7D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E49EF1-3B03-49C4-A2ED-1382334A5024}" name="Tabel1" displayName="Tabel1" ref="F8:M21" totalsRowCount="1" headerRowDxfId="243" dataDxfId="241" totalsRowDxfId="239" headerRowBorderDxfId="242" tableBorderDxfId="240" totalsRowBorderDxfId="238">
  <tableColumns count="8">
    <tableColumn id="1" xr3:uid="{C26CFC6C-9316-4D5E-9B00-F62B225F5500}" name="Fonde" totalsRowFunction="custom" totalsRowDxfId="237">
      <totalsRowFormula>_xlfn.CONCAT(Tabel1[[#Headers],[Fonde]]," i alt")</totalsRowFormula>
    </tableColumn>
    <tableColumn id="2" xr3:uid="{6C8907C2-58E3-4599-8404-9F122E542E16}" name="Budget" totalsRowFunction="sum" dataDxfId="236" totalsRowDxfId="235"/>
    <tableColumn id="3" xr3:uid="{4747587D-BB46-41B4-9AE4-5461F1D953A7}" name="Budget " totalsRowFunction="sum" dataDxfId="234" totalsRowDxfId="233"/>
    <tableColumn id="4" xr3:uid="{6CCB6CFA-0E0C-48EB-A165-F7BF8E693894}" name=" Budget" totalsRowFunction="sum" dataDxfId="232" totalsRowDxfId="231"/>
    <tableColumn id="5" xr3:uid="{ADDE8417-83BE-4466-B533-140A86155610}" name=" Budget " totalsRowFunction="sum" dataDxfId="230" totalsRowDxfId="229"/>
    <tableColumn id="6" xr3:uid="{0C86AED8-A9C1-4863-8DBA-BAF08159D6C4}" name=" Budget  " totalsRowFunction="sum" dataDxfId="228" totalsRowDxfId="227"/>
    <tableColumn id="7" xr3:uid="{D0E233FE-B754-40B8-9598-7B5A992272B4}" name="  Budget  " totalsRowFunction="sum" dataDxfId="226" totalsRowDxfId="225">
      <calculatedColumnFormula>SUM(Tabel1[[#This Row],[Budget]:[ Budget  ]])</calculatedColumnFormula>
    </tableColumn>
    <tableColumn id="8" xr3:uid="{037FC3AB-94EB-4B04-BF71-7B71F8EE1AB1}" name="Regnskab" totalsRowFunction="sum" dataDxfId="224" totalsRowDxfId="223"/>
  </tableColumns>
  <tableStyleInfo name="Tabeltypografi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9CB46B-04C4-4221-8C6A-D1CB51395233}" name="Tabel14" displayName="Tabel14" ref="F23:M27" totalsRowCount="1" headerRowDxfId="222" dataDxfId="220" totalsRowDxfId="218" headerRowBorderDxfId="221" tableBorderDxfId="219" totalsRowBorderDxfId="217">
  <tableColumns count="8">
    <tableColumn id="1" xr3:uid="{9CD346F7-0373-4455-B8B6-F2DCDBB5AB6F}" name="Kommuner" totalsRowFunction="custom" dataDxfId="216" totalsRowDxfId="215">
      <totalsRowFormula>_xlfn.CONCAT(Tabel14[[#Headers],[Kommuner]]," i alt")</totalsRowFormula>
    </tableColumn>
    <tableColumn id="2" xr3:uid="{D68DBD23-6C55-4777-BB2D-28E4F4FE6152}" name="Budget" totalsRowFunction="sum" dataDxfId="214" totalsRowDxfId="213"/>
    <tableColumn id="3" xr3:uid="{D1C4E556-0A31-4B69-BAF1-943598E35C52}" name="Budget " totalsRowFunction="sum" dataDxfId="212" totalsRowDxfId="211"/>
    <tableColumn id="4" xr3:uid="{4D6D8500-41D0-483B-8764-485355BEF57F}" name=" Budget" totalsRowFunction="sum" dataDxfId="210" totalsRowDxfId="209"/>
    <tableColumn id="5" xr3:uid="{E258AF7B-E15C-4C77-8FFF-3EA5AD7B8E48}" name=" Budget " totalsRowFunction="sum" dataDxfId="208" totalsRowDxfId="207"/>
    <tableColumn id="6" xr3:uid="{2CA7CC66-3F27-4000-9EE2-4C320689A169}" name=" Budget  " totalsRowFunction="sum" dataDxfId="206" totalsRowDxfId="205"/>
    <tableColumn id="7" xr3:uid="{53DD070D-7B26-4EC7-A57E-449215E7F205}" name="  Budget  " totalsRowFunction="sum" dataDxfId="204" totalsRowDxfId="203">
      <calculatedColumnFormula array="1">IFERROR(_xlfn.IFS($B$2=1,SUM(Tabel14[[#This Row],[Budget]]),$B$2=2,SUM(Tabel14[[#This Row],[Budget]:[Budget ]]),$B$2=3,SUM(Tabel14[[#This Row],[Budget]:[ Budget]]),$B$2=4,SUM(Tabel14[[#This Row],[Budget]:[ Budget ]]),$B$2=5,SUM(Tabel14[[#This Row],[Budget]:[ Budget  ]])),0)</calculatedColumnFormula>
    </tableColumn>
    <tableColumn id="8" xr3:uid="{FC7041B6-3675-47A5-804A-51E32CFB7EA9}" name="Regnskab" totalsRowFunction="sum" dataDxfId="202" totalsRowDxfId="201"/>
  </tableColumns>
  <tableStyleInfo name="Tabeltypografi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447D6C2-ACBA-445C-9056-F667023C65DF}" name="Tabel146" displayName="Tabel146" ref="F29:M33" totalsRowCount="1" headerRowDxfId="200" dataDxfId="198" totalsRowDxfId="196" headerRowBorderDxfId="199" tableBorderDxfId="197" totalsRowBorderDxfId="195">
  <tableColumns count="8">
    <tableColumn id="1" xr3:uid="{968C64CB-BB5C-4009-A356-AD7FEA77A865}" name="Staten" totalsRowFunction="custom" dataDxfId="194" totalsRowDxfId="193">
      <totalsRowFormula>_xlfn.CONCAT(Tabel146[[#Headers],[Staten]]," i alt")</totalsRowFormula>
    </tableColumn>
    <tableColumn id="2" xr3:uid="{E5F999F2-5EF2-4CCC-8F79-102EE6FFB208}" name="Budget" totalsRowFunction="sum" dataDxfId="192" totalsRowDxfId="191"/>
    <tableColumn id="3" xr3:uid="{9EC6770F-49CF-4451-AFE5-F4A3B3AE7B80}" name="Budget " totalsRowFunction="sum" dataDxfId="190" totalsRowDxfId="189"/>
    <tableColumn id="4" xr3:uid="{46CB3E8B-79F5-4A33-A0B0-9FBA527F654E}" name=" Budget" totalsRowFunction="sum" dataDxfId="188" totalsRowDxfId="187"/>
    <tableColumn id="5" xr3:uid="{1EC9A388-5DD1-40CE-875F-0D24FF0D6813}" name=" Budget " totalsRowFunction="sum" dataDxfId="186" totalsRowDxfId="185"/>
    <tableColumn id="6" xr3:uid="{122A220E-C6D8-44B3-B9C5-B0A7A8F14019}" name=" Budget  " totalsRowFunction="sum" dataDxfId="184" totalsRowDxfId="183"/>
    <tableColumn id="7" xr3:uid="{7C644144-1C1D-45B5-89C4-61CDEECC54F8}" name="  Budget  " totalsRowFunction="sum" dataDxfId="182" totalsRowDxfId="181">
      <calculatedColumnFormula>SUM(Tabel146[[#This Row],[Budget]:[ Budget  ]])</calculatedColumnFormula>
    </tableColumn>
    <tableColumn id="8" xr3:uid="{97E0992E-5FD2-4CDF-A0ED-11BA9D531045}" name="Regnskab" totalsRowFunction="sum" dataDxfId="180" totalsRowDxfId="179"/>
  </tableColumns>
  <tableStyleInfo name="Tabeltypografi 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8FA0634-2E9C-4B9B-A4A4-9105A81493C1}" name="Tabel147" displayName="Tabel147" ref="F35:M39" totalsRowCount="1" headerRowDxfId="178" dataDxfId="176" totalsRowDxfId="174" headerRowBorderDxfId="177" tableBorderDxfId="175" totalsRowBorderDxfId="173">
  <tableColumns count="8">
    <tableColumn id="1" xr3:uid="{6648963C-808C-4040-B98F-01EC1FAFA5F1}" name="Sponsor" totalsRowFunction="custom" dataDxfId="172" totalsRowDxfId="171">
      <totalsRowFormula>_xlfn.CONCAT(Tabel147[[#Headers],[Sponsor]]," i alt")</totalsRowFormula>
    </tableColumn>
    <tableColumn id="2" xr3:uid="{042BECB7-698F-41C4-80A9-FE54C679013F}" name="Budget" totalsRowFunction="sum" dataDxfId="170" totalsRowDxfId="169"/>
    <tableColumn id="3" xr3:uid="{C444588B-59B9-44F6-ADF1-35D6BC66C1A7}" name="Budget " totalsRowFunction="sum" dataDxfId="168" totalsRowDxfId="167"/>
    <tableColumn id="4" xr3:uid="{31ACEE06-EA5D-4644-BA34-BD5CAA7E92C2}" name=" Budget" totalsRowFunction="sum" dataDxfId="166" totalsRowDxfId="165"/>
    <tableColumn id="5" xr3:uid="{CE19B66E-4132-4ECD-88BF-D2BC2FB4847C}" name=" Budget " totalsRowFunction="sum" dataDxfId="164" totalsRowDxfId="163"/>
    <tableColumn id="6" xr3:uid="{F3A0A7DD-74B4-44F0-9C1A-6CFC784F3DB1}" name=" Budget  " totalsRowFunction="sum" dataDxfId="162" totalsRowDxfId="161"/>
    <tableColumn id="7" xr3:uid="{DE0A4C6C-398A-40D3-8FA0-ED1CF6BD8237}" name="  Budget  " totalsRowFunction="sum" dataDxfId="160" totalsRowDxfId="159">
      <calculatedColumnFormula>SUM(Tabel147[[#This Row],[Budget]:[ Budget  ]])</calculatedColumnFormula>
    </tableColumn>
    <tableColumn id="8" xr3:uid="{9F88C027-7520-49F0-9C6B-CC85DDDF080E}" name="Regnskab" totalsRowFunction="sum" dataDxfId="158" totalsRowDxfId="157"/>
  </tableColumns>
  <tableStyleInfo name="Tabeltypografi 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DF51FF1-C2A9-40A1-BEEA-84D16A3C7F1C}" name="Tabel148" displayName="Tabel148" ref="F41:M43" totalsRowCount="1" headerRowDxfId="156" dataDxfId="154" totalsRowDxfId="152" headerRowBorderDxfId="155" tableBorderDxfId="153" totalsRowBorderDxfId="151">
  <tableColumns count="8">
    <tableColumn id="1" xr3:uid="{6A313924-B38C-4603-9B42-823F26397BAA}" name="Billetindtægter" totalsRowFunction="custom" dataDxfId="150" totalsRowDxfId="149">
      <totalsRowFormula>_xlfn.CONCAT(Tabel148[[#Headers],[Billetindtægter]]," i alt")</totalsRowFormula>
    </tableColumn>
    <tableColumn id="2" xr3:uid="{AC276634-A1A9-4068-9A61-2124F62152A1}" name="Budget" totalsRowFunction="sum" dataDxfId="148" totalsRowDxfId="147"/>
    <tableColumn id="3" xr3:uid="{10533ACD-829A-4515-B3DA-6830FF23A7AA}" name="Budget " totalsRowFunction="sum" dataDxfId="146"/>
    <tableColumn id="4" xr3:uid="{BA58953F-C520-4A4C-A236-2EB1650B4F64}" name=" Budget" totalsRowFunction="sum" dataDxfId="145" totalsRowDxfId="144"/>
    <tableColumn id="5" xr3:uid="{14BE6CE2-A7D1-4CA6-8FEA-19461FA9D3E2}" name=" Budget " totalsRowFunction="sum" dataDxfId="143" totalsRowDxfId="142"/>
    <tableColumn id="6" xr3:uid="{C54D09B1-015A-4D07-B6C0-69D8C63CF02B}" name=" Budget  " totalsRowFunction="sum" dataDxfId="141" totalsRowDxfId="140"/>
    <tableColumn id="7" xr3:uid="{BD1D6296-4797-4C69-9EED-0FA1F23F7897}" name="  Budget  " totalsRowFunction="sum" dataDxfId="139" totalsRowDxfId="138">
      <calculatedColumnFormula>SUM(Tabel148[[#This Row],[Budget]:[ Budget  ]])</calculatedColumnFormula>
    </tableColumn>
    <tableColumn id="8" xr3:uid="{AD93C596-DD56-480B-A6A7-55DD2792B872}" name="Regnskab" totalsRowFunction="sum" dataDxfId="137" totalsRowDxfId="136"/>
  </tableColumns>
  <tableStyleInfo name="Tabeltypografi 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9C05ECB-5E06-4D8B-A21F-81AF3ACC07C7}" name="Tabel1489" displayName="Tabel1489" ref="F45:M47" totalsRowCount="1" headerRowDxfId="135" dataDxfId="133" totalsRowDxfId="131" headerRowBorderDxfId="134" tableBorderDxfId="132" totalsRowBorderDxfId="130">
  <tableColumns count="8">
    <tableColumn id="1" xr3:uid="{472EAE2C-C0C9-4731-B0CC-2486068B9E9C}" name="Egen finansiering" totalsRowFunction="custom" dataDxfId="129" totalsRowDxfId="128">
      <totalsRowFormula>_xlfn.CONCAT(Tabel1489[[#Headers],[Egen finansiering]]," i alt")</totalsRowFormula>
    </tableColumn>
    <tableColumn id="2" xr3:uid="{DFD5DA8E-E9D2-4896-8A7F-EA4D4225DB18}" name="Budget" totalsRowFunction="sum" dataDxfId="127" totalsRowDxfId="126"/>
    <tableColumn id="3" xr3:uid="{8D74AD74-184C-4590-BA06-6ED4162892AA}" name="Budget " totalsRowFunction="sum" dataDxfId="125"/>
    <tableColumn id="4" xr3:uid="{31BDA1DB-C448-406B-96FC-18C720E29E0A}" name=" Budget" totalsRowFunction="sum" dataDxfId="124" totalsRowDxfId="123"/>
    <tableColumn id="5" xr3:uid="{761E4922-8F7B-4573-865D-9756ED6FA364}" name=" Budget " totalsRowFunction="sum" dataDxfId="122" totalsRowDxfId="121"/>
    <tableColumn id="6" xr3:uid="{E5D93EEB-947C-45EA-A3FC-86AE77FB144C}" name=" Budget  " totalsRowFunction="sum" dataDxfId="120" totalsRowDxfId="119"/>
    <tableColumn id="7" xr3:uid="{9341CDB4-B68A-4FFC-91C9-AC3AE18BF3B3}" name="  Budget  " totalsRowFunction="sum" dataDxfId="118" totalsRowDxfId="117">
      <calculatedColumnFormula>SUM(Tabel1489[[#This Row],[Budget]:[ Budget  ]])</calculatedColumnFormula>
    </tableColumn>
    <tableColumn id="8" xr3:uid="{481E4923-CA2B-4B7D-8C0B-63352295158E}" name="Regnskab" totalsRowFunction="sum" dataDxfId="116" totalsRowDxfId="115"/>
  </tableColumns>
  <tableStyleInfo name="Tabeltypografi 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66418C1-5364-453D-86F4-4079B0633A7C}" name="Tabel110" displayName="Tabel110" ref="F50:M56" totalsRowCount="1" headerRowDxfId="114" dataDxfId="112" totalsRowDxfId="110" headerRowBorderDxfId="113" tableBorderDxfId="111" totalsRowBorderDxfId="109">
  <tableColumns count="8">
    <tableColumn id="1" xr3:uid="{FE4B7AED-0C5B-4B8F-87AF-ED6F26185291}" name="Kunstnerhonorar" totalsRowFunction="custom" totalsRowDxfId="108">
      <totalsRowFormula>_xlfn.CONCAT(Tabel110[[#Headers],[Kunstnerhonorar]]," i alt")</totalsRowFormula>
    </tableColumn>
    <tableColumn id="2" xr3:uid="{92775DC3-43B8-46FE-8AEB-FF8C6902E995}" name="Budget" totalsRowFunction="sum" dataDxfId="107" totalsRowDxfId="106"/>
    <tableColumn id="3" xr3:uid="{1E5C10F3-9567-4B16-8006-FDA9A8CAE855}" name="Budget " totalsRowFunction="sum" dataDxfId="105" totalsRowDxfId="104"/>
    <tableColumn id="4" xr3:uid="{DEB66525-59B0-44DA-ACB9-2D438E3B56F4}" name=" Budget" totalsRowFunction="sum" dataDxfId="103" totalsRowDxfId="102"/>
    <tableColumn id="5" xr3:uid="{DC563A28-C1C7-4FD3-9704-00E0B56F65D4}" name=" Budget " totalsRowFunction="sum" dataDxfId="101" totalsRowDxfId="100"/>
    <tableColumn id="6" xr3:uid="{7F4F5125-A03B-4DD9-BAB8-36E8954CC2C0}" name=" Budget  " totalsRowFunction="sum" dataDxfId="99" totalsRowDxfId="98"/>
    <tableColumn id="7" xr3:uid="{ABF812C3-E472-43BE-AD4A-81B4E78E18E5}" name="  Budget  " totalsRowFunction="sum" dataDxfId="97" totalsRowDxfId="96">
      <calculatedColumnFormula>SUM(Tabel110[[#This Row],[Budget]:[ Budget  ]])</calculatedColumnFormula>
    </tableColumn>
    <tableColumn id="8" xr3:uid="{A9525CC9-5DEC-4911-9D7D-1C8784C6D304}" name="Regnskab" totalsRowFunction="sum" dataDxfId="95" totalsRowDxfId="94"/>
  </tableColumns>
  <tableStyleInfo name="Tabeltypografi 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D57680A-8BFE-466D-A767-70FA3DD7E180}" name="Tabel11012" displayName="Tabel11012" ref="F58:M65" totalsRowCount="1" headerRowDxfId="93" dataDxfId="91" totalsRowDxfId="89" headerRowBorderDxfId="92" tableBorderDxfId="90" totalsRowBorderDxfId="88">
  <tableColumns count="8">
    <tableColumn id="1" xr3:uid="{7A3B683A-6237-4497-BD24-6DA4FE6648F6}" name="Produktion og afvikling" totalsRowFunction="custom" totalsRowDxfId="87">
      <totalsRowFormula>_xlfn.CONCAT(Tabel11012[[#Headers],[Produktion og afvikling]]," i alt")</totalsRowFormula>
    </tableColumn>
    <tableColumn id="2" xr3:uid="{CF2D18F5-C157-422B-89ED-F3ADB4B4E67C}" name="2025" totalsRowFunction="sum" dataDxfId="86" totalsRowDxfId="85"/>
    <tableColumn id="3" xr3:uid="{8F3DD1C2-EBB4-48B0-BD3F-322009A51AA4}" name="2026" totalsRowFunction="sum" dataDxfId="84" totalsRowDxfId="83"/>
    <tableColumn id="4" xr3:uid="{F1AB0D98-52C6-45E0-849A-7C09F84378ED}" name="2027" totalsRowFunction="sum" dataDxfId="82" totalsRowDxfId="81"/>
    <tableColumn id="5" xr3:uid="{C4FCD3A1-2F43-4929-84AE-C53F848A12E9}" name="2028" totalsRowFunction="sum" dataDxfId="80" totalsRowDxfId="79"/>
    <tableColumn id="6" xr3:uid="{CA12154A-1852-4281-91FC-6D54F79808B5}" name="2029" totalsRowFunction="sum" dataDxfId="78" totalsRowDxfId="77"/>
    <tableColumn id="7" xr3:uid="{7B29BE4D-6A0B-46DA-990D-B8D66A5DE63A}" name="TOTAL" totalsRowFunction="sum" dataDxfId="76" totalsRowDxfId="75">
      <calculatedColumnFormula>SUM(Tabel11012[[#This Row],[2025]:[2029]])</calculatedColumnFormula>
    </tableColumn>
    <tableColumn id="8" xr3:uid="{B750EAF4-1A05-4533-B4C6-4C1291122430}" name="Regnskab" totalsRowFunction="sum" dataDxfId="74" totalsRowDxfId="73"/>
  </tableColumns>
  <tableStyleInfo name="Tabeltypografi 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FA2BFB5-8879-49EF-8770-464561E1E55F}" name="Tabel1101213" displayName="Tabel1101213" ref="F67:M76" totalsRowCount="1" headerRowDxfId="72" dataDxfId="70" totalsRowDxfId="68" headerRowBorderDxfId="71" tableBorderDxfId="69" totalsRowBorderDxfId="67">
  <tableColumns count="8">
    <tableColumn id="1" xr3:uid="{02F44008-9198-49A4-91CE-0D4883ABB5D0}" name="Administration" totalsRowFunction="custom" totalsRowDxfId="66">
      <totalsRowFormula>_xlfn.CONCAT(Tabel1101213[[#Headers],[Administration]]," i alt")</totalsRowFormula>
    </tableColumn>
    <tableColumn id="2" xr3:uid="{0CB55913-0A1C-4A04-B031-857ADF4F0487}" name="2025" totalsRowFunction="sum" dataDxfId="65" totalsRowDxfId="64"/>
    <tableColumn id="3" xr3:uid="{8DF1D000-6D61-44BC-964F-743C4C40DBB6}" name="2026" totalsRowFunction="sum" dataDxfId="63" totalsRowDxfId="62"/>
    <tableColumn id="4" xr3:uid="{D91C16B8-8A14-4EF7-9F37-757DE9586108}" name="2027" totalsRowFunction="sum" dataDxfId="61" totalsRowDxfId="60"/>
    <tableColumn id="5" xr3:uid="{2345DFE6-750C-49D8-9065-1A89FB24CB84}" name="2028" totalsRowFunction="sum" dataDxfId="59" totalsRowDxfId="58"/>
    <tableColumn id="6" xr3:uid="{A278D150-A55F-4E80-9CBC-CEB893D84179}" name="2029" totalsRowFunction="sum" dataDxfId="57" totalsRowDxfId="56"/>
    <tableColumn id="7" xr3:uid="{86B86D2E-01D2-4018-BD8B-E2CD86B6AD45}" name="TOTAL" totalsRowFunction="sum" dataDxfId="55" totalsRowDxfId="54">
      <calculatedColumnFormula>SUM(Tabel1101213[[#This Row],[2025]:[2029]])</calculatedColumnFormula>
    </tableColumn>
    <tableColumn id="8" xr3:uid="{971FF39A-EA39-4E79-A7D2-140F117B13C4}" name="Regnskab" totalsRowFunction="sum" dataDxfId="53" totalsRowDxfId="52"/>
  </tableColumns>
  <tableStyleInfo name="Tabeltypografi 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DF690EF-C300-472C-8E13-6597F0BE9D58}" name="Tabel110121314" displayName="Tabel110121314" ref="F78:M83" totalsRowCount="1" headerRowDxfId="51" dataDxfId="49" totalsRowDxfId="47" headerRowBorderDxfId="50" tableBorderDxfId="48" totalsRowBorderDxfId="46">
  <tableColumns count="8">
    <tableColumn id="1" xr3:uid="{B4F7A0DB-A3CD-4F14-8DBD-80D4C46F228A}" name="Kommunikation og markedsføring" totalsRowFunction="custom" totalsRowDxfId="45">
      <totalsRowFormula>_xlfn.CONCAT(Tabel110121314[[#Headers],[Kommunikation og markedsføring]]," i alt")</totalsRowFormula>
    </tableColumn>
    <tableColumn id="2" xr3:uid="{B3967E79-D129-425F-AF60-8DC1823E4FD6}" name="2025" totalsRowFunction="sum" dataDxfId="44" totalsRowDxfId="43"/>
    <tableColumn id="3" xr3:uid="{3B243463-1615-4BC4-BA45-EB34319FDD9C}" name="2026" totalsRowFunction="sum" dataDxfId="42" totalsRowDxfId="41"/>
    <tableColumn id="4" xr3:uid="{2D8DBC3D-F575-4FD2-B9A0-49C98E16D8E6}" name="2027" totalsRowFunction="sum" dataDxfId="40" totalsRowDxfId="39"/>
    <tableColumn id="5" xr3:uid="{74405107-0245-4A06-B598-7E51F36EFCE1}" name="2028" totalsRowFunction="sum" dataDxfId="38" totalsRowDxfId="37"/>
    <tableColumn id="6" xr3:uid="{5257F011-68B5-46A3-98CA-96CD3C66F0E2}" name="2029" totalsRowFunction="sum" dataDxfId="36" totalsRowDxfId="35"/>
    <tableColumn id="7" xr3:uid="{04FC1909-B4D1-460D-9DB1-31BA1864B703}" name="TOTAL" totalsRowFunction="sum" dataDxfId="34" totalsRowDxfId="33">
      <calculatedColumnFormula>SUM(Tabel110121314[[#This Row],[2025]:[2029]])</calculatedColumnFormula>
    </tableColumn>
    <tableColumn id="8" xr3:uid="{11776A00-2EAE-4BA8-A269-34D66A475997}" name="Regnskab" totalsRowFunction="sum" dataDxfId="32" totalsRowDxfId="31"/>
  </tableColumns>
  <tableStyleInfo name="Tabeltypografi 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627D428-5983-4207-B513-DD36240E99C3}" name="Tabel110121315" displayName="Tabel110121315" ref="F85:M89" totalsRowCount="1" headerRowDxfId="30" dataDxfId="28" totalsRowDxfId="26" headerRowBorderDxfId="29" tableBorderDxfId="27" totalsRowBorderDxfId="25">
  <tableColumns count="8">
    <tableColumn id="1" xr3:uid="{B8C52CAD-243F-4B18-B183-7CA64D4E5196}" name="Andet" totalsRowFunction="custom" totalsRowDxfId="24">
      <totalsRowFormula>_xlfn.CONCAT(Tabel110121315[[#Headers],[Andet]]," i alt")</totalsRowFormula>
    </tableColumn>
    <tableColumn id="2" xr3:uid="{4E34E158-7E17-4592-8A62-D1B3D0BC90EC}" name="2025" totalsRowFunction="sum" dataDxfId="23" totalsRowDxfId="22"/>
    <tableColumn id="3" xr3:uid="{34BFA297-0B41-4A4D-857A-F873600B059C}" name="2026" totalsRowFunction="sum" dataDxfId="21" totalsRowDxfId="20"/>
    <tableColumn id="4" xr3:uid="{4DFE75B1-4EBC-405A-AB07-03BCBBF2C219}" name="2027" totalsRowFunction="sum" dataDxfId="19" totalsRowDxfId="18"/>
    <tableColumn id="5" xr3:uid="{E9E1857F-468A-42F7-991F-02FA4C77FD6D}" name="2028" totalsRowFunction="sum" dataDxfId="17" totalsRowDxfId="16"/>
    <tableColumn id="6" xr3:uid="{6379DAA2-D27F-4EC8-B04C-279E65FF424E}" name="2029" totalsRowFunction="sum" dataDxfId="15" totalsRowDxfId="14"/>
    <tableColumn id="7" xr3:uid="{918288AD-6955-4C33-AE75-3E7F6AC70ACF}" name="TOTAL" totalsRowFunction="sum" dataDxfId="13" totalsRowDxfId="12">
      <calculatedColumnFormula>SUM(Tabel110121315[[#This Row],[2025]:[2029]])</calculatedColumnFormula>
    </tableColumn>
    <tableColumn id="8" xr3:uid="{94CF513D-822F-46F2-ADA2-D694BBF65340}" name="Regnskab" totalsRowFunction="sum" dataDxfId="11" totalsRowDxfId="10"/>
  </tableColumns>
  <tableStyleInfo name="Tabeltypografi 3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comments" Target="../comments1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45208-A3FC-42F3-8A05-0EBA2EF913C8}">
  <dimension ref="A1:P170"/>
  <sheetViews>
    <sheetView tabSelected="1" workbookViewId="0">
      <selection activeCell="F10" sqref="F10"/>
    </sheetView>
  </sheetViews>
  <sheetFormatPr defaultColWidth="8.7109375" defaultRowHeight="11.25" x14ac:dyDescent="0.2"/>
  <cols>
    <col min="1" max="1" width="28" style="3" bestFit="1" customWidth="1"/>
    <col min="2" max="2" width="9" style="3" bestFit="1" customWidth="1"/>
    <col min="3" max="3" width="22.7109375" style="3" bestFit="1" customWidth="1"/>
    <col min="4" max="4" width="10.7109375" style="3" customWidth="1"/>
    <col min="5" max="5" width="0.85546875" style="3" customWidth="1"/>
    <col min="6" max="6" width="36.140625" style="22" bestFit="1" customWidth="1"/>
    <col min="7" max="13" width="10.7109375" style="3" customWidth="1"/>
    <col min="14" max="14" width="10.7109375" style="2" customWidth="1"/>
    <col min="15" max="16384" width="8.7109375" style="3"/>
  </cols>
  <sheetData>
    <row r="1" spans="1:16" x14ac:dyDescent="0.2">
      <c r="A1" s="28"/>
      <c r="B1" s="4" t="s">
        <v>0</v>
      </c>
      <c r="C1" s="38" t="s">
        <v>1</v>
      </c>
      <c r="D1" s="1">
        <f>D2-D3</f>
        <v>0</v>
      </c>
      <c r="E1" s="29"/>
      <c r="F1" s="54" t="s">
        <v>2</v>
      </c>
      <c r="N1" s="23"/>
      <c r="O1" s="24"/>
    </row>
    <row r="2" spans="1:16" x14ac:dyDescent="0.2">
      <c r="A2" s="28" t="s">
        <v>3</v>
      </c>
      <c r="B2" s="5">
        <v>5</v>
      </c>
      <c r="C2" s="39" t="s">
        <v>4</v>
      </c>
      <c r="D2" s="6">
        <f>ABS(SUM(Tabel1[[#Totals],[  Budget  ]],Tabel14[[#Totals],[  Budget  ]],Tabel146[[#Totals],[  Budget  ]],Tabel147[[#Totals],[  Budget  ]],Tabel148[[#Totals],[  Budget  ]],Tabel1489[[#Totals],[  Budget  ]]))</f>
        <v>0</v>
      </c>
      <c r="E2" s="29"/>
      <c r="F2" s="30" t="s">
        <v>5</v>
      </c>
      <c r="N2" s="27"/>
      <c r="O2" s="27"/>
      <c r="P2" s="2"/>
    </row>
    <row r="3" spans="1:16" x14ac:dyDescent="0.2">
      <c r="A3" s="28" t="s">
        <v>6</v>
      </c>
      <c r="B3" s="7" t="s">
        <v>7</v>
      </c>
      <c r="C3" s="40" t="s">
        <v>8</v>
      </c>
      <c r="D3" s="6">
        <f>ABS(SUM(Tabel110[[#Totals],[  Budget  ]],Tabel11012[[#Totals],[TOTAL]],Tabel1101213[[#Totals],[TOTAL]],Tabel110121314[[#Totals],[TOTAL]],Tabel110121315[[#Totals],[TOTAL]]))</f>
        <v>0</v>
      </c>
      <c r="E3" s="29"/>
      <c r="F3" s="31" t="s">
        <v>9</v>
      </c>
      <c r="N3" s="27"/>
      <c r="O3" s="27"/>
      <c r="P3" s="2"/>
    </row>
    <row r="4" spans="1:16" x14ac:dyDescent="0.2">
      <c r="A4" s="28" t="s">
        <v>10</v>
      </c>
      <c r="B4" s="8"/>
      <c r="C4" s="9" t="str" cm="1">
        <f t="array" ref="C4">_xlfn.IFS(D2&gt;D3,"OVERSKUD",D2&lt;D3,"MANGLER FINANSIERING",D2=D3,"")</f>
        <v/>
      </c>
      <c r="D4" s="10"/>
      <c r="E4" s="29"/>
      <c r="F4" s="32" t="s">
        <v>9</v>
      </c>
      <c r="N4" s="25"/>
      <c r="O4" s="26"/>
    </row>
    <row r="5" spans="1:16" x14ac:dyDescent="0.2">
      <c r="A5" s="28" t="s">
        <v>11</v>
      </c>
      <c r="B5" s="8"/>
      <c r="C5" s="13" t="s">
        <v>4</v>
      </c>
      <c r="D5" s="14" t="s">
        <v>12</v>
      </c>
      <c r="E5" s="29"/>
      <c r="F5" s="33" t="s">
        <v>13</v>
      </c>
    </row>
    <row r="6" spans="1:16" x14ac:dyDescent="0.2">
      <c r="A6" s="28" t="s">
        <v>14</v>
      </c>
      <c r="B6" s="12"/>
      <c r="C6" s="41" t="s">
        <v>15</v>
      </c>
      <c r="D6" s="42">
        <f>ABS(SUMIF(F:F,"Augustinus Fonden",L:L))</f>
        <v>0</v>
      </c>
      <c r="E6" s="29"/>
      <c r="F6" s="21"/>
      <c r="N6" s="23"/>
    </row>
    <row r="7" spans="1:16" x14ac:dyDescent="0.2">
      <c r="A7" s="34" t="s">
        <v>16</v>
      </c>
      <c r="B7" s="12"/>
      <c r="C7" s="43" t="s">
        <v>17</v>
      </c>
      <c r="D7" s="6">
        <f>ABS(Tabel1[[#Totals],[  Budget  ]]-L9)</f>
        <v>0</v>
      </c>
      <c r="E7" s="29"/>
      <c r="F7" s="55" t="s">
        <v>4</v>
      </c>
      <c r="G7" s="67" t="str">
        <f>$B$3</f>
        <v>2025</v>
      </c>
      <c r="H7" s="67">
        <f>G$7+1</f>
        <v>2026</v>
      </c>
      <c r="I7" s="67">
        <f>H$7+1</f>
        <v>2027</v>
      </c>
      <c r="J7" s="67">
        <f>I$7+1</f>
        <v>2028</v>
      </c>
      <c r="K7" s="67">
        <f>J$7+1</f>
        <v>2029</v>
      </c>
      <c r="L7" s="68" t="s">
        <v>18</v>
      </c>
      <c r="M7" s="68" t="s">
        <v>18</v>
      </c>
      <c r="N7" s="27"/>
      <c r="O7" s="2"/>
    </row>
    <row r="8" spans="1:16" x14ac:dyDescent="0.2">
      <c r="A8" s="34" t="s">
        <v>19</v>
      </c>
      <c r="B8" s="12"/>
      <c r="C8" s="43" t="s">
        <v>20</v>
      </c>
      <c r="D8" s="6">
        <f>ABS(Tabel14[[#Totals],[  Budget  ]])</f>
        <v>0</v>
      </c>
      <c r="E8" s="29"/>
      <c r="F8" s="56" t="s">
        <v>21</v>
      </c>
      <c r="G8" s="69" t="s">
        <v>12</v>
      </c>
      <c r="H8" s="69" t="s">
        <v>22</v>
      </c>
      <c r="I8" s="69" t="s">
        <v>23</v>
      </c>
      <c r="J8" s="69" t="s">
        <v>24</v>
      </c>
      <c r="K8" s="69" t="s">
        <v>25</v>
      </c>
      <c r="L8" s="69" t="s">
        <v>26</v>
      </c>
      <c r="M8" s="69" t="s">
        <v>27</v>
      </c>
      <c r="N8" s="25"/>
    </row>
    <row r="9" spans="1:16" x14ac:dyDescent="0.2">
      <c r="A9" s="35"/>
      <c r="B9" s="15"/>
      <c r="C9" s="43" t="s">
        <v>28</v>
      </c>
      <c r="D9" s="6">
        <f>ABS(Tabel146[[#Totals],[  Budget  ]])</f>
        <v>0</v>
      </c>
      <c r="E9" s="29"/>
      <c r="F9" s="57" t="s">
        <v>29</v>
      </c>
      <c r="G9" s="11"/>
      <c r="H9" s="11"/>
      <c r="I9" s="11"/>
      <c r="J9" s="11"/>
      <c r="K9" s="11"/>
      <c r="L9" s="70">
        <f>SUM(Tabel1[[#This Row],[Budget]:[ Budget  ]])</f>
        <v>0</v>
      </c>
      <c r="M9" s="71"/>
    </row>
    <row r="10" spans="1:16" x14ac:dyDescent="0.2">
      <c r="A10" s="78"/>
      <c r="C10" s="43" t="s">
        <v>30</v>
      </c>
      <c r="D10" s="6">
        <f>ABS(Tabel147[[#Totals],[  Budget  ]])</f>
        <v>0</v>
      </c>
      <c r="E10" s="29"/>
      <c r="F10" s="58" t="s">
        <v>31</v>
      </c>
      <c r="G10" s="11"/>
      <c r="H10" s="11"/>
      <c r="I10" s="11"/>
      <c r="J10" s="11"/>
      <c r="K10" s="11"/>
      <c r="L10" s="70">
        <f>SUM(Tabel1[[#This Row],[Budget]:[ Budget  ]])</f>
        <v>0</v>
      </c>
      <c r="M10" s="71"/>
    </row>
    <row r="11" spans="1:16" x14ac:dyDescent="0.2">
      <c r="A11" s="79"/>
      <c r="B11" s="2"/>
      <c r="C11" s="44" t="s">
        <v>32</v>
      </c>
      <c r="D11" s="45">
        <f>ABS(Tabel148[[#Totals],[  Budget  ]])</f>
        <v>0</v>
      </c>
      <c r="E11" s="29"/>
      <c r="F11" s="58" t="s">
        <v>31</v>
      </c>
      <c r="G11" s="11"/>
      <c r="H11" s="11"/>
      <c r="I11" s="11"/>
      <c r="J11" s="11"/>
      <c r="K11" s="11"/>
      <c r="L11" s="70">
        <f>SUM(Tabel1[[#This Row],[Budget]:[ Budget  ]])</f>
        <v>0</v>
      </c>
      <c r="M11" s="71"/>
    </row>
    <row r="12" spans="1:16" ht="12" thickBot="1" x14ac:dyDescent="0.25">
      <c r="A12" s="79"/>
      <c r="B12" s="2"/>
      <c r="C12" s="46" t="s">
        <v>33</v>
      </c>
      <c r="D12" s="47">
        <f>ABS(Tabel1489[[#Totals],[  Budget  ]])</f>
        <v>0</v>
      </c>
      <c r="E12" s="29"/>
      <c r="F12" s="58" t="s">
        <v>31</v>
      </c>
      <c r="G12" s="11"/>
      <c r="H12" s="11"/>
      <c r="I12" s="11"/>
      <c r="J12" s="11"/>
      <c r="K12" s="11"/>
      <c r="L12" s="70">
        <f>SUM(Tabel1[[#This Row],[Budget]:[ Budget  ]])</f>
        <v>0</v>
      </c>
      <c r="M12" s="71"/>
    </row>
    <row r="13" spans="1:16" x14ac:dyDescent="0.2">
      <c r="A13" s="79"/>
      <c r="B13" s="2"/>
      <c r="C13" s="48" t="s">
        <v>34</v>
      </c>
      <c r="D13" s="49">
        <f>SUM(D6:D12)</f>
        <v>0</v>
      </c>
      <c r="E13" s="29"/>
      <c r="F13" s="58" t="s">
        <v>31</v>
      </c>
      <c r="G13" s="11"/>
      <c r="H13" s="11"/>
      <c r="I13" s="11"/>
      <c r="J13" s="11"/>
      <c r="K13" s="11"/>
      <c r="L13" s="70">
        <f>SUM(Tabel1[[#This Row],[Budget]:[ Budget  ]])</f>
        <v>0</v>
      </c>
      <c r="M13" s="71"/>
    </row>
    <row r="14" spans="1:16" x14ac:dyDescent="0.2">
      <c r="A14" s="80"/>
      <c r="B14" s="2"/>
      <c r="C14" s="18" t="s">
        <v>35</v>
      </c>
      <c r="D14" s="19" t="s">
        <v>12</v>
      </c>
      <c r="E14" s="29"/>
      <c r="F14" s="58" t="s">
        <v>31</v>
      </c>
      <c r="G14" s="11"/>
      <c r="H14" s="11"/>
      <c r="I14" s="11"/>
      <c r="J14" s="11"/>
      <c r="K14" s="11"/>
      <c r="L14" s="70">
        <f>SUM(Tabel1[[#This Row],[Budget]:[ Budget  ]])</f>
        <v>0</v>
      </c>
      <c r="M14" s="71"/>
    </row>
    <row r="15" spans="1:16" x14ac:dyDescent="0.2">
      <c r="A15" s="17"/>
      <c r="B15" s="16"/>
      <c r="C15" s="50" t="s">
        <v>36</v>
      </c>
      <c r="D15" s="51">
        <f>ABS(Tabel110[[#Totals],[  Budget  ]])</f>
        <v>0</v>
      </c>
      <c r="E15" s="29"/>
      <c r="F15" s="58" t="s">
        <v>31</v>
      </c>
      <c r="G15" s="11"/>
      <c r="H15" s="11"/>
      <c r="I15" s="11"/>
      <c r="J15" s="11"/>
      <c r="K15" s="11"/>
      <c r="L15" s="70">
        <f>SUM(Tabel1[[#This Row],[Budget]:[ Budget  ]])</f>
        <v>0</v>
      </c>
      <c r="M15" s="71"/>
    </row>
    <row r="16" spans="1:16" x14ac:dyDescent="0.2">
      <c r="A16" s="36"/>
      <c r="B16" s="17"/>
      <c r="C16" s="43" t="s">
        <v>37</v>
      </c>
      <c r="D16" s="6">
        <f>ABS(Tabel11012[[#Totals],[TOTAL]])</f>
        <v>0</v>
      </c>
      <c r="E16" s="29"/>
      <c r="F16" s="58" t="s">
        <v>31</v>
      </c>
      <c r="G16" s="11"/>
      <c r="H16" s="11"/>
      <c r="I16" s="11"/>
      <c r="J16" s="11"/>
      <c r="K16" s="11"/>
      <c r="L16" s="70">
        <f>SUM(Tabel1[[#This Row],[Budget]:[ Budget  ]])</f>
        <v>0</v>
      </c>
      <c r="M16" s="71"/>
    </row>
    <row r="17" spans="1:13" x14ac:dyDescent="0.2">
      <c r="A17" s="37"/>
      <c r="B17" s="17"/>
      <c r="C17" s="43" t="s">
        <v>38</v>
      </c>
      <c r="D17" s="6">
        <f>ABS(Tabel1101213[[#Totals],[TOTAL]])</f>
        <v>0</v>
      </c>
      <c r="E17" s="29"/>
      <c r="F17" s="58" t="s">
        <v>31</v>
      </c>
      <c r="G17" s="11"/>
      <c r="H17" s="11"/>
      <c r="I17" s="11"/>
      <c r="J17" s="11"/>
      <c r="K17" s="11"/>
      <c r="L17" s="70">
        <f>SUM(Tabel1[[#This Row],[Budget]:[ Budget  ]])</f>
        <v>0</v>
      </c>
      <c r="M17" s="71"/>
    </row>
    <row r="18" spans="1:13" x14ac:dyDescent="0.2">
      <c r="A18" s="54" t="s">
        <v>39</v>
      </c>
      <c r="B18" s="17"/>
      <c r="C18" s="43" t="s">
        <v>40</v>
      </c>
      <c r="D18" s="6">
        <f>ABS(Tabel110121314[[#Totals],[TOTAL]])</f>
        <v>0</v>
      </c>
      <c r="E18" s="29"/>
      <c r="F18" s="58" t="s">
        <v>31</v>
      </c>
      <c r="G18" s="11"/>
      <c r="H18" s="11"/>
      <c r="I18" s="11"/>
      <c r="J18" s="11"/>
      <c r="K18" s="11"/>
      <c r="L18" s="70">
        <f>SUM(Tabel1[[#This Row],[Budget]:[ Budget  ]])</f>
        <v>0</v>
      </c>
      <c r="M18" s="71"/>
    </row>
    <row r="19" spans="1:13" ht="12" thickBot="1" x14ac:dyDescent="0.25">
      <c r="A19" s="82" t="s">
        <v>41</v>
      </c>
      <c r="B19" s="20"/>
      <c r="C19" s="43" t="s">
        <v>42</v>
      </c>
      <c r="D19" s="6">
        <f>ABS(Tabel110121315[[#Totals],[TOTAL]])</f>
        <v>0</v>
      </c>
      <c r="E19" s="29"/>
      <c r="F19" s="58" t="s">
        <v>31</v>
      </c>
      <c r="G19" s="11"/>
      <c r="H19" s="11"/>
      <c r="I19" s="11"/>
      <c r="J19" s="11"/>
      <c r="K19" s="11"/>
      <c r="L19" s="70">
        <f>SUM(Tabel1[[#This Row],[Budget]:[ Budget  ]])</f>
        <v>0</v>
      </c>
      <c r="M19" s="71"/>
    </row>
    <row r="20" spans="1:13" x14ac:dyDescent="0.2">
      <c r="A20" s="82"/>
      <c r="C20" s="52" t="s">
        <v>34</v>
      </c>
      <c r="D20" s="49">
        <f>SUM(D15:D19)</f>
        <v>0</v>
      </c>
      <c r="E20" s="29"/>
      <c r="F20" s="58" t="s">
        <v>31</v>
      </c>
      <c r="G20" s="11"/>
      <c r="H20" s="11"/>
      <c r="I20" s="11"/>
      <c r="J20" s="11"/>
      <c r="K20" s="11"/>
      <c r="L20" s="70">
        <f>SUM(Tabel1[[#This Row],[Budget]:[ Budget  ]])</f>
        <v>0</v>
      </c>
      <c r="M20" s="71"/>
    </row>
    <row r="21" spans="1:13" x14ac:dyDescent="0.2">
      <c r="A21" s="82"/>
      <c r="E21" s="29"/>
      <c r="F21" s="59" t="str">
        <f>_xlfn.CONCAT(Tabel1[[#Headers],[Fonde]]," i alt")</f>
        <v>Fonde i alt</v>
      </c>
      <c r="G21" s="72">
        <f>SUBTOTAL(109,Tabel1[Budget])</f>
        <v>0</v>
      </c>
      <c r="H21" s="72">
        <f>SUBTOTAL(109,Tabel1[[Budget ]])</f>
        <v>0</v>
      </c>
      <c r="I21" s="72">
        <f>SUBTOTAL(109,Tabel1[[ Budget]])</f>
        <v>0</v>
      </c>
      <c r="J21" s="72">
        <f>SUBTOTAL(109,Tabel1[[ Budget ]])</f>
        <v>0</v>
      </c>
      <c r="K21" s="72">
        <f>SUBTOTAL(109,Tabel1[[ Budget  ]])</f>
        <v>0</v>
      </c>
      <c r="L21" s="72">
        <f>SUBTOTAL(109,Tabel1[[  Budget  ]])</f>
        <v>0</v>
      </c>
      <c r="M21" s="72">
        <f>SUBTOTAL(109,Tabel1[Regnskab])</f>
        <v>0</v>
      </c>
    </row>
    <row r="22" spans="1:13" x14ac:dyDescent="0.2">
      <c r="A22" s="83"/>
      <c r="E22" s="29"/>
      <c r="F22" s="21" t="s">
        <v>43</v>
      </c>
    </row>
    <row r="23" spans="1:13" x14ac:dyDescent="0.2">
      <c r="A23" s="81"/>
      <c r="E23" s="29"/>
      <c r="F23" s="60" t="s">
        <v>20</v>
      </c>
      <c r="G23" s="69" t="s">
        <v>12</v>
      </c>
      <c r="H23" s="69" t="s">
        <v>22</v>
      </c>
      <c r="I23" s="69" t="s">
        <v>23</v>
      </c>
      <c r="J23" s="69" t="s">
        <v>24</v>
      </c>
      <c r="K23" s="69" t="s">
        <v>25</v>
      </c>
      <c r="L23" s="69" t="s">
        <v>26</v>
      </c>
      <c r="M23" s="69" t="s">
        <v>27</v>
      </c>
    </row>
    <row r="24" spans="1:13" x14ac:dyDescent="0.2">
      <c r="E24" s="29"/>
      <c r="F24" s="58" t="s">
        <v>44</v>
      </c>
      <c r="G24" s="11"/>
      <c r="H24" s="11"/>
      <c r="I24" s="11"/>
      <c r="J24" s="11"/>
      <c r="K24" s="11"/>
      <c r="L24" s="70" cm="1">
        <f t="array" ref="L24">IFERROR(_xlfn.IFS($B$2=1,SUM(Tabel14[[#This Row],[Budget]]),$B$2=2,SUM(Tabel14[[#This Row],[Budget]:[Budget ]]),$B$2=3,SUM(Tabel14[[#This Row],[Budget]:[ Budget]]),$B$2=4,SUM(Tabel14[[#This Row],[Budget]:[ Budget ]]),$B$2=5,SUM(Tabel14[[#This Row],[Budget]:[ Budget  ]])),0)</f>
        <v>0</v>
      </c>
      <c r="M24" s="71"/>
    </row>
    <row r="25" spans="1:13" x14ac:dyDescent="0.2">
      <c r="E25" s="29"/>
      <c r="F25" s="58" t="s">
        <v>44</v>
      </c>
      <c r="G25" s="11"/>
      <c r="H25" s="11"/>
      <c r="I25" s="11"/>
      <c r="J25" s="11"/>
      <c r="K25" s="11"/>
      <c r="L25" s="70" cm="1">
        <f t="array" ref="L25">IFERROR(_xlfn.IFS($B$2=1,SUM(Tabel14[[#This Row],[Budget]]),$B$2=2,SUM(Tabel14[[#This Row],[Budget]:[Budget ]]),$B$2=3,SUM(Tabel14[[#This Row],[Budget]:[ Budget]]),$B$2=4,SUM(Tabel14[[#This Row],[Budget]:[ Budget ]]),$B$2=5,SUM(Tabel14[[#This Row],[Budget]:[ Budget  ]])),0)</f>
        <v>0</v>
      </c>
      <c r="M25" s="71"/>
    </row>
    <row r="26" spans="1:13" x14ac:dyDescent="0.2">
      <c r="E26" s="29"/>
      <c r="F26" s="58" t="s">
        <v>44</v>
      </c>
      <c r="G26" s="11"/>
      <c r="H26" s="11"/>
      <c r="I26" s="11"/>
      <c r="J26" s="11"/>
      <c r="K26" s="11"/>
      <c r="L26" s="70" cm="1">
        <f t="array" ref="L26">IFERROR(_xlfn.IFS($B$2=1,SUM(Tabel14[[#This Row],[Budget]]),$B$2=2,SUM(Tabel14[[#This Row],[Budget]:[Budget ]]),$B$2=3,SUM(Tabel14[[#This Row],[Budget]:[ Budget]]),$B$2=4,SUM(Tabel14[[#This Row],[Budget]:[ Budget ]]),$B$2=5,SUM(Tabel14[[#This Row],[Budget]:[ Budget  ]])),0)</f>
        <v>0</v>
      </c>
      <c r="M26" s="71"/>
    </row>
    <row r="27" spans="1:13" x14ac:dyDescent="0.2">
      <c r="E27" s="29"/>
      <c r="F27" s="59" t="str">
        <f>_xlfn.CONCAT(Tabel14[[#Headers],[Kommuner]]," i alt")</f>
        <v>Kommuner i alt</v>
      </c>
      <c r="G27" s="72">
        <f>SUBTOTAL(109,Tabel14[Budget])</f>
        <v>0</v>
      </c>
      <c r="H27" s="72">
        <f>SUBTOTAL(109,Tabel14[[Budget ]])</f>
        <v>0</v>
      </c>
      <c r="I27" s="72">
        <f>SUBTOTAL(109,Tabel14[[ Budget]])</f>
        <v>0</v>
      </c>
      <c r="J27" s="72">
        <f>SUBTOTAL(109,Tabel14[[ Budget ]])</f>
        <v>0</v>
      </c>
      <c r="K27" s="72">
        <f>SUBTOTAL(109,Tabel14[[ Budget  ]])</f>
        <v>0</v>
      </c>
      <c r="L27" s="72">
        <f>SUBTOTAL(109,Tabel14[[  Budget  ]])</f>
        <v>0</v>
      </c>
      <c r="M27" s="72">
        <f>SUBTOTAL(109,Tabel14[Regnskab])</f>
        <v>0</v>
      </c>
    </row>
    <row r="28" spans="1:13" x14ac:dyDescent="0.2">
      <c r="E28" s="29"/>
      <c r="F28" s="21" t="s">
        <v>43</v>
      </c>
    </row>
    <row r="29" spans="1:13" x14ac:dyDescent="0.2">
      <c r="E29" s="29"/>
      <c r="F29" s="60" t="s">
        <v>28</v>
      </c>
      <c r="G29" s="69" t="s">
        <v>12</v>
      </c>
      <c r="H29" s="69" t="s">
        <v>22</v>
      </c>
      <c r="I29" s="69" t="s">
        <v>23</v>
      </c>
      <c r="J29" s="69" t="s">
        <v>24</v>
      </c>
      <c r="K29" s="69" t="s">
        <v>25</v>
      </c>
      <c r="L29" s="69" t="s">
        <v>26</v>
      </c>
      <c r="M29" s="69" t="s">
        <v>27</v>
      </c>
    </row>
    <row r="30" spans="1:13" x14ac:dyDescent="0.2">
      <c r="E30" s="29"/>
      <c r="F30" s="58" t="s">
        <v>45</v>
      </c>
      <c r="G30" s="11"/>
      <c r="H30" s="11"/>
      <c r="I30" s="11"/>
      <c r="J30" s="11"/>
      <c r="K30" s="11"/>
      <c r="L30" s="70">
        <f>SUM(Tabel146[[#This Row],[Budget]:[ Budget  ]])</f>
        <v>0</v>
      </c>
      <c r="M30" s="71"/>
    </row>
    <row r="31" spans="1:13" x14ac:dyDescent="0.2">
      <c r="E31" s="29"/>
      <c r="F31" s="58" t="s">
        <v>45</v>
      </c>
      <c r="G31" s="11"/>
      <c r="H31" s="11"/>
      <c r="I31" s="11"/>
      <c r="J31" s="11"/>
      <c r="K31" s="11"/>
      <c r="L31" s="70">
        <f>SUM(Tabel146[[#This Row],[Budget]:[ Budget  ]])</f>
        <v>0</v>
      </c>
      <c r="M31" s="71"/>
    </row>
    <row r="32" spans="1:13" x14ac:dyDescent="0.2">
      <c r="E32" s="29"/>
      <c r="F32" s="58" t="s">
        <v>45</v>
      </c>
      <c r="G32" s="11"/>
      <c r="H32" s="11"/>
      <c r="I32" s="11"/>
      <c r="J32" s="11"/>
      <c r="K32" s="11"/>
      <c r="L32" s="70">
        <f>SUM(Tabel146[[#This Row],[Budget]:[ Budget  ]])</f>
        <v>0</v>
      </c>
      <c r="M32" s="71"/>
    </row>
    <row r="33" spans="5:13" x14ac:dyDescent="0.2">
      <c r="E33" s="29"/>
      <c r="F33" s="59" t="str">
        <f>_xlfn.CONCAT(Tabel146[[#Headers],[Staten]]," i alt")</f>
        <v>Staten i alt</v>
      </c>
      <c r="G33" s="72">
        <f>SUBTOTAL(109,Tabel146[Budget])</f>
        <v>0</v>
      </c>
      <c r="H33" s="72">
        <f>SUBTOTAL(109,Tabel146[[Budget ]])</f>
        <v>0</v>
      </c>
      <c r="I33" s="72">
        <f>SUBTOTAL(109,Tabel146[[ Budget]])</f>
        <v>0</v>
      </c>
      <c r="J33" s="72">
        <f>SUBTOTAL(109,Tabel146[[ Budget ]])</f>
        <v>0</v>
      </c>
      <c r="K33" s="72">
        <f>SUBTOTAL(109,Tabel146[[ Budget  ]])</f>
        <v>0</v>
      </c>
      <c r="L33" s="72">
        <f>SUBTOTAL(109,Tabel146[[  Budget  ]])</f>
        <v>0</v>
      </c>
      <c r="M33" s="72">
        <f>SUBTOTAL(109,Tabel146[Regnskab])</f>
        <v>0</v>
      </c>
    </row>
    <row r="34" spans="5:13" x14ac:dyDescent="0.2">
      <c r="E34" s="29"/>
      <c r="F34" s="21" t="s">
        <v>43</v>
      </c>
    </row>
    <row r="35" spans="5:13" x14ac:dyDescent="0.2">
      <c r="E35" s="29"/>
      <c r="F35" s="60" t="s">
        <v>30</v>
      </c>
      <c r="G35" s="69" t="s">
        <v>12</v>
      </c>
      <c r="H35" s="69" t="s">
        <v>22</v>
      </c>
      <c r="I35" s="69" t="s">
        <v>23</v>
      </c>
      <c r="J35" s="69" t="s">
        <v>24</v>
      </c>
      <c r="K35" s="69" t="s">
        <v>25</v>
      </c>
      <c r="L35" s="69" t="s">
        <v>26</v>
      </c>
      <c r="M35" s="69" t="s">
        <v>27</v>
      </c>
    </row>
    <row r="36" spans="5:13" x14ac:dyDescent="0.2">
      <c r="E36" s="29"/>
      <c r="F36" s="58" t="s">
        <v>46</v>
      </c>
      <c r="G36" s="11"/>
      <c r="H36" s="11"/>
      <c r="I36" s="11"/>
      <c r="J36" s="11"/>
      <c r="K36" s="11"/>
      <c r="L36" s="70">
        <f>SUM(Tabel147[[#This Row],[Budget]:[ Budget  ]])</f>
        <v>0</v>
      </c>
      <c r="M36" s="71"/>
    </row>
    <row r="37" spans="5:13" x14ac:dyDescent="0.2">
      <c r="E37" s="29"/>
      <c r="F37" s="58" t="s">
        <v>46</v>
      </c>
      <c r="G37" s="11"/>
      <c r="H37" s="11"/>
      <c r="I37" s="11"/>
      <c r="J37" s="11"/>
      <c r="K37" s="11"/>
      <c r="L37" s="70">
        <f>SUM(Tabel147[[#This Row],[Budget]:[ Budget  ]])</f>
        <v>0</v>
      </c>
      <c r="M37" s="71"/>
    </row>
    <row r="38" spans="5:13" x14ac:dyDescent="0.2">
      <c r="E38" s="29"/>
      <c r="F38" s="58" t="s">
        <v>46</v>
      </c>
      <c r="G38" s="11"/>
      <c r="H38" s="11"/>
      <c r="I38" s="11"/>
      <c r="J38" s="11"/>
      <c r="K38" s="11"/>
      <c r="L38" s="70">
        <f>SUM(Tabel147[[#This Row],[Budget]:[ Budget  ]])</f>
        <v>0</v>
      </c>
      <c r="M38" s="71"/>
    </row>
    <row r="39" spans="5:13" x14ac:dyDescent="0.2">
      <c r="E39" s="29"/>
      <c r="F39" s="59" t="str">
        <f>_xlfn.CONCAT(Tabel147[[#Headers],[Sponsor]]," i alt")</f>
        <v>Sponsor i alt</v>
      </c>
      <c r="G39" s="72">
        <f>SUBTOTAL(109,Tabel147[Budget])</f>
        <v>0</v>
      </c>
      <c r="H39" s="72">
        <f>SUBTOTAL(109,Tabel147[[Budget ]])</f>
        <v>0</v>
      </c>
      <c r="I39" s="72">
        <f>SUBTOTAL(109,Tabel147[[ Budget]])</f>
        <v>0</v>
      </c>
      <c r="J39" s="72">
        <f>SUBTOTAL(109,Tabel147[[ Budget ]])</f>
        <v>0</v>
      </c>
      <c r="K39" s="72">
        <f>SUBTOTAL(109,Tabel147[[ Budget  ]])</f>
        <v>0</v>
      </c>
      <c r="L39" s="72">
        <f>SUBTOTAL(109,Tabel147[[  Budget  ]])</f>
        <v>0</v>
      </c>
      <c r="M39" s="72">
        <f>SUBTOTAL(109,Tabel147[Regnskab])</f>
        <v>0</v>
      </c>
    </row>
    <row r="40" spans="5:13" x14ac:dyDescent="0.2">
      <c r="E40" s="29"/>
      <c r="F40" s="21" t="s">
        <v>43</v>
      </c>
    </row>
    <row r="41" spans="5:13" x14ac:dyDescent="0.2">
      <c r="E41" s="29"/>
      <c r="F41" s="60" t="s">
        <v>32</v>
      </c>
      <c r="G41" s="69" t="s">
        <v>12</v>
      </c>
      <c r="H41" s="69" t="s">
        <v>22</v>
      </c>
      <c r="I41" s="69" t="s">
        <v>23</v>
      </c>
      <c r="J41" s="69" t="s">
        <v>24</v>
      </c>
      <c r="K41" s="69" t="s">
        <v>25</v>
      </c>
      <c r="L41" s="69" t="s">
        <v>26</v>
      </c>
      <c r="M41" s="69" t="s">
        <v>27</v>
      </c>
    </row>
    <row r="42" spans="5:13" x14ac:dyDescent="0.2">
      <c r="E42" s="29"/>
      <c r="F42" s="58" t="s">
        <v>47</v>
      </c>
      <c r="G42" s="11"/>
      <c r="H42" s="11"/>
      <c r="I42" s="11"/>
      <c r="J42" s="11"/>
      <c r="K42" s="11"/>
      <c r="L42" s="70">
        <f>SUM(Tabel148[[#This Row],[Budget]:[ Budget  ]])</f>
        <v>0</v>
      </c>
      <c r="M42" s="71"/>
    </row>
    <row r="43" spans="5:13" x14ac:dyDescent="0.2">
      <c r="E43" s="29"/>
      <c r="F43" s="59" t="str">
        <f>_xlfn.CONCAT(Tabel148[[#Headers],[Billetindtægter]]," i alt")</f>
        <v>Billetindtægter i alt</v>
      </c>
      <c r="G43" s="72">
        <f>SUBTOTAL(109,Tabel148[Budget])</f>
        <v>0</v>
      </c>
      <c r="H43" s="72">
        <f>SUBTOTAL(109,Tabel148[[Budget ]])</f>
        <v>0</v>
      </c>
      <c r="I43" s="72">
        <f>SUBTOTAL(109,Tabel148[[ Budget]])</f>
        <v>0</v>
      </c>
      <c r="J43" s="72">
        <f>SUBTOTAL(109,Tabel148[[ Budget ]])</f>
        <v>0</v>
      </c>
      <c r="K43" s="72">
        <f>SUBTOTAL(109,Tabel148[[ Budget  ]])</f>
        <v>0</v>
      </c>
      <c r="L43" s="72">
        <f>SUBTOTAL(109,Tabel148[[  Budget  ]])</f>
        <v>0</v>
      </c>
      <c r="M43" s="72">
        <f>SUBTOTAL(109,Tabel148[Regnskab])</f>
        <v>0</v>
      </c>
    </row>
    <row r="44" spans="5:13" x14ac:dyDescent="0.2">
      <c r="E44" s="29"/>
      <c r="F44" s="21" t="s">
        <v>43</v>
      </c>
    </row>
    <row r="45" spans="5:13" x14ac:dyDescent="0.2">
      <c r="E45" s="29"/>
      <c r="F45" s="56" t="s">
        <v>33</v>
      </c>
      <c r="G45" s="69" t="s">
        <v>12</v>
      </c>
      <c r="H45" s="69" t="s">
        <v>22</v>
      </c>
      <c r="I45" s="69" t="s">
        <v>23</v>
      </c>
      <c r="J45" s="69" t="s">
        <v>24</v>
      </c>
      <c r="K45" s="69" t="s">
        <v>25</v>
      </c>
      <c r="L45" s="69" t="s">
        <v>26</v>
      </c>
      <c r="M45" s="69" t="s">
        <v>27</v>
      </c>
    </row>
    <row r="46" spans="5:13" x14ac:dyDescent="0.2">
      <c r="E46" s="29"/>
      <c r="F46" s="61" t="s">
        <v>48</v>
      </c>
      <c r="G46" s="11"/>
      <c r="H46" s="11"/>
      <c r="I46" s="11"/>
      <c r="J46" s="11"/>
      <c r="K46" s="11"/>
      <c r="L46" s="70">
        <f>SUM(Tabel1489[[#This Row],[Budget]:[ Budget  ]])</f>
        <v>0</v>
      </c>
      <c r="M46" s="71"/>
    </row>
    <row r="47" spans="5:13" x14ac:dyDescent="0.2">
      <c r="E47" s="29"/>
      <c r="F47" s="62" t="str">
        <f>_xlfn.CONCAT(Tabel1489[[#Headers],[Egen finansiering]]," i alt")</f>
        <v>Egen finansiering i alt</v>
      </c>
      <c r="G47" s="72">
        <f>SUBTOTAL(109,Tabel1489[Budget])</f>
        <v>0</v>
      </c>
      <c r="H47" s="72">
        <f>SUBTOTAL(109,Tabel1489[[Budget ]])</f>
        <v>0</v>
      </c>
      <c r="I47" s="72">
        <f>SUBTOTAL(109,Tabel1489[[ Budget]])</f>
        <v>0</v>
      </c>
      <c r="J47" s="72">
        <f>SUBTOTAL(109,Tabel1489[[ Budget ]])</f>
        <v>0</v>
      </c>
      <c r="K47" s="72">
        <f>SUBTOTAL(109,Tabel1489[[ Budget  ]])</f>
        <v>0</v>
      </c>
      <c r="L47" s="72">
        <f>SUBTOTAL(109,Tabel1489[[  Budget  ]])</f>
        <v>0</v>
      </c>
      <c r="M47" s="72">
        <f>SUBTOTAL(109,Tabel1489[Regnskab])</f>
        <v>0</v>
      </c>
    </row>
    <row r="48" spans="5:13" x14ac:dyDescent="0.2">
      <c r="E48" s="29"/>
      <c r="F48" s="21" t="s">
        <v>49</v>
      </c>
    </row>
    <row r="49" spans="5:13" x14ac:dyDescent="0.2">
      <c r="E49" s="29"/>
      <c r="F49" s="63" t="s">
        <v>50</v>
      </c>
      <c r="G49" s="73" t="str">
        <f>$B$3</f>
        <v>2025</v>
      </c>
      <c r="H49" s="73">
        <f>G$7+1</f>
        <v>2026</v>
      </c>
      <c r="I49" s="73">
        <f>H$7+1</f>
        <v>2027</v>
      </c>
      <c r="J49" s="73">
        <f>I$7+1</f>
        <v>2028</v>
      </c>
      <c r="K49" s="73">
        <f>J$7+1</f>
        <v>2029</v>
      </c>
      <c r="L49" s="74" t="s">
        <v>18</v>
      </c>
      <c r="M49" s="74" t="s">
        <v>18</v>
      </c>
    </row>
    <row r="50" spans="5:13" x14ac:dyDescent="0.2">
      <c r="E50" s="29"/>
      <c r="F50" s="64" t="s">
        <v>36</v>
      </c>
      <c r="G50" s="75" t="s">
        <v>12</v>
      </c>
      <c r="H50" s="75" t="s">
        <v>22</v>
      </c>
      <c r="I50" s="75" t="s">
        <v>23</v>
      </c>
      <c r="J50" s="75" t="s">
        <v>24</v>
      </c>
      <c r="K50" s="75" t="s">
        <v>25</v>
      </c>
      <c r="L50" s="75" t="s">
        <v>26</v>
      </c>
      <c r="M50" s="75" t="s">
        <v>27</v>
      </c>
    </row>
    <row r="51" spans="5:13" x14ac:dyDescent="0.2">
      <c r="E51" s="29"/>
      <c r="F51" s="58" t="s">
        <v>36</v>
      </c>
      <c r="G51" s="11"/>
      <c r="H51" s="11"/>
      <c r="I51" s="11"/>
      <c r="J51" s="11"/>
      <c r="K51" s="11"/>
      <c r="L51" s="76">
        <f>SUM(Tabel110[[#This Row],[Budget]:[ Budget  ]])</f>
        <v>0</v>
      </c>
      <c r="M51" s="71"/>
    </row>
    <row r="52" spans="5:13" x14ac:dyDescent="0.2">
      <c r="E52" s="29"/>
      <c r="F52" s="65" t="s">
        <v>51</v>
      </c>
      <c r="G52" s="11"/>
      <c r="H52" s="11"/>
      <c r="I52" s="11"/>
      <c r="J52" s="11"/>
      <c r="K52" s="11"/>
      <c r="L52" s="76">
        <f>SUM(Tabel110[[#This Row],[Budget]:[ Budget  ]])</f>
        <v>0</v>
      </c>
      <c r="M52" s="71"/>
    </row>
    <row r="53" spans="5:13" x14ac:dyDescent="0.2">
      <c r="E53" s="29"/>
      <c r="F53" s="65" t="s">
        <v>52</v>
      </c>
      <c r="G53" s="11"/>
      <c r="H53" s="11"/>
      <c r="I53" s="11"/>
      <c r="J53" s="11"/>
      <c r="K53" s="11"/>
      <c r="L53" s="76">
        <f>SUM(Tabel110[[#This Row],[Budget]:[ Budget  ]])</f>
        <v>0</v>
      </c>
      <c r="M53" s="71"/>
    </row>
    <row r="54" spans="5:13" x14ac:dyDescent="0.2">
      <c r="E54" s="29"/>
      <c r="F54" s="65" t="s">
        <v>52</v>
      </c>
      <c r="G54" s="11"/>
      <c r="H54" s="11"/>
      <c r="I54" s="11"/>
      <c r="J54" s="11"/>
      <c r="K54" s="11"/>
      <c r="L54" s="76">
        <f>SUM(Tabel110[[#This Row],[Budget]:[ Budget  ]])</f>
        <v>0</v>
      </c>
      <c r="M54" s="71"/>
    </row>
    <row r="55" spans="5:13" x14ac:dyDescent="0.2">
      <c r="E55" s="29"/>
      <c r="F55" s="65" t="s">
        <v>52</v>
      </c>
      <c r="G55" s="11"/>
      <c r="H55" s="11"/>
      <c r="I55" s="11"/>
      <c r="J55" s="11"/>
      <c r="K55" s="11"/>
      <c r="L55" s="76">
        <f>SUM(Tabel110[[#This Row],[Budget]:[ Budget  ]])</f>
        <v>0</v>
      </c>
      <c r="M55" s="71"/>
    </row>
    <row r="56" spans="5:13" x14ac:dyDescent="0.2">
      <c r="E56" s="29"/>
      <c r="F56" s="59" t="str">
        <f>_xlfn.CONCAT(Tabel110[[#Headers],[Kunstnerhonorar]]," i alt")</f>
        <v>Kunstnerhonorar i alt</v>
      </c>
      <c r="G56" s="72">
        <f>SUBTOTAL(109,Tabel110[Budget])</f>
        <v>0</v>
      </c>
      <c r="H56" s="72">
        <f>SUBTOTAL(109,Tabel110[[Budget ]])</f>
        <v>0</v>
      </c>
      <c r="I56" s="72">
        <f>SUBTOTAL(109,Tabel110[[ Budget]])</f>
        <v>0</v>
      </c>
      <c r="J56" s="72">
        <f>SUBTOTAL(109,Tabel110[[ Budget ]])</f>
        <v>0</v>
      </c>
      <c r="K56" s="72">
        <f>SUBTOTAL(109,Tabel110[[ Budget  ]])</f>
        <v>0</v>
      </c>
      <c r="L56" s="72">
        <f>SUBTOTAL(109,Tabel110[[  Budget  ]])</f>
        <v>0</v>
      </c>
      <c r="M56" s="72">
        <f>SUBTOTAL(109,Tabel110[Regnskab])</f>
        <v>0</v>
      </c>
    </row>
    <row r="57" spans="5:13" x14ac:dyDescent="0.2">
      <c r="E57" s="29"/>
      <c r="F57" s="21" t="s">
        <v>49</v>
      </c>
    </row>
    <row r="58" spans="5:13" x14ac:dyDescent="0.2">
      <c r="E58" s="29"/>
      <c r="F58" s="66" t="s">
        <v>37</v>
      </c>
      <c r="G58" s="77" t="s">
        <v>7</v>
      </c>
      <c r="H58" s="77" t="s">
        <v>53</v>
      </c>
      <c r="I58" s="77" t="s">
        <v>54</v>
      </c>
      <c r="J58" s="77" t="s">
        <v>55</v>
      </c>
      <c r="K58" s="77" t="s">
        <v>56</v>
      </c>
      <c r="L58" s="75" t="s">
        <v>18</v>
      </c>
      <c r="M58" s="75" t="s">
        <v>27</v>
      </c>
    </row>
    <row r="59" spans="5:13" x14ac:dyDescent="0.2">
      <c r="E59" s="29"/>
      <c r="F59" s="58" t="s">
        <v>57</v>
      </c>
      <c r="G59" s="11"/>
      <c r="H59" s="11"/>
      <c r="I59" s="11"/>
      <c r="J59" s="11"/>
      <c r="K59" s="11"/>
      <c r="L59" s="76">
        <f>SUM(Tabel11012[[#This Row],[2025]:[2029]])</f>
        <v>0</v>
      </c>
      <c r="M59" s="71"/>
    </row>
    <row r="60" spans="5:13" x14ac:dyDescent="0.2">
      <c r="E60" s="29"/>
      <c r="F60" s="65" t="s">
        <v>58</v>
      </c>
      <c r="G60" s="11"/>
      <c r="H60" s="11"/>
      <c r="I60" s="11"/>
      <c r="J60" s="11"/>
      <c r="K60" s="11"/>
      <c r="L60" s="76">
        <f>SUM(Tabel11012[[#This Row],[2025]:[2029]])</f>
        <v>0</v>
      </c>
      <c r="M60" s="71"/>
    </row>
    <row r="61" spans="5:13" x14ac:dyDescent="0.2">
      <c r="E61" s="29"/>
      <c r="F61" s="65" t="s">
        <v>59</v>
      </c>
      <c r="G61" s="11"/>
      <c r="H61" s="11"/>
      <c r="I61" s="11"/>
      <c r="J61" s="11"/>
      <c r="K61" s="11"/>
      <c r="L61" s="76">
        <f>SUM(Tabel11012[[#This Row],[2025]:[2029]])</f>
        <v>0</v>
      </c>
      <c r="M61" s="71"/>
    </row>
    <row r="62" spans="5:13" x14ac:dyDescent="0.2">
      <c r="E62" s="29"/>
      <c r="F62" s="65" t="s">
        <v>60</v>
      </c>
      <c r="G62" s="11"/>
      <c r="H62" s="11"/>
      <c r="I62" s="11"/>
      <c r="J62" s="11"/>
      <c r="K62" s="11"/>
      <c r="L62" s="76">
        <f>SUM(Tabel11012[[#This Row],[2025]:[2029]])</f>
        <v>0</v>
      </c>
      <c r="M62" s="71"/>
    </row>
    <row r="63" spans="5:13" x14ac:dyDescent="0.2">
      <c r="E63" s="29"/>
      <c r="F63" s="65" t="s">
        <v>61</v>
      </c>
      <c r="G63" s="11"/>
      <c r="H63" s="11"/>
      <c r="I63" s="11"/>
      <c r="J63" s="11"/>
      <c r="K63" s="11"/>
      <c r="L63" s="76">
        <f>SUM(Tabel11012[[#This Row],[2025]:[2029]])</f>
        <v>0</v>
      </c>
      <c r="M63" s="71"/>
    </row>
    <row r="64" spans="5:13" x14ac:dyDescent="0.2">
      <c r="E64" s="29"/>
      <c r="F64" s="65" t="s">
        <v>62</v>
      </c>
      <c r="G64" s="11"/>
      <c r="H64" s="11"/>
      <c r="I64" s="11"/>
      <c r="J64" s="11"/>
      <c r="K64" s="11"/>
      <c r="L64" s="76">
        <f>SUM(Tabel11012[[#This Row],[2025]:[2029]])</f>
        <v>0</v>
      </c>
      <c r="M64" s="71"/>
    </row>
    <row r="65" spans="5:13" x14ac:dyDescent="0.2">
      <c r="E65" s="29"/>
      <c r="F65" s="59" t="str">
        <f>_xlfn.CONCAT(Tabel11012[[#Headers],[Produktion og afvikling]]," i alt")</f>
        <v>Produktion og afvikling i alt</v>
      </c>
      <c r="G65" s="72">
        <f>SUBTOTAL(109,Tabel11012[2025])</f>
        <v>0</v>
      </c>
      <c r="H65" s="72">
        <f>SUBTOTAL(109,Tabel11012[2026])</f>
        <v>0</v>
      </c>
      <c r="I65" s="72">
        <f>SUBTOTAL(109,Tabel11012[2027])</f>
        <v>0</v>
      </c>
      <c r="J65" s="72">
        <f>SUBTOTAL(109,Tabel11012[2028])</f>
        <v>0</v>
      </c>
      <c r="K65" s="72">
        <f>SUBTOTAL(109,Tabel11012[2029])</f>
        <v>0</v>
      </c>
      <c r="L65" s="72">
        <f>SUBTOTAL(109,Tabel11012[TOTAL])</f>
        <v>0</v>
      </c>
      <c r="M65" s="72">
        <f>SUBTOTAL(109,Tabel11012[Regnskab])</f>
        <v>0</v>
      </c>
    </row>
    <row r="66" spans="5:13" x14ac:dyDescent="0.2">
      <c r="E66" s="29"/>
      <c r="F66" s="21" t="s">
        <v>49</v>
      </c>
    </row>
    <row r="67" spans="5:13" x14ac:dyDescent="0.2">
      <c r="E67" s="29"/>
      <c r="F67" s="66" t="s">
        <v>38</v>
      </c>
      <c r="G67" s="77" t="s">
        <v>7</v>
      </c>
      <c r="H67" s="77" t="s">
        <v>53</v>
      </c>
      <c r="I67" s="77" t="s">
        <v>54</v>
      </c>
      <c r="J67" s="77" t="s">
        <v>55</v>
      </c>
      <c r="K67" s="77" t="s">
        <v>56</v>
      </c>
      <c r="L67" s="75" t="s">
        <v>18</v>
      </c>
      <c r="M67" s="75" t="s">
        <v>27</v>
      </c>
    </row>
    <row r="68" spans="5:13" x14ac:dyDescent="0.2">
      <c r="E68" s="29"/>
      <c r="F68" s="58" t="s">
        <v>63</v>
      </c>
      <c r="G68" s="11"/>
      <c r="H68" s="11"/>
      <c r="I68" s="11"/>
      <c r="J68" s="11"/>
      <c r="K68" s="11"/>
      <c r="L68" s="76">
        <f>SUM(Tabel1101213[[#This Row],[2025]:[2029]])</f>
        <v>0</v>
      </c>
      <c r="M68" s="71"/>
    </row>
    <row r="69" spans="5:13" x14ac:dyDescent="0.2">
      <c r="E69" s="29"/>
      <c r="F69" s="65" t="s">
        <v>64</v>
      </c>
      <c r="G69" s="11"/>
      <c r="H69" s="11"/>
      <c r="I69" s="11"/>
      <c r="J69" s="11"/>
      <c r="K69" s="11"/>
      <c r="L69" s="76">
        <f>SUM(Tabel1101213[[#This Row],[2025]:[2029]])</f>
        <v>0</v>
      </c>
      <c r="M69" s="71"/>
    </row>
    <row r="70" spans="5:13" x14ac:dyDescent="0.2">
      <c r="E70" s="29"/>
      <c r="F70" s="65" t="s">
        <v>65</v>
      </c>
      <c r="G70" s="11"/>
      <c r="H70" s="11"/>
      <c r="I70" s="11"/>
      <c r="J70" s="11"/>
      <c r="K70" s="11"/>
      <c r="L70" s="76">
        <f>SUM(Tabel1101213[[#This Row],[2025]:[2029]])</f>
        <v>0</v>
      </c>
      <c r="M70" s="71"/>
    </row>
    <row r="71" spans="5:13" x14ac:dyDescent="0.2">
      <c r="E71" s="29"/>
      <c r="F71" s="65" t="s">
        <v>66</v>
      </c>
      <c r="G71" s="11"/>
      <c r="H71" s="11"/>
      <c r="I71" s="11"/>
      <c r="J71" s="11"/>
      <c r="K71" s="11"/>
      <c r="L71" s="76">
        <f>SUM(Tabel1101213[[#This Row],[2025]:[2029]])</f>
        <v>0</v>
      </c>
      <c r="M71" s="71"/>
    </row>
    <row r="72" spans="5:13" x14ac:dyDescent="0.2">
      <c r="E72" s="29"/>
      <c r="F72" s="65" t="s">
        <v>67</v>
      </c>
      <c r="G72" s="11"/>
      <c r="H72" s="11"/>
      <c r="I72" s="11"/>
      <c r="J72" s="11"/>
      <c r="K72" s="11"/>
      <c r="L72" s="76">
        <f>SUM(Tabel1101213[[#This Row],[2025]:[2029]])</f>
        <v>0</v>
      </c>
      <c r="M72" s="71"/>
    </row>
    <row r="73" spans="5:13" x14ac:dyDescent="0.2">
      <c r="E73" s="29"/>
      <c r="F73" s="65" t="s">
        <v>68</v>
      </c>
      <c r="G73" s="11"/>
      <c r="H73" s="11"/>
      <c r="I73" s="11"/>
      <c r="J73" s="11"/>
      <c r="K73" s="11"/>
      <c r="L73" s="76">
        <f>SUM(Tabel1101213[[#This Row],[2025]:[2029]])</f>
        <v>0</v>
      </c>
      <c r="M73" s="71"/>
    </row>
    <row r="74" spans="5:13" x14ac:dyDescent="0.2">
      <c r="E74" s="29"/>
      <c r="F74" s="65" t="s">
        <v>69</v>
      </c>
      <c r="G74" s="11"/>
      <c r="H74" s="11"/>
      <c r="I74" s="11"/>
      <c r="J74" s="11"/>
      <c r="K74" s="11"/>
      <c r="L74" s="76">
        <f>SUM(Tabel1101213[[#This Row],[2025]:[2029]])</f>
        <v>0</v>
      </c>
      <c r="M74" s="71"/>
    </row>
    <row r="75" spans="5:13" x14ac:dyDescent="0.2">
      <c r="E75" s="29"/>
      <c r="F75" s="58" t="s">
        <v>70</v>
      </c>
      <c r="G75" s="11"/>
      <c r="H75" s="11"/>
      <c r="I75" s="11"/>
      <c r="J75" s="11"/>
      <c r="K75" s="11"/>
      <c r="L75" s="76">
        <f>SUM(Tabel1101213[[#This Row],[2025]:[2029]])</f>
        <v>0</v>
      </c>
      <c r="M75" s="71"/>
    </row>
    <row r="76" spans="5:13" x14ac:dyDescent="0.2">
      <c r="E76" s="29"/>
      <c r="F76" s="53" t="str">
        <f>_xlfn.CONCAT(Tabel1101213[[#Headers],[Administration]]," i alt")</f>
        <v>Administration i alt</v>
      </c>
      <c r="G76" s="72">
        <f>SUBTOTAL(109,Tabel1101213[2025])</f>
        <v>0</v>
      </c>
      <c r="H76" s="72">
        <f>SUBTOTAL(109,Tabel1101213[2026])</f>
        <v>0</v>
      </c>
      <c r="I76" s="72">
        <f>SUBTOTAL(109,Tabel1101213[2027])</f>
        <v>0</v>
      </c>
      <c r="J76" s="72">
        <f>SUBTOTAL(109,Tabel1101213[2028])</f>
        <v>0</v>
      </c>
      <c r="K76" s="72">
        <f>SUBTOTAL(109,Tabel1101213[2029])</f>
        <v>0</v>
      </c>
      <c r="L76" s="72">
        <f>SUBTOTAL(109,Tabel1101213[TOTAL])</f>
        <v>0</v>
      </c>
      <c r="M76" s="72">
        <f>SUBTOTAL(109,Tabel1101213[Regnskab])</f>
        <v>0</v>
      </c>
    </row>
    <row r="77" spans="5:13" x14ac:dyDescent="0.2">
      <c r="E77" s="29"/>
      <c r="F77" s="21" t="s">
        <v>49</v>
      </c>
    </row>
    <row r="78" spans="5:13" x14ac:dyDescent="0.2">
      <c r="E78" s="29"/>
      <c r="F78" s="66" t="s">
        <v>40</v>
      </c>
      <c r="G78" s="77" t="s">
        <v>7</v>
      </c>
      <c r="H78" s="77" t="s">
        <v>53</v>
      </c>
      <c r="I78" s="77" t="s">
        <v>54</v>
      </c>
      <c r="J78" s="77" t="s">
        <v>55</v>
      </c>
      <c r="K78" s="77" t="s">
        <v>56</v>
      </c>
      <c r="L78" s="75" t="s">
        <v>18</v>
      </c>
      <c r="M78" s="75" t="s">
        <v>27</v>
      </c>
    </row>
    <row r="79" spans="5:13" x14ac:dyDescent="0.2">
      <c r="E79" s="29"/>
      <c r="F79" s="58" t="s">
        <v>71</v>
      </c>
      <c r="G79" s="11"/>
      <c r="H79" s="11"/>
      <c r="I79" s="11"/>
      <c r="J79" s="11"/>
      <c r="K79" s="11"/>
      <c r="L79" s="76">
        <f>SUM(Tabel110121314[[#This Row],[2025]:[2029]])</f>
        <v>0</v>
      </c>
      <c r="M79" s="71"/>
    </row>
    <row r="80" spans="5:13" x14ac:dyDescent="0.2">
      <c r="E80" s="29"/>
      <c r="F80" s="65" t="s">
        <v>72</v>
      </c>
      <c r="G80" s="11"/>
      <c r="H80" s="11"/>
      <c r="I80" s="11"/>
      <c r="J80" s="11"/>
      <c r="K80" s="11"/>
      <c r="L80" s="76">
        <f>SUM(Tabel110121314[[#This Row],[2025]:[2029]])</f>
        <v>0</v>
      </c>
      <c r="M80" s="71"/>
    </row>
    <row r="81" spans="5:13" x14ac:dyDescent="0.2">
      <c r="E81" s="29"/>
      <c r="F81" s="65" t="s">
        <v>73</v>
      </c>
      <c r="G81" s="11"/>
      <c r="H81" s="11"/>
      <c r="I81" s="11"/>
      <c r="J81" s="11"/>
      <c r="K81" s="11"/>
      <c r="L81" s="76">
        <f>SUM(Tabel110121314[[#This Row],[2025]:[2029]])</f>
        <v>0</v>
      </c>
      <c r="M81" s="71"/>
    </row>
    <row r="82" spans="5:13" x14ac:dyDescent="0.2">
      <c r="E82" s="29"/>
      <c r="F82" s="65" t="s">
        <v>74</v>
      </c>
      <c r="G82" s="11"/>
      <c r="H82" s="11"/>
      <c r="I82" s="11"/>
      <c r="J82" s="11"/>
      <c r="K82" s="11"/>
      <c r="L82" s="76">
        <f>SUM(Tabel110121314[[#This Row],[2025]:[2029]])</f>
        <v>0</v>
      </c>
      <c r="M82" s="71"/>
    </row>
    <row r="83" spans="5:13" x14ac:dyDescent="0.2">
      <c r="E83" s="29"/>
      <c r="F83" s="59" t="str">
        <f>_xlfn.CONCAT(Tabel110121314[[#Headers],[Kommunikation og markedsføring]]," i alt")</f>
        <v>Kommunikation og markedsføring i alt</v>
      </c>
      <c r="G83" s="72">
        <f>SUBTOTAL(109,Tabel110121314[2025])</f>
        <v>0</v>
      </c>
      <c r="H83" s="72">
        <f>SUBTOTAL(109,Tabel110121314[2026])</f>
        <v>0</v>
      </c>
      <c r="I83" s="72">
        <f>SUBTOTAL(109,Tabel110121314[2027])</f>
        <v>0</v>
      </c>
      <c r="J83" s="72">
        <f>SUBTOTAL(109,Tabel110121314[2028])</f>
        <v>0</v>
      </c>
      <c r="K83" s="72">
        <f>SUBTOTAL(109,Tabel110121314[2029])</f>
        <v>0</v>
      </c>
      <c r="L83" s="72">
        <f>SUBTOTAL(109,Tabel110121314[TOTAL])</f>
        <v>0</v>
      </c>
      <c r="M83" s="72">
        <f>SUBTOTAL(109,Tabel110121314[Regnskab])</f>
        <v>0</v>
      </c>
    </row>
    <row r="84" spans="5:13" x14ac:dyDescent="0.2">
      <c r="E84" s="29"/>
      <c r="F84" s="21" t="s">
        <v>49</v>
      </c>
    </row>
    <row r="85" spans="5:13" x14ac:dyDescent="0.2">
      <c r="E85" s="29"/>
      <c r="F85" s="66" t="s">
        <v>42</v>
      </c>
      <c r="G85" s="77" t="s">
        <v>7</v>
      </c>
      <c r="H85" s="77" t="s">
        <v>53</v>
      </c>
      <c r="I85" s="77" t="s">
        <v>54</v>
      </c>
      <c r="J85" s="77" t="s">
        <v>55</v>
      </c>
      <c r="K85" s="77" t="s">
        <v>56</v>
      </c>
      <c r="L85" s="75" t="s">
        <v>18</v>
      </c>
      <c r="M85" s="75" t="s">
        <v>27</v>
      </c>
    </row>
    <row r="86" spans="5:13" x14ac:dyDescent="0.2">
      <c r="E86" s="29"/>
      <c r="F86" s="58" t="s">
        <v>75</v>
      </c>
      <c r="G86" s="11"/>
      <c r="H86" s="11"/>
      <c r="I86" s="11"/>
      <c r="J86" s="11"/>
      <c r="K86" s="11"/>
      <c r="L86" s="76">
        <f>SUM(Tabel110121315[[#This Row],[2025]:[2029]])</f>
        <v>0</v>
      </c>
      <c r="M86" s="71"/>
    </row>
    <row r="87" spans="5:13" x14ac:dyDescent="0.2">
      <c r="E87" s="29"/>
      <c r="F87" s="58" t="s">
        <v>76</v>
      </c>
      <c r="G87" s="11"/>
      <c r="H87" s="11"/>
      <c r="I87" s="11"/>
      <c r="J87" s="11"/>
      <c r="K87" s="11"/>
      <c r="L87" s="76">
        <f>SUM(Tabel110121315[[#This Row],[2025]:[2029]])</f>
        <v>0</v>
      </c>
      <c r="M87" s="71"/>
    </row>
    <row r="88" spans="5:13" x14ac:dyDescent="0.2">
      <c r="E88" s="29"/>
      <c r="F88" s="58" t="s">
        <v>76</v>
      </c>
      <c r="G88" s="11"/>
      <c r="H88" s="11"/>
      <c r="I88" s="11"/>
      <c r="J88" s="11"/>
      <c r="K88" s="11"/>
      <c r="L88" s="76">
        <f>SUM(Tabel110121315[[#This Row],[2025]:[2029]])</f>
        <v>0</v>
      </c>
      <c r="M88" s="71"/>
    </row>
    <row r="89" spans="5:13" x14ac:dyDescent="0.2">
      <c r="E89" s="29"/>
      <c r="F89" s="59" t="str">
        <f>_xlfn.CONCAT(Tabel110121315[[#Headers],[Andet]]," i alt")</f>
        <v>Andet i alt</v>
      </c>
      <c r="G89" s="72">
        <f>SUBTOTAL(109,Tabel110121315[2025])</f>
        <v>0</v>
      </c>
      <c r="H89" s="72">
        <f>SUBTOTAL(109,Tabel110121315[2026])</f>
        <v>0</v>
      </c>
      <c r="I89" s="72">
        <f>SUBTOTAL(109,Tabel110121315[2027])</f>
        <v>0</v>
      </c>
      <c r="J89" s="72">
        <f>SUBTOTAL(109,Tabel110121315[2028])</f>
        <v>0</v>
      </c>
      <c r="K89" s="72">
        <f>SUBTOTAL(109,Tabel110121315[2029])</f>
        <v>0</v>
      </c>
      <c r="L89" s="72">
        <f>SUBTOTAL(109,Tabel110121315[TOTAL])</f>
        <v>0</v>
      </c>
      <c r="M89" s="72">
        <f>SUBTOTAL(109,Tabel110121315[Regnskab])</f>
        <v>0</v>
      </c>
    </row>
    <row r="90" spans="5:13" x14ac:dyDescent="0.2">
      <c r="E90" s="29"/>
      <c r="F90" s="21"/>
    </row>
    <row r="91" spans="5:13" x14ac:dyDescent="0.2">
      <c r="E91" s="29"/>
      <c r="F91" s="21"/>
    </row>
    <row r="92" spans="5:13" x14ac:dyDescent="0.2">
      <c r="E92" s="29"/>
      <c r="F92" s="21"/>
    </row>
    <row r="93" spans="5:13" x14ac:dyDescent="0.2">
      <c r="E93" s="29"/>
      <c r="F93" s="21"/>
    </row>
    <row r="94" spans="5:13" x14ac:dyDescent="0.2">
      <c r="E94" s="29"/>
      <c r="F94" s="21"/>
    </row>
    <row r="95" spans="5:13" x14ac:dyDescent="0.2">
      <c r="E95" s="29"/>
      <c r="F95" s="21"/>
    </row>
    <row r="96" spans="5:13" x14ac:dyDescent="0.2">
      <c r="E96" s="29"/>
      <c r="F96" s="21"/>
    </row>
    <row r="97" spans="5:6" x14ac:dyDescent="0.2">
      <c r="E97" s="29"/>
      <c r="F97" s="21"/>
    </row>
    <row r="98" spans="5:6" x14ac:dyDescent="0.2">
      <c r="E98" s="29"/>
      <c r="F98" s="21"/>
    </row>
    <row r="99" spans="5:6" x14ac:dyDescent="0.2">
      <c r="E99" s="29"/>
      <c r="F99" s="21"/>
    </row>
    <row r="100" spans="5:6" x14ac:dyDescent="0.2">
      <c r="E100" s="29"/>
      <c r="F100" s="21"/>
    </row>
    <row r="101" spans="5:6" x14ac:dyDescent="0.2">
      <c r="E101" s="29"/>
      <c r="F101" s="21"/>
    </row>
    <row r="102" spans="5:6" x14ac:dyDescent="0.2">
      <c r="E102" s="29"/>
      <c r="F102" s="21"/>
    </row>
    <row r="103" spans="5:6" x14ac:dyDescent="0.2">
      <c r="E103" s="29"/>
      <c r="F103" s="21"/>
    </row>
    <row r="104" spans="5:6" x14ac:dyDescent="0.2">
      <c r="E104" s="29"/>
      <c r="F104" s="21"/>
    </row>
    <row r="105" spans="5:6" x14ac:dyDescent="0.2">
      <c r="E105" s="29"/>
      <c r="F105" s="21"/>
    </row>
    <row r="106" spans="5:6" x14ac:dyDescent="0.2">
      <c r="E106" s="29"/>
      <c r="F106" s="21"/>
    </row>
    <row r="107" spans="5:6" x14ac:dyDescent="0.2">
      <c r="E107" s="29"/>
      <c r="F107" s="21"/>
    </row>
    <row r="108" spans="5:6" x14ac:dyDescent="0.2">
      <c r="E108" s="29"/>
      <c r="F108" s="21"/>
    </row>
    <row r="109" spans="5:6" x14ac:dyDescent="0.2">
      <c r="E109" s="29"/>
      <c r="F109" s="21"/>
    </row>
    <row r="110" spans="5:6" x14ac:dyDescent="0.2">
      <c r="E110" s="29"/>
      <c r="F110" s="21"/>
    </row>
    <row r="111" spans="5:6" x14ac:dyDescent="0.2">
      <c r="E111" s="29"/>
      <c r="F111" s="21"/>
    </row>
    <row r="112" spans="5:6" x14ac:dyDescent="0.2">
      <c r="E112" s="29"/>
      <c r="F112" s="21"/>
    </row>
    <row r="113" spans="5:6" x14ac:dyDescent="0.2">
      <c r="E113" s="29"/>
      <c r="F113" s="21"/>
    </row>
    <row r="114" spans="5:6" x14ac:dyDescent="0.2">
      <c r="E114" s="29"/>
      <c r="F114" s="21"/>
    </row>
    <row r="115" spans="5:6" x14ac:dyDescent="0.2">
      <c r="E115" s="29"/>
      <c r="F115" s="21"/>
    </row>
    <row r="116" spans="5:6" x14ac:dyDescent="0.2">
      <c r="E116" s="29"/>
      <c r="F116" s="21"/>
    </row>
    <row r="117" spans="5:6" x14ac:dyDescent="0.2">
      <c r="E117" s="29"/>
      <c r="F117" s="21"/>
    </row>
    <row r="118" spans="5:6" x14ac:dyDescent="0.2">
      <c r="E118" s="29"/>
      <c r="F118" s="21"/>
    </row>
    <row r="119" spans="5:6" x14ac:dyDescent="0.2">
      <c r="E119" s="29"/>
      <c r="F119" s="21"/>
    </row>
    <row r="120" spans="5:6" x14ac:dyDescent="0.2">
      <c r="E120" s="29"/>
      <c r="F120" s="21"/>
    </row>
    <row r="121" spans="5:6" x14ac:dyDescent="0.2">
      <c r="E121" s="29"/>
      <c r="F121" s="21"/>
    </row>
    <row r="122" spans="5:6" x14ac:dyDescent="0.2">
      <c r="E122" s="29"/>
      <c r="F122" s="21"/>
    </row>
    <row r="123" spans="5:6" x14ac:dyDescent="0.2">
      <c r="E123" s="29"/>
      <c r="F123" s="21"/>
    </row>
    <row r="124" spans="5:6" x14ac:dyDescent="0.2">
      <c r="E124" s="29"/>
      <c r="F124" s="21"/>
    </row>
    <row r="125" spans="5:6" x14ac:dyDescent="0.2">
      <c r="E125" s="29"/>
      <c r="F125" s="21"/>
    </row>
    <row r="126" spans="5:6" x14ac:dyDescent="0.2">
      <c r="E126" s="29"/>
      <c r="F126" s="21"/>
    </row>
    <row r="127" spans="5:6" x14ac:dyDescent="0.2">
      <c r="E127" s="29"/>
      <c r="F127" s="21"/>
    </row>
    <row r="128" spans="5:6" x14ac:dyDescent="0.2">
      <c r="E128" s="29"/>
      <c r="F128" s="21"/>
    </row>
    <row r="129" spans="5:6" x14ac:dyDescent="0.2">
      <c r="E129" s="29"/>
      <c r="F129" s="21"/>
    </row>
    <row r="130" spans="5:6" x14ac:dyDescent="0.2">
      <c r="E130" s="29"/>
      <c r="F130" s="21"/>
    </row>
    <row r="131" spans="5:6" x14ac:dyDescent="0.2">
      <c r="E131" s="29"/>
      <c r="F131" s="21"/>
    </row>
    <row r="132" spans="5:6" x14ac:dyDescent="0.2">
      <c r="E132" s="29"/>
      <c r="F132" s="21"/>
    </row>
    <row r="133" spans="5:6" x14ac:dyDescent="0.2">
      <c r="E133" s="29"/>
      <c r="F133" s="21"/>
    </row>
    <row r="134" spans="5:6" x14ac:dyDescent="0.2">
      <c r="E134" s="29"/>
      <c r="F134" s="21"/>
    </row>
    <row r="135" spans="5:6" x14ac:dyDescent="0.2">
      <c r="E135" s="29"/>
      <c r="F135" s="21"/>
    </row>
    <row r="136" spans="5:6" x14ac:dyDescent="0.2">
      <c r="E136" s="29"/>
      <c r="F136" s="21"/>
    </row>
    <row r="137" spans="5:6" x14ac:dyDescent="0.2">
      <c r="E137" s="29"/>
      <c r="F137" s="21"/>
    </row>
    <row r="138" spans="5:6" x14ac:dyDescent="0.2">
      <c r="E138" s="29"/>
      <c r="F138" s="21"/>
    </row>
    <row r="139" spans="5:6" x14ac:dyDescent="0.2">
      <c r="E139" s="29"/>
      <c r="F139" s="21"/>
    </row>
    <row r="140" spans="5:6" x14ac:dyDescent="0.2">
      <c r="E140" s="29"/>
      <c r="F140" s="21"/>
    </row>
    <row r="141" spans="5:6" x14ac:dyDescent="0.2">
      <c r="E141" s="29"/>
      <c r="F141" s="21"/>
    </row>
    <row r="142" spans="5:6" x14ac:dyDescent="0.2">
      <c r="E142" s="29"/>
      <c r="F142" s="21"/>
    </row>
    <row r="143" spans="5:6" x14ac:dyDescent="0.2">
      <c r="E143" s="29"/>
      <c r="F143" s="21"/>
    </row>
    <row r="144" spans="5:6" x14ac:dyDescent="0.2">
      <c r="E144" s="29"/>
      <c r="F144" s="21"/>
    </row>
    <row r="145" spans="5:6" x14ac:dyDescent="0.2">
      <c r="E145" s="29"/>
      <c r="F145" s="21"/>
    </row>
    <row r="146" spans="5:6" x14ac:dyDescent="0.2">
      <c r="F146" s="21"/>
    </row>
    <row r="147" spans="5:6" x14ac:dyDescent="0.2">
      <c r="F147" s="21"/>
    </row>
    <row r="148" spans="5:6" x14ac:dyDescent="0.2">
      <c r="F148" s="21"/>
    </row>
    <row r="149" spans="5:6" x14ac:dyDescent="0.2">
      <c r="F149" s="21"/>
    </row>
    <row r="150" spans="5:6" x14ac:dyDescent="0.2">
      <c r="F150" s="21"/>
    </row>
    <row r="151" spans="5:6" x14ac:dyDescent="0.2">
      <c r="F151" s="21"/>
    </row>
    <row r="152" spans="5:6" x14ac:dyDescent="0.2">
      <c r="F152" s="21"/>
    </row>
    <row r="153" spans="5:6" x14ac:dyDescent="0.2">
      <c r="F153" s="21"/>
    </row>
    <row r="154" spans="5:6" x14ac:dyDescent="0.2">
      <c r="F154" s="21"/>
    </row>
    <row r="155" spans="5:6" x14ac:dyDescent="0.2">
      <c r="F155" s="21"/>
    </row>
    <row r="156" spans="5:6" x14ac:dyDescent="0.2">
      <c r="F156" s="21"/>
    </row>
    <row r="157" spans="5:6" x14ac:dyDescent="0.2">
      <c r="F157" s="21"/>
    </row>
    <row r="158" spans="5:6" x14ac:dyDescent="0.2">
      <c r="F158" s="21"/>
    </row>
    <row r="159" spans="5:6" x14ac:dyDescent="0.2">
      <c r="F159" s="21"/>
    </row>
    <row r="160" spans="5:6" x14ac:dyDescent="0.2">
      <c r="F160" s="21"/>
    </row>
    <row r="161" spans="6:6" x14ac:dyDescent="0.2">
      <c r="F161" s="21"/>
    </row>
    <row r="162" spans="6:6" x14ac:dyDescent="0.2">
      <c r="F162" s="21"/>
    </row>
    <row r="163" spans="6:6" x14ac:dyDescent="0.2">
      <c r="F163" s="21"/>
    </row>
    <row r="164" spans="6:6" x14ac:dyDescent="0.2">
      <c r="F164" s="21"/>
    </row>
    <row r="165" spans="6:6" x14ac:dyDescent="0.2">
      <c r="F165" s="21"/>
    </row>
    <row r="166" spans="6:6" x14ac:dyDescent="0.2">
      <c r="F166" s="21"/>
    </row>
    <row r="167" spans="6:6" x14ac:dyDescent="0.2">
      <c r="F167" s="21"/>
    </row>
    <row r="168" spans="6:6" x14ac:dyDescent="0.2">
      <c r="F168" s="21"/>
    </row>
    <row r="169" spans="6:6" x14ac:dyDescent="0.2">
      <c r="F169" s="21"/>
    </row>
    <row r="170" spans="6:6" x14ac:dyDescent="0.2">
      <c r="F170" s="21"/>
    </row>
  </sheetData>
  <sheetProtection algorithmName="SHA-512" hashValue="H36Xkosqvf8lPjB7NquE8bwfnJ1tstlwoUcumjQP4nh8QkXXU6SU+KhnWb+1H+ZbF79pLm1CHMlw3JWG4J2vFw==" saltValue="Jfy+VbiX4ImKcpyEURN1JQ==" spinCount="100000" sheet="1" formatCells="0" formatColumns="0" formatRows="0" insertColumns="0" insertRows="0" insertHyperlinks="0" deleteColumns="0" deleteRows="0" selectLockedCells="1" sort="0" autoFilter="0" pivotTables="0"/>
  <protectedRanges>
    <protectedRange algorithmName="SHA-512" hashValue="zqr2twjtwweEmEPfLrKOcYFyt6NUtv3orGvjF4JRGJeOBblmQG3goS/fM4d9yalyFfDAIAHPpCXsR/NGY4mp7w==" saltValue="MM0bY9j/JVspOqrK6STs9w==" spinCount="100000" sqref="M24 F24:K24 F25:M171 F10:M23" name="ÅBNE OMRÅDER"/>
  </protectedRanges>
  <mergeCells count="1">
    <mergeCell ref="A19:A22"/>
  </mergeCells>
  <phoneticPr fontId="6" type="noConversion"/>
  <conditionalFormatting sqref="C4:D5">
    <cfRule type="containsText" dxfId="9" priority="12" operator="containsText" text="Overskud">
      <formula>NOT(ISERROR(SEARCH("Overskud",C4)))</formula>
    </cfRule>
    <cfRule type="containsText" dxfId="8" priority="13" operator="containsText" text="MANGLER">
      <formula>NOT(ISERROR(SEARCH("MANGLER",C4)))</formula>
    </cfRule>
  </conditionalFormatting>
  <conditionalFormatting sqref="C14:D14">
    <cfRule type="containsText" dxfId="7" priority="10" operator="containsText" text="Overskud">
      <formula>NOT(ISERROR(SEARCH("Overskud",C14)))</formula>
    </cfRule>
    <cfRule type="containsText" dxfId="6" priority="11" operator="containsText" text="MANGLER">
      <formula>NOT(ISERROR(SEARCH("MANGLER",C14)))</formula>
    </cfRule>
  </conditionalFormatting>
  <conditionalFormatting sqref="D2">
    <cfRule type="cellIs" dxfId="5" priority="9" operator="greaterThan">
      <formula>0</formula>
    </cfRule>
  </conditionalFormatting>
  <conditionalFormatting sqref="D3">
    <cfRule type="cellIs" dxfId="4" priority="14" operator="greaterThan">
      <formula>0</formula>
    </cfRule>
  </conditionalFormatting>
  <conditionalFormatting sqref="H1:H1048576">
    <cfRule type="expression" dxfId="3" priority="1">
      <formula>$B$2&lt;=1</formula>
    </cfRule>
  </conditionalFormatting>
  <conditionalFormatting sqref="I1:I1048576">
    <cfRule type="expression" dxfId="2" priority="2">
      <formula>$B$2&lt;=2</formula>
    </cfRule>
  </conditionalFormatting>
  <conditionalFormatting sqref="J1:J1048576">
    <cfRule type="expression" dxfId="1" priority="3">
      <formula>$B$2&lt;=3</formula>
    </cfRule>
  </conditionalFormatting>
  <conditionalFormatting sqref="K1:K1048576">
    <cfRule type="expression" dxfId="0" priority="5">
      <formula>$B$2&lt;=4</formula>
    </cfRule>
  </conditionalFormatting>
  <pageMargins left="0.7" right="0.7" top="0.75" bottom="0.75" header="0.3" footer="0.3"/>
  <legacyDrawing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3D69CED9668740BEAF9CD1E68A0D70" ma:contentTypeVersion="58" ma:contentTypeDescription="Opret et nyt dokument." ma:contentTypeScope="" ma:versionID="5b9048dc9177f109df5742872cfc88e1">
  <xsd:schema xmlns:xsd="http://www.w3.org/2001/XMLSchema" xmlns:xs="http://www.w3.org/2001/XMLSchema" xmlns:p="http://schemas.microsoft.com/office/2006/metadata/properties" xmlns:ns2="14bfd2bb-3d4a-4549-9197-f3410a8da64b" xmlns:ns3="abbeec68-b05e-4e2e-88e5-2ac3e13fe809" xmlns:ns4="6ac5fac5-5476-4a13-9262-4125d4ba9090" xmlns:ns5="ecbe8bdd-1451-4916-8a8b-866cb42eb134" xmlns:ns6="023073f5-dfc9-414c-b7e3-f926f8d7ea86" xmlns:ns7="b78a3cb3-5a54-47d4-a196-43fb6e575f34" targetNamespace="http://schemas.microsoft.com/office/2006/metadata/properties" ma:root="true" ma:fieldsID="e07335b0f0b95c6fad6030072b1956b0" ns2:_="" ns3:_="" ns4:_="" ns5:_="" ns6:_="" ns7:_="">
    <xsd:import namespace="14bfd2bb-3d4a-4549-9197-f3410a8da64b"/>
    <xsd:import namespace="abbeec68-b05e-4e2e-88e5-2ac3e13fe809"/>
    <xsd:import namespace="6ac5fac5-5476-4a13-9262-4125d4ba9090"/>
    <xsd:import namespace="ecbe8bdd-1451-4916-8a8b-866cb42eb134"/>
    <xsd:import namespace="023073f5-dfc9-414c-b7e3-f926f8d7ea86"/>
    <xsd:import namespace="b78a3cb3-5a54-47d4-a196-43fb6e575f34"/>
    <xsd:element name="properties">
      <xsd:complexType>
        <xsd:sequence>
          <xsd:element name="documentManagement">
            <xsd:complexType>
              <xsd:all>
                <xsd:element ref="ns2:wpItemLocation" minOccurs="0"/>
                <xsd:element ref="ns3:wp_tag" minOccurs="0"/>
                <xsd:element ref="ns5:Omr_x00e5_de" minOccurs="0"/>
                <xsd:element ref="ns4:Dokumentdato" minOccurs="0"/>
                <xsd:element ref="ns5:Selskab" minOccurs="0"/>
                <xsd:element ref="ns4:wpBusinessModule" minOccurs="0"/>
                <xsd:element ref="ns5:wp_entitynamefield" minOccurs="0"/>
                <xsd:element ref="ns3:wpTemplateListId" minOccurs="0"/>
                <xsd:element ref="ns3:wpTemplateDocumentId" minOccurs="0"/>
                <xsd:element ref="ns3:wpTemplateDocumentVersion" minOccurs="0"/>
                <xsd:element ref="ns6:DokumentID" minOccurs="0"/>
                <xsd:element ref="ns5:MediaServiceMetadata" minOccurs="0"/>
                <xsd:element ref="ns5:MediaServiceFastMetadata" minOccurs="0"/>
                <xsd:element ref="ns6:wpRelationSets" minOccurs="0"/>
                <xsd:element ref="ns6:wpHasRelatedContent" minOccurs="0"/>
                <xsd:element ref="ns7:TaxCatchAll" minOccurs="0"/>
                <xsd:element ref="ns5:d028edcdd5e042a3928bd1d9dca0325b" minOccurs="0"/>
                <xsd:element ref="ns4:k1b9c93fe05f4a0298eb6f0eb0439c8e" minOccurs="0"/>
                <xsd:element ref="ns4:p6715eb32479440c840f6c7ccc34667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d2bb-3d4a-4549-9197-f3410a8da64b" elementFormDefault="qualified">
    <xsd:import namespace="http://schemas.microsoft.com/office/2006/documentManagement/types"/>
    <xsd:import namespace="http://schemas.microsoft.com/office/infopath/2007/PartnerControls"/>
    <xsd:element name="wpItemLocation" ma:index="5" nillable="true" ma:displayName="wpItemLocation" ma:default="961b26ecc36549b3a8d4d544ad3e20ff;71a29e8c21f649d99c74f9a3828d1472;19;" ma:internalName="wpItem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eec68-b05e-4e2e-88e5-2ac3e13fe809" elementFormDefault="qualified">
    <xsd:import namespace="http://schemas.microsoft.com/office/2006/documentManagement/types"/>
    <xsd:import namespace="http://schemas.microsoft.com/office/infopath/2007/PartnerControls"/>
    <xsd:element name="wp_tag" ma:index="6" nillable="true" ma:displayName="Stadie mærke" ma:default="Element" ma:internalName="wp_tag" ma:readOnly="false">
      <xsd:simpleType>
        <xsd:restriction base="dms:Text"/>
      </xsd:simpleType>
    </xsd:element>
    <xsd:element name="wpTemplateListId" ma:index="15" nillable="true" ma:displayName="Skabelon liste ID" ma:description="ID på skabelon listen hvor skabelonen, som dokumentet er oprettet ud fra, er placeret" ma:internalName="wpTemplateListId" ma:readOnly="false">
      <xsd:simpleType>
        <xsd:restriction base="dms:Text"/>
      </xsd:simpleType>
    </xsd:element>
    <xsd:element name="wpTemplateDocumentId" ma:index="16" nillable="true" ma:displayName="Skabelon ID" ma:description="ID på skabelonen som elementet er oprettet ud fra" ma:internalName="wpTemplateDocumentId" ma:readOnly="false">
      <xsd:simpleType>
        <xsd:restriction base="dms:Text"/>
      </xsd:simpleType>
    </xsd:element>
    <xsd:element name="wpTemplateDocumentVersion" ma:index="17" nillable="true" ma:displayName="Skabelon version" ma:description="Versionsnummeret på skabelonen som elementet er oprettet ud fra" ma:internalName="wpTemplateDocumentVers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5fac5-5476-4a13-9262-4125d4ba9090" elementFormDefault="qualified">
    <xsd:import namespace="http://schemas.microsoft.com/office/2006/documentManagement/types"/>
    <xsd:import namespace="http://schemas.microsoft.com/office/infopath/2007/PartnerControls"/>
    <xsd:element name="Dokumentdato" ma:index="11" nillable="true" ma:displayName="Dokumentdato" ma:format="DateOnly" ma:internalName="Dokumentdato">
      <xsd:simpleType>
        <xsd:restriction base="dms:DateTime"/>
      </xsd:simpleType>
    </xsd:element>
    <xsd:element name="wpBusinessModule" ma:index="13" nillable="true" ma:displayName="Forretningsmodul" ma:default="Arbejdsrum" ma:hidden="true" ma:internalName="wpBusinessModule" ma:readOnly="false">
      <xsd:simpleType>
        <xsd:restriction base="dms:Text"/>
      </xsd:simpleType>
    </xsd:element>
    <xsd:element name="k1b9c93fe05f4a0298eb6f0eb0439c8e" ma:index="26" nillable="true" ma:taxonomy="true" ma:internalName="k1b9c93fe05f4a0298eb6f0eb0439c8e" ma:taxonomyFieldName="EmneTilDokument" ma:displayName="Emne på dokument" ma:default="" ma:fieldId="{41b9c93f-e05f-4a02-98eb-6f0eb0439c8e}" ma:taxonomyMulti="true" ma:sspId="d2189323-3b6c-4ac5-b59d-14cc62b6de63" ma:termSetId="107ba298-f2bc-401c-ab6a-9fcd3ceedfbe" ma:anchorId="6cb4e005-1180-414a-9e5e-da333b1d9f2e" ma:open="false" ma:isKeyword="false">
      <xsd:complexType>
        <xsd:sequence>
          <xsd:element ref="pc:Terms" minOccurs="0" maxOccurs="1"/>
        </xsd:sequence>
      </xsd:complexType>
    </xsd:element>
    <xsd:element name="p6715eb32479440c840f6c7ccc346673" ma:index="29" nillable="true" ma:taxonomy="true" ma:internalName="p6715eb32479440c840f6c7ccc346673" ma:taxonomyFieldName="Dokumenttype" ma:displayName="Dokumenttype" ma:readOnly="false" ma:default="" ma:fieldId="{96715eb3-2479-440c-840f-6c7ccc346673}" ma:taxonomyMulti="true" ma:sspId="d2189323-3b6c-4ac5-b59d-14cc62b6de63" ma:termSetId="107ba298-f2bc-401c-ab6a-9fcd3ceedfbe" ma:anchorId="4240e433-0903-4fed-a86c-070579589e39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e8bdd-1451-4916-8a8b-866cb42eb134" elementFormDefault="qualified">
    <xsd:import namespace="http://schemas.microsoft.com/office/2006/documentManagement/types"/>
    <xsd:import namespace="http://schemas.microsoft.com/office/infopath/2007/PartnerControls"/>
    <xsd:element name="Omr_x00e5_de" ma:index="9" nillable="true" ma:displayName="Område" ma:default="AF + Sekretariat og økonomi" ma:hidden="true" ma:internalName="Omr_x00e5_de" ma:readOnly="false">
      <xsd:simpleType>
        <xsd:restriction base="dms:Text"/>
      </xsd:simpleType>
    </xsd:element>
    <xsd:element name="Selskab" ma:index="12" nillable="true" ma:displayName="Selskab" ma:default="AF;" ma:internalName="Selskab" ma:readOnly="false">
      <xsd:simpleType>
        <xsd:restriction base="dms:Text"/>
      </xsd:simpleType>
    </xsd:element>
    <xsd:element name="wp_entitynamefield" ma:index="14" nillable="true" ma:displayName="Arbejdsrum" ma:default="Fondsøkonomi" ma:internalName="wp_entitynamefield" ma:readOnly="false">
      <xsd:simpleType>
        <xsd:restriction base="dms:Text"/>
      </xsd:simpleType>
    </xsd:element>
    <xsd:element name="MediaServiceMetadata" ma:index="19" nillable="true" ma:displayName="MediaServiceMetadata" ma:internalName="MediaServiceMetadata" ma:readOnly="false">
      <xsd:simpleType>
        <xsd:restriction base="dms:Note">
          <xsd:maxLength value="255"/>
        </xsd:restriction>
      </xsd:simpleType>
    </xsd:element>
    <xsd:element name="MediaServiceFastMetadata" ma:index="20" nillable="true" ma:displayName="MediaServiceFastMetadata" ma:internalName="MediaServiceFastMetadata" ma:readOnly="false">
      <xsd:simpleType>
        <xsd:restriction base="dms:Note">
          <xsd:maxLength value="255"/>
        </xsd:restriction>
      </xsd:simpleType>
    </xsd:element>
    <xsd:element name="d028edcdd5e042a3928bd1d9dca0325b" ma:index="24" nillable="true" ma:taxonomy="true" ma:internalName="d028edcdd5e042a3928bd1d9dca0325b" ma:taxonomyFieldName="Dokumentstatus" ma:displayName="Dokumentstatus" ma:indexed="true" ma:readOnly="false" ma:default="" ma:fieldId="{d028edcd-d5e0-42a3-928b-d1d9dca0325b}" ma:sspId="d2189323-3b6c-4ac5-b59d-14cc62b6de63" ma:termSetId="107ba298-f2bc-401c-ab6a-9fcd3ceedfbe" ma:anchorId="2e881f30-508c-4a62-9f92-a96db6cb393b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073f5-dfc9-414c-b7e3-f926f8d7ea86" elementFormDefault="qualified">
    <xsd:import namespace="http://schemas.microsoft.com/office/2006/documentManagement/types"/>
    <xsd:import namespace="http://schemas.microsoft.com/office/infopath/2007/PartnerControls"/>
    <xsd:element name="DokumentID" ma:index="18" nillable="true" ma:displayName="DokumentID" ma:internalName="DokumentID" ma:readOnly="false">
      <xsd:simpleType>
        <xsd:restriction base="dms:Text">
          <xsd:maxLength value="255"/>
        </xsd:restriction>
      </xsd:simpleType>
    </xsd:element>
    <xsd:element name="wpRelationSets" ma:index="21" nillable="true" ma:displayName="Relationssæt" ma:description="Indeholder data om et elements relaterede indhold" ma:internalName="wpRelationSets" ma:readOnly="false">
      <xsd:simpleType>
        <xsd:restriction base="dms:Note"/>
      </xsd:simpleType>
    </xsd:element>
    <xsd:element name="wpHasRelatedContent" ma:index="22" nillable="true" ma:displayName="Har relateret indhold" ma:default="0" ma:description="Angiver om et element har relateret indhold" ma:internalName="wpHasRelatedContent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8a3cb3-5a54-47d4-a196-43fb6e575f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78e34e9-7113-40ab-8bbb-fb7a8e83a5ff}" ma:internalName="TaxCatchAll" ma:showField="CatchAllData" ma:web="b78a3cb3-5a54-47d4-a196-43fb6e575f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pBusinessModule xmlns="6ac5fac5-5476-4a13-9262-4125d4ba9090">Arbejdsrum</wpBusinessModule>
    <wpHasRelatedContent xmlns="023073f5-dfc9-414c-b7e3-f926f8d7ea86">false</wpHasRelatedContent>
    <d028edcdd5e042a3928bd1d9dca0325b xmlns="ecbe8bdd-1451-4916-8a8b-866cb42eb134">
      <Terms xmlns="http://schemas.microsoft.com/office/infopath/2007/PartnerControls"/>
    </d028edcdd5e042a3928bd1d9dca0325b>
    <wp_entitynamefield xmlns="ecbe8bdd-1451-4916-8a8b-866cb42eb134">Fondsøkonomi</wp_entitynamefield>
    <p6715eb32479440c840f6c7ccc346673 xmlns="6ac5fac5-5476-4a13-9262-4125d4ba9090">
      <Terms xmlns="http://schemas.microsoft.com/office/infopath/2007/PartnerControls"/>
    </p6715eb32479440c840f6c7ccc346673>
    <DokumentID xmlns="023073f5-dfc9-414c-b7e3-f926f8d7ea86">AR88561</DokumentID>
    <wpRelationSets xmlns="023073f5-dfc9-414c-b7e3-f926f8d7ea86" xsi:nil="true"/>
    <wp_tag xmlns="abbeec68-b05e-4e2e-88e5-2ac3e13fe809">Element</wp_tag>
    <wpTemplateDocumentId xmlns="abbeec68-b05e-4e2e-88e5-2ac3e13fe809" xsi:nil="true"/>
    <wpTemplateListId xmlns="abbeec68-b05e-4e2e-88e5-2ac3e13fe809" xsi:nil="true"/>
    <Omr_x00e5_de xmlns="ecbe8bdd-1451-4916-8a8b-866cb42eb134">AF + Sekretariat og økonomi</Omr_x00e5_de>
    <Dokumentdato xmlns="6ac5fac5-5476-4a13-9262-4125d4ba9090" xsi:nil="true"/>
    <MediaServiceFastMetadata xmlns="ecbe8bdd-1451-4916-8a8b-866cb42eb134" xsi:nil="true"/>
    <wpTemplateDocumentVersion xmlns="abbeec68-b05e-4e2e-88e5-2ac3e13fe809" xsi:nil="true"/>
    <Selskab xmlns="ecbe8bdd-1451-4916-8a8b-866cb42eb134">AF;</Selskab>
    <k1b9c93fe05f4a0298eb6f0eb0439c8e xmlns="6ac5fac5-5476-4a13-9262-4125d4ba9090">
      <Terms xmlns="http://schemas.microsoft.com/office/infopath/2007/PartnerControls"/>
    </k1b9c93fe05f4a0298eb6f0eb0439c8e>
    <MediaServiceMetadata xmlns="ecbe8bdd-1451-4916-8a8b-866cb42eb134" xsi:nil="true"/>
    <TaxCatchAll xmlns="b78a3cb3-5a54-47d4-a196-43fb6e575f34" xsi:nil="true"/>
    <wpItemLocation xmlns="14bfd2bb-3d4a-4549-9197-f3410a8da64b">961b26ecc36549b3a8d4d544ad3e20ff;71a29e8c21f649d99c74f9a3828d1472;19;</wpItemLocation>
  </documentManagement>
</p:properties>
</file>

<file path=customXml/itemProps1.xml><?xml version="1.0" encoding="utf-8"?>
<ds:datastoreItem xmlns:ds="http://schemas.openxmlformats.org/officeDocument/2006/customXml" ds:itemID="{9B17E8FA-B265-443D-A5D2-A07E72205A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A61E3D-C1F0-47BF-8D5F-6A268442D6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bfd2bb-3d4a-4549-9197-f3410a8da64b"/>
    <ds:schemaRef ds:uri="abbeec68-b05e-4e2e-88e5-2ac3e13fe809"/>
    <ds:schemaRef ds:uri="6ac5fac5-5476-4a13-9262-4125d4ba9090"/>
    <ds:schemaRef ds:uri="ecbe8bdd-1451-4916-8a8b-866cb42eb134"/>
    <ds:schemaRef ds:uri="023073f5-dfc9-414c-b7e3-f926f8d7ea86"/>
    <ds:schemaRef ds:uri="b78a3cb3-5a54-47d4-a196-43fb6e575f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0ADD9-7569-4127-AA5C-C63047B165E2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023073f5-dfc9-414c-b7e3-f926f8d7ea86"/>
    <ds:schemaRef ds:uri="http://schemas.microsoft.com/office/2006/documentManagement/types"/>
    <ds:schemaRef ds:uri="http://schemas.openxmlformats.org/package/2006/metadata/core-properties"/>
    <ds:schemaRef ds:uri="b78a3cb3-5a54-47d4-a196-43fb6e575f34"/>
    <ds:schemaRef ds:uri="14bfd2bb-3d4a-4549-9197-f3410a8da64b"/>
    <ds:schemaRef ds:uri="ecbe8bdd-1451-4916-8a8b-866cb42eb134"/>
    <ds:schemaRef ds:uri="6ac5fac5-5476-4a13-9262-4125d4ba9090"/>
    <ds:schemaRef ds:uri="abbeec68-b05e-4e2e-88e5-2ac3e13fe809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 Masiero Pedersen</dc:creator>
  <cp:keywords/>
  <dc:description/>
  <cp:lastModifiedBy>Louise Ammundsen Kokspang</cp:lastModifiedBy>
  <cp:revision/>
  <dcterms:created xsi:type="dcterms:W3CDTF">2024-12-18T07:21:15Z</dcterms:created>
  <dcterms:modified xsi:type="dcterms:W3CDTF">2024-12-18T13:36:58Z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0x010100BB3D69CED9668740BEAF9CD1E68A0D70</vt:lpwstr>
  </property>
  <property fmtid="{D5CDD505-2E9C-101B-9397-08002B2CF9AE}" pid="3" name="EmneTilDokument">
    <vt:lpwstr/>
  </property>
  <property fmtid="{D5CDD505-2E9C-101B-9397-08002B2CF9AE}" pid="4" name="Dokumentstatus">
    <vt:lpwstr/>
  </property>
  <property fmtid="{D5CDD505-2E9C-101B-9397-08002B2CF9AE}" pid="5" name="Dokumenttype">
    <vt:lpwstr/>
  </property>
</Properties>
</file>