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informational-pipeline\data\reviews\template-batch-2026-10-22\training-survey-questions\final\"/>
    </mc:Choice>
  </mc:AlternateContent>
  <xr:revisionPtr revIDLastSave="0" documentId="13_ncr:1_{4BCC6B43-F0E0-432A-83B4-B6B1BEC6B5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w to use" sheetId="1" r:id="rId1"/>
    <sheet name="Question bank" sheetId="2" r:id="rId2"/>
    <sheet name="Survey" sheetId="3" r:id="rId3"/>
    <sheet name="Results end" sheetId="4" r:id="rId4"/>
    <sheet name="Results follow-up" sheetId="5" r:id="rId5"/>
    <sheet name="Design checks" sheetId="6" r:id="rId6"/>
    <sheet name="Sample compliance module" sheetId="7" r:id="rId7"/>
    <sheet name="Sample software rollout" sheetId="8" r:id="rId8"/>
    <sheet name="Sample leadership workshop" sheetId="9" r:id="rId9"/>
  </sheets>
  <calcPr calcId="181029"/>
</workbook>
</file>

<file path=xl/calcChain.xml><?xml version="1.0" encoding="utf-8"?>
<calcChain xmlns="http://schemas.openxmlformats.org/spreadsheetml/2006/main">
  <c r="Q61" i="5" l="1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B4" i="5"/>
  <c r="Q61" i="4"/>
  <c r="Q60" i="4"/>
  <c r="Q59" i="4"/>
  <c r="Q58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B4" i="4" s="1"/>
  <c r="Q15" i="4"/>
  <c r="Q14" i="4"/>
  <c r="Q13" i="4"/>
  <c r="Q12" i="4"/>
  <c r="G22" i="3"/>
  <c r="B22" i="3"/>
  <c r="J43" i="2"/>
  <c r="I43" i="2"/>
  <c r="G43" i="2"/>
  <c r="J42" i="2"/>
  <c r="I42" i="2"/>
  <c r="G42" i="2"/>
  <c r="J41" i="2"/>
  <c r="I41" i="2"/>
  <c r="G41" i="2"/>
  <c r="J40" i="2"/>
  <c r="I40" i="2"/>
  <c r="G40" i="2"/>
  <c r="J39" i="2"/>
  <c r="I39" i="2"/>
  <c r="G39" i="2"/>
  <c r="J38" i="2"/>
  <c r="I38" i="2"/>
  <c r="G38" i="2"/>
  <c r="J37" i="2"/>
  <c r="I37" i="2"/>
  <c r="G37" i="2"/>
  <c r="J36" i="2"/>
  <c r="I36" i="2"/>
  <c r="G36" i="2"/>
  <c r="J35" i="2"/>
  <c r="I35" i="2"/>
  <c r="G35" i="2"/>
  <c r="J34" i="2"/>
  <c r="I34" i="2"/>
  <c r="G34" i="2"/>
  <c r="J33" i="2"/>
  <c r="I33" i="2"/>
  <c r="G33" i="2"/>
  <c r="J32" i="2"/>
  <c r="I32" i="2"/>
  <c r="G32" i="2"/>
  <c r="J31" i="2"/>
  <c r="I31" i="2"/>
  <c r="G31" i="2"/>
  <c r="J30" i="2"/>
  <c r="I30" i="2"/>
  <c r="G30" i="2"/>
  <c r="J29" i="2"/>
  <c r="I29" i="2"/>
  <c r="G29" i="2"/>
  <c r="J28" i="2"/>
  <c r="I28" i="2"/>
  <c r="G28" i="2"/>
  <c r="J27" i="2"/>
  <c r="I27" i="2"/>
  <c r="G27" i="2"/>
  <c r="J26" i="2"/>
  <c r="I26" i="2"/>
  <c r="G26" i="2"/>
  <c r="J25" i="2"/>
  <c r="I25" i="2"/>
  <c r="G25" i="2"/>
  <c r="J24" i="2"/>
  <c r="I24" i="2"/>
  <c r="G24" i="2"/>
  <c r="J23" i="2"/>
  <c r="I23" i="2"/>
  <c r="G23" i="2"/>
  <c r="J22" i="2"/>
  <c r="I22" i="2"/>
  <c r="G22" i="2"/>
  <c r="J21" i="2"/>
  <c r="I21" i="2"/>
  <c r="G21" i="2"/>
  <c r="J20" i="2"/>
  <c r="I20" i="2"/>
  <c r="G20" i="2"/>
  <c r="J19" i="2"/>
  <c r="I19" i="2"/>
  <c r="G19" i="2"/>
  <c r="J18" i="2"/>
  <c r="I18" i="2"/>
  <c r="G18" i="2"/>
  <c r="J17" i="2"/>
  <c r="I17" i="2"/>
  <c r="G17" i="2"/>
  <c r="J16" i="2"/>
  <c r="I16" i="2"/>
  <c r="G16" i="2"/>
  <c r="J15" i="2"/>
  <c r="I15" i="2"/>
  <c r="G15" i="2"/>
  <c r="J14" i="2"/>
  <c r="I14" i="2"/>
  <c r="G14" i="2"/>
  <c r="J13" i="2"/>
  <c r="I13" i="2"/>
  <c r="G13" i="2"/>
  <c r="J12" i="2"/>
  <c r="I12" i="2"/>
  <c r="G12" i="2"/>
  <c r="J11" i="2"/>
  <c r="I11" i="2"/>
  <c r="G11" i="2"/>
  <c r="J10" i="2"/>
  <c r="I10" i="2"/>
  <c r="G10" i="2"/>
  <c r="J9" i="2"/>
  <c r="I9" i="2"/>
  <c r="G9" i="2"/>
  <c r="J8" i="2"/>
  <c r="I8" i="2"/>
  <c r="G8" i="2"/>
  <c r="J7" i="2"/>
  <c r="I7" i="2"/>
  <c r="G7" i="2"/>
  <c r="J6" i="2"/>
  <c r="I6" i="2"/>
  <c r="G6" i="2"/>
  <c r="J5" i="2"/>
  <c r="I5" i="2"/>
  <c r="G5" i="2"/>
  <c r="B5" i="5" l="1"/>
  <c r="B5" i="4"/>
  <c r="H20" i="3"/>
  <c r="P8" i="5" s="1"/>
  <c r="G20" i="3"/>
  <c r="F20" i="3"/>
  <c r="F12" i="3"/>
  <c r="G13" i="3"/>
  <c r="H19" i="3"/>
  <c r="O8" i="5" s="1"/>
  <c r="G12" i="3"/>
  <c r="H11" i="3"/>
  <c r="G8" i="5" s="1"/>
  <c r="F19" i="3"/>
  <c r="F10" i="3"/>
  <c r="F14" i="3"/>
  <c r="H15" i="3"/>
  <c r="K8" i="5" s="1"/>
  <c r="F8" i="3"/>
  <c r="G18" i="3"/>
  <c r="F18" i="3"/>
  <c r="G11" i="3"/>
  <c r="G17" i="3"/>
  <c r="G9" i="3"/>
  <c r="H10" i="3"/>
  <c r="F8" i="5" s="1"/>
  <c r="G15" i="3"/>
  <c r="H17" i="3"/>
  <c r="M8" i="5" s="1"/>
  <c r="G8" i="3"/>
  <c r="F7" i="3"/>
  <c r="G6" i="3"/>
  <c r="G19" i="3"/>
  <c r="H18" i="3"/>
  <c r="N8" i="5" s="1"/>
  <c r="F17" i="3"/>
  <c r="G14" i="3"/>
  <c r="H13" i="3"/>
  <c r="I8" i="5" s="1"/>
  <c r="H12" i="3"/>
  <c r="H8" i="5" s="1"/>
  <c r="F9" i="3"/>
  <c r="H8" i="3"/>
  <c r="D8" i="5" s="1"/>
  <c r="G7" i="3"/>
  <c r="F13" i="3"/>
  <c r="H6" i="3"/>
  <c r="F6" i="3"/>
  <c r="H16" i="3"/>
  <c r="L8" i="5" s="1"/>
  <c r="G16" i="3"/>
  <c r="F16" i="3"/>
  <c r="F15" i="3"/>
  <c r="H14" i="3"/>
  <c r="J8" i="5" s="1"/>
  <c r="F11" i="3"/>
  <c r="G10" i="3"/>
  <c r="H9" i="3"/>
  <c r="E8" i="5" s="1"/>
  <c r="H7" i="3"/>
  <c r="C8" i="5" s="1"/>
  <c r="C19" i="3"/>
  <c r="O8" i="4" s="1"/>
  <c r="A19" i="3"/>
  <c r="A6" i="3"/>
  <c r="A20" i="3"/>
  <c r="C14" i="3"/>
  <c r="J8" i="4" s="1"/>
  <c r="A13" i="3"/>
  <c r="C18" i="3"/>
  <c r="N8" i="4" s="1"/>
  <c r="A18" i="3"/>
  <c r="A11" i="3"/>
  <c r="C9" i="3"/>
  <c r="E8" i="4" s="1"/>
  <c r="C15" i="3"/>
  <c r="K8" i="4" s="1"/>
  <c r="A10" i="3"/>
  <c r="A8" i="3"/>
  <c r="B7" i="3"/>
  <c r="A12" i="3"/>
  <c r="C11" i="3"/>
  <c r="G8" i="4" s="1"/>
  <c r="C10" i="3"/>
  <c r="F8" i="4" s="1"/>
  <c r="B6" i="3"/>
  <c r="A15" i="3"/>
  <c r="B11" i="3"/>
  <c r="C6" i="3"/>
  <c r="C8" i="3"/>
  <c r="D8" i="4" s="1"/>
  <c r="A7" i="3"/>
  <c r="B20" i="3"/>
  <c r="B12" i="3"/>
  <c r="C7" i="3"/>
  <c r="C8" i="4" s="1"/>
  <c r="B17" i="3"/>
  <c r="A17" i="3"/>
  <c r="B19" i="3"/>
  <c r="B18" i="3"/>
  <c r="C17" i="3"/>
  <c r="M8" i="4" s="1"/>
  <c r="C16" i="3"/>
  <c r="L8" i="4" s="1"/>
  <c r="B16" i="3"/>
  <c r="B8" i="3"/>
  <c r="B15" i="3"/>
  <c r="B14" i="3"/>
  <c r="A14" i="3"/>
  <c r="B13" i="3"/>
  <c r="C12" i="3"/>
  <c r="H8" i="4" s="1"/>
  <c r="C13" i="3"/>
  <c r="I8" i="4" s="1"/>
  <c r="B10" i="3"/>
  <c r="B9" i="3"/>
  <c r="A9" i="3"/>
  <c r="C20" i="3"/>
  <c r="P8" i="4" s="1"/>
  <c r="A16" i="3"/>
  <c r="P65" i="5" l="1"/>
  <c r="P66" i="5"/>
  <c r="P67" i="5"/>
  <c r="P9" i="5" s="1"/>
  <c r="P64" i="5"/>
  <c r="P7" i="5"/>
  <c r="P63" i="5" s="1"/>
  <c r="P11" i="5"/>
  <c r="I7" i="5"/>
  <c r="I63" i="5" s="1"/>
  <c r="I11" i="5"/>
  <c r="O64" i="5"/>
  <c r="O65" i="5"/>
  <c r="O66" i="5"/>
  <c r="O67" i="5"/>
  <c r="O9" i="5" s="1"/>
  <c r="H7" i="5"/>
  <c r="H63" i="5" s="1"/>
  <c r="H11" i="5"/>
  <c r="G66" i="5"/>
  <c r="G67" i="5"/>
  <c r="G9" i="5" s="1"/>
  <c r="G64" i="5"/>
  <c r="G65" i="5"/>
  <c r="K64" i="5"/>
  <c r="K65" i="5"/>
  <c r="K66" i="5"/>
  <c r="K67" i="5"/>
  <c r="K9" i="5" s="1"/>
  <c r="N7" i="5"/>
  <c r="N63" i="5" s="1"/>
  <c r="N11" i="5"/>
  <c r="G11" i="5"/>
  <c r="G7" i="5"/>
  <c r="G63" i="5" s="1"/>
  <c r="M11" i="5"/>
  <c r="M7" i="5"/>
  <c r="M63" i="5" s="1"/>
  <c r="E7" i="5"/>
  <c r="E63" i="5" s="1"/>
  <c r="E11" i="5"/>
  <c r="F64" i="5"/>
  <c r="F65" i="5"/>
  <c r="F66" i="5"/>
  <c r="F67" i="5"/>
  <c r="F9" i="5" s="1"/>
  <c r="K7" i="5"/>
  <c r="K63" i="5" s="1"/>
  <c r="K11" i="5"/>
  <c r="M65" i="5"/>
  <c r="M66" i="5"/>
  <c r="M67" i="5"/>
  <c r="M9" i="5" s="1"/>
  <c r="M64" i="5"/>
  <c r="D7" i="5"/>
  <c r="D63" i="5" s="1"/>
  <c r="D11" i="5"/>
  <c r="B7" i="5"/>
  <c r="B11" i="5"/>
  <c r="O7" i="5"/>
  <c r="O63" i="5" s="1"/>
  <c r="O11" i="5"/>
  <c r="N64" i="5"/>
  <c r="N65" i="5"/>
  <c r="N66" i="5"/>
  <c r="N67" i="5"/>
  <c r="N9" i="5" s="1"/>
  <c r="J11" i="5"/>
  <c r="J7" i="5"/>
  <c r="J63" i="5" s="1"/>
  <c r="I64" i="5"/>
  <c r="I65" i="5"/>
  <c r="I66" i="5"/>
  <c r="I67" i="5"/>
  <c r="I9" i="5" s="1"/>
  <c r="H64" i="5"/>
  <c r="H65" i="5"/>
  <c r="H66" i="5"/>
  <c r="H67" i="5"/>
  <c r="H9" i="5" s="1"/>
  <c r="D64" i="5"/>
  <c r="D65" i="5"/>
  <c r="D66" i="5"/>
  <c r="C7" i="5"/>
  <c r="C63" i="5" s="1"/>
  <c r="C11" i="5"/>
  <c r="G23" i="3"/>
  <c r="B8" i="5"/>
  <c r="G24" i="3"/>
  <c r="L64" i="5"/>
  <c r="L65" i="5"/>
  <c r="L66" i="5"/>
  <c r="L67" i="5"/>
  <c r="L9" i="5" s="1"/>
  <c r="L7" i="5"/>
  <c r="L63" i="5" s="1"/>
  <c r="L11" i="5"/>
  <c r="J66" i="5"/>
  <c r="J67" i="5"/>
  <c r="J9" i="5" s="1"/>
  <c r="J64" i="5"/>
  <c r="J65" i="5"/>
  <c r="F7" i="5"/>
  <c r="F63" i="5" s="1"/>
  <c r="F11" i="5"/>
  <c r="E64" i="5"/>
  <c r="E65" i="5"/>
  <c r="E66" i="5"/>
  <c r="C66" i="5"/>
  <c r="C64" i="5"/>
  <c r="C67" i="5" s="1"/>
  <c r="C9" i="5" s="1"/>
  <c r="C65" i="5"/>
  <c r="O66" i="4"/>
  <c r="O67" i="4"/>
  <c r="O9" i="4" s="1"/>
  <c r="O64" i="4"/>
  <c r="O65" i="4"/>
  <c r="J65" i="4"/>
  <c r="J64" i="4"/>
  <c r="J66" i="4"/>
  <c r="J67" i="4"/>
  <c r="J9" i="4" s="1"/>
  <c r="N65" i="4"/>
  <c r="N64" i="4"/>
  <c r="N66" i="4"/>
  <c r="N67" i="4"/>
  <c r="N9" i="4" s="1"/>
  <c r="E64" i="4"/>
  <c r="E65" i="4"/>
  <c r="E66" i="4"/>
  <c r="K64" i="4"/>
  <c r="K65" i="4"/>
  <c r="K66" i="4"/>
  <c r="K67" i="4"/>
  <c r="K9" i="4" s="1"/>
  <c r="C7" i="4"/>
  <c r="C63" i="4" s="1"/>
  <c r="C11" i="4"/>
  <c r="G64" i="4"/>
  <c r="G67" i="4" s="1"/>
  <c r="G9" i="4" s="1"/>
  <c r="G66" i="4"/>
  <c r="G65" i="4"/>
  <c r="F64" i="4"/>
  <c r="F65" i="4"/>
  <c r="F66" i="4"/>
  <c r="B7" i="4"/>
  <c r="B11" i="4"/>
  <c r="G7" i="4"/>
  <c r="G63" i="4" s="1"/>
  <c r="G11" i="4"/>
  <c r="B24" i="3"/>
  <c r="B8" i="4"/>
  <c r="B23" i="3"/>
  <c r="D65" i="4"/>
  <c r="D66" i="4"/>
  <c r="D64" i="4"/>
  <c r="D67" i="4" s="1"/>
  <c r="D9" i="4" s="1"/>
  <c r="P11" i="4"/>
  <c r="P7" i="4"/>
  <c r="P63" i="4" s="1"/>
  <c r="H7" i="4"/>
  <c r="H63" i="4" s="1"/>
  <c r="H11" i="4"/>
  <c r="C64" i="4"/>
  <c r="C67" i="4" s="1"/>
  <c r="C9" i="4" s="1"/>
  <c r="C66" i="4"/>
  <c r="C65" i="4"/>
  <c r="M11" i="4"/>
  <c r="M7" i="4"/>
  <c r="M63" i="4" s="1"/>
  <c r="O11" i="4"/>
  <c r="O7" i="4"/>
  <c r="O63" i="4" s="1"/>
  <c r="N11" i="4"/>
  <c r="N7" i="4"/>
  <c r="N63" i="4" s="1"/>
  <c r="M64" i="4"/>
  <c r="M66" i="4"/>
  <c r="M65" i="4"/>
  <c r="M67" i="4"/>
  <c r="M9" i="4" s="1"/>
  <c r="L66" i="4"/>
  <c r="L64" i="4"/>
  <c r="L65" i="4"/>
  <c r="L67" i="4"/>
  <c r="L9" i="4" s="1"/>
  <c r="L7" i="4"/>
  <c r="L63" i="4" s="1"/>
  <c r="L11" i="4"/>
  <c r="D7" i="4"/>
  <c r="D63" i="4" s="1"/>
  <c r="D11" i="4"/>
  <c r="K11" i="4"/>
  <c r="K7" i="4"/>
  <c r="K63" i="4" s="1"/>
  <c r="J11" i="4"/>
  <c r="J7" i="4"/>
  <c r="J63" i="4" s="1"/>
  <c r="I7" i="4"/>
  <c r="I63" i="4" s="1"/>
  <c r="I11" i="4"/>
  <c r="H64" i="4"/>
  <c r="H65" i="4"/>
  <c r="H66" i="4"/>
  <c r="I64" i="4"/>
  <c r="I67" i="4" s="1"/>
  <c r="I9" i="4" s="1"/>
  <c r="I65" i="4"/>
  <c r="I66" i="4"/>
  <c r="F11" i="4"/>
  <c r="F7" i="4"/>
  <c r="F63" i="4" s="1"/>
  <c r="E7" i="4"/>
  <c r="E63" i="4" s="1"/>
  <c r="E11" i="4"/>
  <c r="P66" i="4"/>
  <c r="P67" i="4"/>
  <c r="P9" i="4" s="1"/>
  <c r="P64" i="4"/>
  <c r="P65" i="4"/>
  <c r="D67" i="5" l="1"/>
  <c r="D9" i="5" s="1"/>
  <c r="E67" i="5"/>
  <c r="E9" i="5" s="1"/>
  <c r="E67" i="4"/>
  <c r="E9" i="4" s="1"/>
  <c r="F67" i="4"/>
  <c r="F9" i="4" s="1"/>
  <c r="H67" i="4"/>
  <c r="H9" i="4" s="1"/>
  <c r="B64" i="5"/>
  <c r="B65" i="5"/>
  <c r="B66" i="5"/>
  <c r="B64" i="4"/>
  <c r="B65" i="4"/>
  <c r="B67" i="4" s="1"/>
  <c r="B66" i="4"/>
  <c r="B63" i="5"/>
  <c r="B63" i="4"/>
  <c r="B67" i="5" l="1"/>
  <c r="B6" i="4"/>
  <c r="B9" i="4"/>
  <c r="B6" i="5" l="1"/>
  <c r="B9" i="5"/>
</calcChain>
</file>

<file path=xl/sharedStrings.xml><?xml version="1.0" encoding="utf-8"?>
<sst xmlns="http://schemas.openxmlformats.org/spreadsheetml/2006/main" count="573" uniqueCount="283">
  <si>
    <t>Training survey builder (v1.1)</t>
  </si>
  <si>
    <t>Yellow cells are yours to fill in. Grey cells work themselves out.</t>
  </si>
  <si>
    <t>Part</t>
  </si>
  <si>
    <t>What to do</t>
  </si>
  <si>
    <t>1. Decide what you need to know</t>
  </si>
  <si>
    <t>Pick the questions that answer a decision you'll make: keep, change or drop parts of the training. Skip questions you won't act on.</t>
  </si>
  <si>
    <t>2. Pick 8 to 12 questions</t>
  </si>
  <si>
    <t>Copy the chosen questions into your survey tool. Fifteen questions per wave and 50 response rows are supported. Freeze the question selection and order before collecting answers; changing it later relabels existing data. Test access, wording and estimated time with a learner before sending.</t>
  </si>
  <si>
    <t>3. Plan two waves</t>
  </si>
  <si>
    <t>End of training: reaction, practice, confidence and intent to apply. Follow-up 30 to 60 days later: what people actually used, and what got in the way.</t>
  </si>
  <si>
    <t>4. Check the wording</t>
  </si>
  <si>
    <t>The bank flags two questions in one and leading wording. The Design checks tab shows the seven common mistakes.</t>
  </si>
  <si>
    <t>5. Send it</t>
  </si>
  <si>
    <t>Copy the questions from the Survey tab into your survey tool. Send the end-of-training survey before people leave; send the follow-up with a reminder.</t>
  </si>
  <si>
    <t>6. Paste the answers</t>
  </si>
  <si>
    <t>One row per person in the Results tab: 1 to 5 for ratings (5 = strongly agree), text for open answers. Enter how many people you invited.</t>
  </si>
  <si>
    <t>7. Act on the flags</t>
  </si>
  <si>
    <t>Flags prioritise review using this workbook’s illustrative thresholds: average below 3.5 or at least 20% disagreement. They are not validated cut-offs. Small groups still need review, but do not publish identifiable results. Blank or NA ratings are excluded; invalid ratings suppress the question’s statistics.</t>
  </si>
  <si>
    <t>Samples</t>
  </si>
  <si>
    <t>In the example file: three ready-made surveys for a compliance module, a software rollout and a leadership workshop.</t>
  </si>
  <si>
    <t>Question bank</t>
  </si>
  <si>
    <t>Mark Yes in the Use column for each question you want. Add your own in the empty rows.</t>
  </si>
  <si>
    <t>ID</t>
  </si>
  <si>
    <t>Purpose</t>
  </si>
  <si>
    <t>Question</t>
  </si>
  <si>
    <t>Type</t>
  </si>
  <si>
    <t>Wave</t>
  </si>
  <si>
    <t>Use?</t>
  </si>
  <si>
    <t>Wording check</t>
  </si>
  <si>
    <t>R1</t>
  </si>
  <si>
    <t>Relevance</t>
  </si>
  <si>
    <t>The training was relevant to my job.</t>
  </si>
  <si>
    <t>Rating 1 to 5</t>
  </si>
  <si>
    <t>End of training</t>
  </si>
  <si>
    <t>Yes</t>
  </si>
  <si>
    <t>R2</t>
  </si>
  <si>
    <t>The examples matched situations I deal with at work.</t>
  </si>
  <si>
    <t>R3</t>
  </si>
  <si>
    <t>The training was at the right level for my experience.</t>
  </si>
  <si>
    <t>C1</t>
  </si>
  <si>
    <t>Content</t>
  </si>
  <si>
    <t>The training covered what I expected from its description.</t>
  </si>
  <si>
    <t>C2</t>
  </si>
  <si>
    <t>The materials were easy to follow.</t>
  </si>
  <si>
    <t>P1</t>
  </si>
  <si>
    <t>Practice</t>
  </si>
  <si>
    <t>I had enough time to practise.</t>
  </si>
  <si>
    <t>P2</t>
  </si>
  <si>
    <t>The practice tasks were like the real work.</t>
  </si>
  <si>
    <t>T1</t>
  </si>
  <si>
    <t>Trainer</t>
  </si>
  <si>
    <t>The trainer explained things clearly.</t>
  </si>
  <si>
    <t>T2</t>
  </si>
  <si>
    <t>The trainer answered my questions.</t>
  </si>
  <si>
    <t>L1</t>
  </si>
  <si>
    <t>Learning</t>
  </si>
  <si>
    <t>I can do what the training covered without help.</t>
  </si>
  <si>
    <t>L2</t>
  </si>
  <si>
    <t>I know where to find help if I get stuck.</t>
  </si>
  <si>
    <t>I1</t>
  </si>
  <si>
    <t>Intent to apply</t>
  </si>
  <si>
    <t>I plan to use what I learned in the next two weeks.</t>
  </si>
  <si>
    <t>I2</t>
  </si>
  <si>
    <t>My manager knows what I learned.</t>
  </si>
  <si>
    <t>Yes or no</t>
  </si>
  <si>
    <t>F1</t>
  </si>
  <si>
    <t>Format</t>
  </si>
  <si>
    <t>The session length was about right.</t>
  </si>
  <si>
    <t>F2</t>
  </si>
  <si>
    <t>The online platform worked without problems.</t>
  </si>
  <si>
    <t>F3</t>
  </si>
  <si>
    <t>The room was set up well for the training.</t>
  </si>
  <si>
    <t>O1</t>
  </si>
  <si>
    <t>Overall</t>
  </si>
  <si>
    <t>I would recommend this training to a colleague.</t>
  </si>
  <si>
    <t>O2</t>
  </si>
  <si>
    <t>This training was a good use of my time.</t>
  </si>
  <si>
    <t>Q1</t>
  </si>
  <si>
    <t>Open</t>
  </si>
  <si>
    <t>What is one thing you will do differently at work after this training?</t>
  </si>
  <si>
    <t>Q2</t>
  </si>
  <si>
    <t>What would you change about this training?</t>
  </si>
  <si>
    <t>Q3</t>
  </si>
  <si>
    <t>What, if anything, was confusing?</t>
  </si>
  <si>
    <t>U1</t>
  </si>
  <si>
    <t>Use at work</t>
  </si>
  <si>
    <t>I have used what I learned in my work since the training.</t>
  </si>
  <si>
    <t>Follow-up</t>
  </si>
  <si>
    <t>U2</t>
  </si>
  <si>
    <t>I had the equipment I needed to apply what I learned.</t>
  </si>
  <si>
    <t>U3</t>
  </si>
  <si>
    <t>My manager has talked with me about using what I learned.</t>
  </si>
  <si>
    <t>U4</t>
  </si>
  <si>
    <t>Looking back, the training was worth the time it took.</t>
  </si>
  <si>
    <t>U5</t>
  </si>
  <si>
    <t>Give one example of when you used what you learned.</t>
  </si>
  <si>
    <t>U6</t>
  </si>
  <si>
    <t>What got in the way of using it, if anything?</t>
  </si>
  <si>
    <t>M1</t>
  </si>
  <si>
    <t>Manager</t>
  </si>
  <si>
    <t>I have seen this person use what the training covered.</t>
  </si>
  <si>
    <t>M2</t>
  </si>
  <si>
    <t>What would help this person use it more?</t>
  </si>
  <si>
    <t>U7</t>
  </si>
  <si>
    <t>U8</t>
  </si>
  <si>
    <t>U9</t>
  </si>
  <si>
    <t>U10</t>
  </si>
  <si>
    <t>Your survey</t>
  </si>
  <si>
    <t>Selected questions, in bank order. Copy them into your survey tool. Review wording and access; time estimates are assumptions. Do not change selection after collecting responses.</t>
  </si>
  <si>
    <t>No.</t>
  </si>
  <si>
    <t>Questions</t>
  </si>
  <si>
    <t>Minutes</t>
  </si>
  <si>
    <t>Check</t>
  </si>
  <si>
    <t>Results: end of training</t>
  </si>
  <si>
    <t>Up to 50 rows. Ratings: whole numbers 1–5, or blank/NA if not answered/applicable. Scale: 1 strongly disagree; 2 disagree; 3 neither; 4 agree; 5 strongly agree. Review raw comments before sharing.</t>
  </si>
  <si>
    <t>Keep question selection fixed. Invalid ratings require correction before interpreting results. Do not infer anonymity from five responses.</t>
  </si>
  <si>
    <t>People invited</t>
  </si>
  <si>
    <t>Responses</t>
  </si>
  <si>
    <t>Response rate</t>
  </si>
  <si>
    <t>Act on</t>
  </si>
  <si>
    <t>Flag</t>
  </si>
  <si>
    <t>Person</t>
  </si>
  <si>
    <t>Check the load before I lift</t>
  </si>
  <si>
    <t>More time to practise the lifts</t>
  </si>
  <si>
    <t>Use the trolley when the task’s handling procedure requires it</t>
  </si>
  <si>
    <t>Shorter talks, more hands-on</t>
  </si>
  <si>
    <t>P3</t>
  </si>
  <si>
    <t>P4</t>
  </si>
  <si>
    <t>Report near misses on the day</t>
  </si>
  <si>
    <t>More practice</t>
  </si>
  <si>
    <t>P5</t>
  </si>
  <si>
    <t>Walk the pedestrian lane, not the short cut</t>
  </si>
  <si>
    <t>The video was too long</t>
  </si>
  <si>
    <t>P6</t>
  </si>
  <si>
    <t>Ask before moving pallets in the forklift zone</t>
  </si>
  <si>
    <t>P7</t>
  </si>
  <si>
    <t>More practice with the trolley</t>
  </si>
  <si>
    <t>P8</t>
  </si>
  <si>
    <t>Wear the gloves every shift</t>
  </si>
  <si>
    <t>P9</t>
  </si>
  <si>
    <t>Split into two shorter sessions</t>
  </si>
  <si>
    <t>P10</t>
  </si>
  <si>
    <t>P11</t>
  </si>
  <si>
    <t>More hands-on</t>
  </si>
  <si>
    <t>P12</t>
  </si>
  <si>
    <t>Use the trolley more</t>
  </si>
  <si>
    <t>P13</t>
  </si>
  <si>
    <t>Fewer slides</t>
  </si>
  <si>
    <t>P14</t>
  </si>
  <si>
    <t>Look for the floor markings</t>
  </si>
  <si>
    <t>P15</t>
  </si>
  <si>
    <t>Ask a supervisor when unsure</t>
  </si>
  <si>
    <t>More practice time</t>
  </si>
  <si>
    <t>P16</t>
  </si>
  <si>
    <t>P17</t>
  </si>
  <si>
    <t>Report near misses</t>
  </si>
  <si>
    <t>P18</t>
  </si>
  <si>
    <t>Use the trolley</t>
  </si>
  <si>
    <t>Shorter session</t>
  </si>
  <si>
    <t>P19</t>
  </si>
  <si>
    <t>P20</t>
  </si>
  <si>
    <t>Check the load first</t>
  </si>
  <si>
    <t>P21</t>
  </si>
  <si>
    <t>P22</t>
  </si>
  <si>
    <t>P23</t>
  </si>
  <si>
    <t>Stay in the walkway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</si>
  <si>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</si>
  <si>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</si>
  <si>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</si>
  <si>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</si>
  <si>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</si>
  <si>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</si>
  <si>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</si>
  <si>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</si>
  <si>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</si>
  <si>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</si>
  <si>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</si>
  <si>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</si>
  <si>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</si>
  <si>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</si>
  <si>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</si>
  <si>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</si>
  <si>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</si>
  <si>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</si>
  <si>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</si>
  <si>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</si>
  <si>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</si>
  <si>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</si>
  <si>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</si>
  <si>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</si>
  <si>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</si>
  <si>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</si>
  <si>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</si>
  <si>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Average</t>
  </si>
  <si>
    <t>% agree (4 or 5)</t>
  </si>
  <si>
    <t>% disagree (1 or 2)</t>
  </si>
  <si>
    <t>Results: follow-up</t>
  </si>
  <si>
    <t>Used the trolley for a 20 kg delivery</t>
  </si>
  <si>
    <t>Only two trolleys for the whole shift</t>
  </si>
  <si>
    <t>Reported a near miss in week 2</t>
  </si>
  <si>
    <t>Night shift has no supervisor to ask</t>
  </si>
  <si>
    <t>Stopped a colleague taking the short cut</t>
  </si>
  <si>
    <t>Trolleys always in use</t>
  </si>
  <si>
    <t>Checked loads before lifting</t>
  </si>
  <si>
    <t>Busy weeks, no time</t>
  </si>
  <si>
    <t>Used the walkway every day</t>
  </si>
  <si>
    <t>Nobody checked in after the training</t>
  </si>
  <si>
    <t>Asked before moving pallets</t>
  </si>
  <si>
    <t>Not enough trolleys</t>
  </si>
  <si>
    <t>Reported a spill</t>
  </si>
  <si>
    <t>Manager never mentioned it</t>
  </si>
  <si>
    <t>Used the trolley</t>
  </si>
  <si>
    <t>Survey design checks</t>
  </si>
  <si>
    <t>Seven mistakes that make survey answers hard to use, and the fix for each.</t>
  </si>
  <si>
    <t>Mistake</t>
  </si>
  <si>
    <t>Example</t>
  </si>
  <si>
    <t>Fix</t>
  </si>
  <si>
    <t>Two questions in one</t>
  </si>
  <si>
    <t>The trainer was knowledgeable and engaging.</t>
  </si>
  <si>
    <t>Ask one thing per question: 'The trainer explained things clearly.' Engaging is a second question, if you need it.</t>
  </si>
  <si>
    <t>Leading wording</t>
  </si>
  <si>
    <t>How much did you enjoy this excellent session?</t>
  </si>
  <si>
    <t>State it neutrally and let the scale do the work: 'This training was a good use of my time.'</t>
  </si>
  <si>
    <t>Questions you won't act on</t>
  </si>
  <si>
    <t>Rate the catering.</t>
  </si>
  <si>
    <t>Only ask what could change a decision. If the venue is fixed, skip the venue questions.</t>
  </si>
  <si>
    <t>Too long</t>
  </si>
  <si>
    <t>30 questions after a full day.</t>
  </si>
  <si>
    <t>Keep to 8 to 12. Answers get thinner after the first few minutes.</t>
  </si>
  <si>
    <t>Only one survey, on the day</t>
  </si>
  <si>
    <t>Asking whether people will use it, but never whether they did.</t>
  </si>
  <si>
    <t>Add a short follow-up 30 to 60 days later on use at work, and what got in the way.</t>
  </si>
  <si>
    <t>Mixed scales</t>
  </si>
  <si>
    <t>Some questions 1 to 5, others 1 to 10, one with 1 = best.</t>
  </si>
  <si>
    <t>Use one scale, 1 to 5 with 5 = strongly agree, for every rating question.</t>
  </si>
  <si>
    <t>Calling a 1 to 5 question NPS</t>
  </si>
  <si>
    <t>'I would recommend this training' on 1 to 5, reported as a Net Promoter Score.</t>
  </si>
  <si>
    <t>NPS needs a 0 to 10 scale and its own calculation. On 1 to 5, report the % who agree (4 or 5) instead.</t>
  </si>
  <si>
    <t>Sample: compliance module</t>
  </si>
  <si>
    <t>A 20-minute online privacy module. 6 questions at the end, 3 at 45 days.</t>
  </si>
  <si>
    <t>1</t>
  </si>
  <si>
    <t>2</t>
  </si>
  <si>
    <t>I know what to do if I send personal information to the wrong person.</t>
  </si>
  <si>
    <t>3</t>
  </si>
  <si>
    <t>The module was the right length.</t>
  </si>
  <si>
    <t>4</t>
  </si>
  <si>
    <t>5</t>
  </si>
  <si>
    <t>6</t>
  </si>
  <si>
    <t>7</t>
  </si>
  <si>
    <t>Since the module, I have checked the recipient before sending personal information.</t>
  </si>
  <si>
    <t>8</t>
  </si>
  <si>
    <t>I know who to tell about a privacy breach.</t>
  </si>
  <si>
    <t>9</t>
  </si>
  <si>
    <t>What got in the way of following the policy, if anything?</t>
  </si>
  <si>
    <t>Sample: software rollout</t>
  </si>
  <si>
    <t>Training on a new rostering app for 40 team leaders. 7 questions at the end, 4 at 30 days.</t>
  </si>
  <si>
    <t>I had enough time to practise in the app.</t>
  </si>
  <si>
    <t>I can build a week's roster without help.</t>
  </si>
  <si>
    <t>I now build every roster in the app.</t>
  </si>
  <si>
    <t>The app saves me time compared with the old way.</t>
  </si>
  <si>
    <t>10</t>
  </si>
  <si>
    <t>11</t>
  </si>
  <si>
    <t>What do you still do outside the app, and why?</t>
  </si>
  <si>
    <t>Sample: leadership workshop</t>
  </si>
  <si>
    <t>A one-day feedback workshop for 12 new managers. 8 questions at the end, 5 at 60 days, plus 2 for their managers.</t>
  </si>
  <si>
    <t>The examples matched situations I deal with as a manager.</t>
  </si>
  <si>
    <t>The practice conversations were like the real thing.</t>
  </si>
  <si>
    <t>The facilitator explained things clearly.</t>
  </si>
  <si>
    <t>I feel ready to give feedback on a performance problem.</t>
  </si>
  <si>
    <t>I plan to use the feedback model in the next two weeks.</t>
  </si>
  <si>
    <t>This workshop was a good use of my time.</t>
  </si>
  <si>
    <t>What is one conversation you will have differently?</t>
  </si>
  <si>
    <t>I have used the feedback model in a real conversation.</t>
  </si>
  <si>
    <t>My own manager has asked how I am applying the workshop.</t>
  </si>
  <si>
    <t>Looking back, the workshop was worth the time it took.</t>
  </si>
  <si>
    <t>12</t>
  </si>
  <si>
    <t>Give one example of when you used the model.</t>
  </si>
  <si>
    <t>13</t>
  </si>
  <si>
    <t>What got in the way, if anything?</t>
  </si>
  <si>
    <t>14</t>
  </si>
  <si>
    <t>(Their manager) I have seen this person give feedback using the model.</t>
  </si>
  <si>
    <t>15</t>
  </si>
  <si>
    <t>(Their manager) What would help this person use it more?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</si>
</sst>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5"/>
      <color rgb="FF1F2A44"/>
      <name val="Arial"/>
    </font>
    <font>
      <sz val="9"/>
      <color rgb="FF5A6270"/>
      <name val="Arial"/>
    </font>
    <font>
      <b/>
      <sz val="10"/>
      <color rgb="FFFFFFFF"/>
      <name val="Arial"/>
    </font>
    <font>
      <b/>
      <sz val="10"/>
      <color rgb="FF1A1A1A"/>
      <name val="Arial"/>
    </font>
    <font>
      <sz val="10"/>
      <color rgb="FF1A1A1A"/>
      <name val="Arial"/>
    </font>
    <font>
      <sz val="9"/>
      <color rgb="FF1A1A1A"/>
      <name val="Arial"/>
    </font>
  </fonts>
  <fills count="5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FFF6D5"/>
      </patternFill>
    </fill>
    <fill>
      <patternFill patternType="solid">
        <fgColor rgb="FFEEF0F4"/>
      </patternFill>
    </fill>
  </fills>
  <borders count="3">
    <border>
      <left/>
      <right/>
      <top/>
      <bottom/>
      <diagonal/>
    </border>
    <border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  <border>
      <left/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4" borderId="1" xfId="0" applyFont="1" applyFill="1" applyBorder="1" applyAlignment="1">
      <alignment vertical="top"/>
    </xf>
    <xf numFmtId="0" fontId="5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3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164" fontId="5" fillId="4" borderId="1" xfId="0" applyNumberFormat="1" applyFont="1" applyFill="1" applyBorder="1" applyAlignment="1">
      <alignment horizontal="center" vertical="top"/>
    </xf>
    <xf numFmtId="9" fontId="5" fillId="4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0" fillId="0" borderId="2" xfId="0" applyBorder="1"/>
    <xf numFmtId="9" fontId="5" fillId="4" borderId="1" xfId="0" applyNumberFormat="1" applyFont="1" applyFill="1" applyBorder="1" applyAlignment="1">
      <alignment vertical="top"/>
    </xf>
  </cellXfs>
  <cellStyles count="1">
    <cellStyle name="Normal" xfId="0" builtinId="0"/>
  </cellStyles>
  <dxfs count="18"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/>
  </sheetViews>
  <sheetFormatPr defaultRowHeight="14.5" x14ac:dyDescent="0.35"/>
  <cols>
    <col min="1" max="1" width="20" customWidth="1"/>
    <col min="2" max="2" width="112" customWidth="1"/>
  </cols>
  <sheetData>
    <row r="1" spans="1:2" ht="19" x14ac:dyDescent="0.4">
      <c r="A1" s="1" t="s">
        <v>0</v>
      </c>
    </row>
    <row r="2" spans="1:2" x14ac:dyDescent="0.35">
      <c r="A2" s="2" t="s">
        <v>1</v>
      </c>
    </row>
    <row r="4" spans="1:2" x14ac:dyDescent="0.35">
      <c r="A4" s="3" t="s">
        <v>2</v>
      </c>
      <c r="B4" s="3" t="s">
        <v>3</v>
      </c>
    </row>
    <row r="5" spans="1:2" ht="20" customHeight="1" x14ac:dyDescent="0.35">
      <c r="A5" s="4" t="s">
        <v>4</v>
      </c>
      <c r="B5" s="5" t="s">
        <v>5</v>
      </c>
    </row>
    <row r="6" spans="1:2" ht="20" customHeight="1" x14ac:dyDescent="0.35">
      <c r="A6" s="4" t="s">
        <v>6</v>
      </c>
      <c r="B6" s="5" t="s">
        <v>7</v>
      </c>
    </row>
    <row r="7" spans="1:2" ht="20" customHeight="1" x14ac:dyDescent="0.35">
      <c r="A7" s="4" t="s">
        <v>8</v>
      </c>
      <c r="B7" s="5" t="s">
        <v>9</v>
      </c>
    </row>
    <row r="8" spans="1:2" ht="20" customHeight="1" x14ac:dyDescent="0.35">
      <c r="A8" s="4" t="s">
        <v>10</v>
      </c>
      <c r="B8" s="5" t="s">
        <v>11</v>
      </c>
    </row>
    <row r="9" spans="1:2" ht="20" customHeight="1" x14ac:dyDescent="0.35">
      <c r="A9" s="4" t="s">
        <v>12</v>
      </c>
      <c r="B9" s="5" t="s">
        <v>13</v>
      </c>
    </row>
    <row r="10" spans="1:2" ht="20" customHeight="1" x14ac:dyDescent="0.35">
      <c r="A10" s="4" t="s">
        <v>14</v>
      </c>
      <c r="B10" s="5" t="s">
        <v>15</v>
      </c>
    </row>
    <row r="11" spans="1:2" ht="20" customHeight="1" x14ac:dyDescent="0.35">
      <c r="A11" s="4" t="s">
        <v>16</v>
      </c>
      <c r="B11" s="5" t="s">
        <v>17</v>
      </c>
    </row>
    <row r="12" spans="1:2" ht="20" customHeight="1" x14ac:dyDescent="0.35">
      <c r="A12" s="4" t="s">
        <v>18</v>
      </c>
      <c r="B12" s="5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workbookViewId="0">
      <pane ySplit="4" topLeftCell="A5" activePane="bottomLeft" state="frozen"/>
      <selection pane="bottomLeft"/>
    </sheetView>
  </sheetViews>
  <sheetFormatPr defaultRowHeight="14.5" x14ac:dyDescent="0.35"/>
  <cols>
    <col min="1" max="1" width="7" customWidth="1"/>
    <col min="2" max="2" width="18" customWidth="1"/>
    <col min="3" max="3" width="64" customWidth="1"/>
    <col min="4" max="4" width="14" customWidth="1"/>
    <col min="5" max="5" width="16" customWidth="1"/>
    <col min="6" max="6" width="8" customWidth="1"/>
    <col min="7" max="7" width="26" customWidth="1"/>
    <col min="9" max="10" width="13" hidden="1" customWidth="1"/>
  </cols>
  <sheetData>
    <row r="1" spans="1:10" ht="19" x14ac:dyDescent="0.4">
      <c r="A1" s="1" t="s">
        <v>20</v>
      </c>
    </row>
    <row r="2" spans="1:10" x14ac:dyDescent="0.35">
      <c r="A2" s="2" t="s">
        <v>21</v>
      </c>
    </row>
    <row r="4" spans="1:10" x14ac:dyDescent="0.35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10" ht="30" customHeight="1" x14ac:dyDescent="0.35">
      <c r="A5" s="6" t="s">
        <v>29</v>
      </c>
      <c r="B5" s="7" t="s">
        <v>30</v>
      </c>
      <c r="C5" s="7" t="s">
        <v>31</v>
      </c>
      <c r="D5" s="8" t="s">
        <v>32</v>
      </c>
      <c r="E5" s="8" t="s">
        <v>33</v>
      </c>
      <c r="F5" s="9" t="s">
        <v>34</v>
      </c>
      <c r="G5" s="10" t="str">
        <f>IF(C5="","",IF(AND(D5="Rating 1 to 5",OR(ISNUMBER(SEARCH(" and ",C5)),ISNUMBER(SEARCH(" or ",C5)))),"Two questions in one?",IF(SUMPRODUCT(--ISNUMBER(SEARCH({"enjoy","excellent","great session","how much did you like","wouldn"},C5)))&gt;0,"Leading wording?","")))</f>
        <v/>
      </c>
      <c r="I5">
        <f>IF(AND(F5="Yes",E5="End of training",C5&lt;&gt;""),COUNTIFS($F$5:F5,"Yes",$E$5:E5,"End of training",$C$5:C5,"&lt;&gt;"),"")</f>
        <v>1</v>
      </c>
      <c r="J5" t="str">
        <f>IF(AND(F5="Yes",E5="Follow-up",C5&lt;&gt;""),COUNTIFS($F$5:F5,"Yes",$E$5:E5,"Follow-up",$C$5:C5,"&lt;&gt;"),"")</f>
        <v/>
      </c>
    </row>
    <row r="6" spans="1:10" ht="30" customHeight="1" x14ac:dyDescent="0.35">
      <c r="A6" s="6" t="s">
        <v>35</v>
      </c>
      <c r="B6" s="7" t="s">
        <v>30</v>
      </c>
      <c r="C6" s="7" t="s">
        <v>36</v>
      </c>
      <c r="D6" s="8" t="s">
        <v>32</v>
      </c>
      <c r="E6" s="8" t="s">
        <v>33</v>
      </c>
      <c r="F6" s="9" t="s">
        <v>34</v>
      </c>
      <c r="G6" s="10" t="str">
        <f>IF(C6="","",IF(AND(D6="Rating 1 to 5",OR(ISNUMBER(SEARCH(" and ",C6)),ISNUMBER(SEARCH(" or ",C6)))),"Two questions in one?",IF(SUMPRODUCT(--ISNUMBER(SEARCH({"enjoy","excellent","great session","how much did you like","wouldn"},C6)))&gt;0,"Leading wording?","")))</f>
        <v/>
      </c>
      <c r="I6">
        <f>IF(AND(F6="Yes",E6="End of training",C6&lt;&gt;""),COUNTIFS($F$5:F6,"Yes",$E$5:E6,"End of training",$C$5:C6,"&lt;&gt;"),"")</f>
        <v>2</v>
      </c>
      <c r="J6" t="str">
        <f>IF(AND(F6="Yes",E6="Follow-up",C6&lt;&gt;""),COUNTIFS($F$5:F6,"Yes",$E$5:E6,"Follow-up",$C$5:C6,"&lt;&gt;"),"")</f>
        <v/>
      </c>
    </row>
    <row r="7" spans="1:10" ht="30" customHeight="1" x14ac:dyDescent="0.35">
      <c r="A7" s="6" t="s">
        <v>37</v>
      </c>
      <c r="B7" s="7" t="s">
        <v>30</v>
      </c>
      <c r="C7" s="7" t="s">
        <v>38</v>
      </c>
      <c r="D7" s="8" t="s">
        <v>32</v>
      </c>
      <c r="E7" s="8" t="s">
        <v>33</v>
      </c>
      <c r="F7" s="9"/>
      <c r="G7" s="10" t="str">
        <f>IF(C7="","",IF(AND(D7="Rating 1 to 5",OR(ISNUMBER(SEARCH(" and ",C7)),ISNUMBER(SEARCH(" or ",C7)))),"Two questions in one?",IF(SUMPRODUCT(--ISNUMBER(SEARCH({"enjoy","excellent","great session","how much did you like","wouldn"},C7)))&gt;0,"Leading wording?","")))</f>
        <v/>
      </c>
      <c r="I7" t="str">
        <f>IF(AND(F7="Yes",E7="End of training",C7&lt;&gt;""),COUNTIFS($F$5:F7,"Yes",$E$5:E7,"End of training",$C$5:C7,"&lt;&gt;"),"")</f>
        <v/>
      </c>
      <c r="J7" t="str">
        <f>IF(AND(F7="Yes",E7="Follow-up",C7&lt;&gt;""),COUNTIFS($F$5:F7,"Yes",$E$5:E7,"Follow-up",$C$5:C7,"&lt;&gt;"),"")</f>
        <v/>
      </c>
    </row>
    <row r="8" spans="1:10" ht="30" customHeight="1" x14ac:dyDescent="0.35">
      <c r="A8" s="6" t="s">
        <v>39</v>
      </c>
      <c r="B8" s="7" t="s">
        <v>40</v>
      </c>
      <c r="C8" s="7" t="s">
        <v>41</v>
      </c>
      <c r="D8" s="8" t="s">
        <v>32</v>
      </c>
      <c r="E8" s="8" t="s">
        <v>33</v>
      </c>
      <c r="F8" s="9"/>
      <c r="G8" s="10" t="str">
        <f>IF(C8="","",IF(AND(D8="Rating 1 to 5",OR(ISNUMBER(SEARCH(" and ",C8)),ISNUMBER(SEARCH(" or ",C8)))),"Two questions in one?",IF(SUMPRODUCT(--ISNUMBER(SEARCH({"enjoy","excellent","great session","how much did you like","wouldn"},C8)))&gt;0,"Leading wording?","")))</f>
        <v/>
      </c>
      <c r="I8" t="str">
        <f>IF(AND(F8="Yes",E8="End of training",C8&lt;&gt;""),COUNTIFS($F$5:F8,"Yes",$E$5:E8,"End of training",$C$5:C8,"&lt;&gt;"),"")</f>
        <v/>
      </c>
      <c r="J8" t="str">
        <f>IF(AND(F8="Yes",E8="Follow-up",C8&lt;&gt;""),COUNTIFS($F$5:F8,"Yes",$E$5:E8,"Follow-up",$C$5:C8,"&lt;&gt;"),"")</f>
        <v/>
      </c>
    </row>
    <row r="9" spans="1:10" ht="30" customHeight="1" x14ac:dyDescent="0.35">
      <c r="A9" s="6" t="s">
        <v>42</v>
      </c>
      <c r="B9" s="7" t="s">
        <v>40</v>
      </c>
      <c r="C9" s="7" t="s">
        <v>43</v>
      </c>
      <c r="D9" s="8" t="s">
        <v>32</v>
      </c>
      <c r="E9" s="8" t="s">
        <v>33</v>
      </c>
      <c r="F9" s="9"/>
      <c r="G9" s="10" t="str">
        <f>IF(C9="","",IF(AND(D9="Rating 1 to 5",OR(ISNUMBER(SEARCH(" and ",C9)),ISNUMBER(SEARCH(" or ",C9)))),"Two questions in one?",IF(SUMPRODUCT(--ISNUMBER(SEARCH({"enjoy","excellent","great session","how much did you like","wouldn"},C9)))&gt;0,"Leading wording?","")))</f>
        <v/>
      </c>
      <c r="I9" t="str">
        <f>IF(AND(F9="Yes",E9="End of training",C9&lt;&gt;""),COUNTIFS($F$5:F9,"Yes",$E$5:E9,"End of training",$C$5:C9,"&lt;&gt;"),"")</f>
        <v/>
      </c>
      <c r="J9" t="str">
        <f>IF(AND(F9="Yes",E9="Follow-up",C9&lt;&gt;""),COUNTIFS($F$5:F9,"Yes",$E$5:E9,"Follow-up",$C$5:C9,"&lt;&gt;"),"")</f>
        <v/>
      </c>
    </row>
    <row r="10" spans="1:10" ht="30" customHeight="1" x14ac:dyDescent="0.35">
      <c r="A10" s="6" t="s">
        <v>44</v>
      </c>
      <c r="B10" s="7" t="s">
        <v>45</v>
      </c>
      <c r="C10" s="7" t="s">
        <v>46</v>
      </c>
      <c r="D10" s="8" t="s">
        <v>32</v>
      </c>
      <c r="E10" s="8" t="s">
        <v>33</v>
      </c>
      <c r="F10" s="9" t="s">
        <v>34</v>
      </c>
      <c r="G10" s="10" t="str">
        <f>IF(C10="","",IF(AND(D10="Rating 1 to 5",OR(ISNUMBER(SEARCH(" and ",C10)),ISNUMBER(SEARCH(" or ",C10)))),"Two questions in one?",IF(SUMPRODUCT(--ISNUMBER(SEARCH({"enjoy","excellent","great session","how much did you like","wouldn"},C10)))&gt;0,"Leading wording?","")))</f>
        <v/>
      </c>
      <c r="I10">
        <f>IF(AND(F10="Yes",E10="End of training",C10&lt;&gt;""),COUNTIFS($F$5:F10,"Yes",$E$5:E10,"End of training",$C$5:C10,"&lt;&gt;"),"")</f>
        <v>3</v>
      </c>
      <c r="J10" t="str">
        <f>IF(AND(F10="Yes",E10="Follow-up",C10&lt;&gt;""),COUNTIFS($F$5:F10,"Yes",$E$5:E10,"Follow-up",$C$5:C10,"&lt;&gt;"),"")</f>
        <v/>
      </c>
    </row>
    <row r="11" spans="1:10" ht="30" customHeight="1" x14ac:dyDescent="0.35">
      <c r="A11" s="6" t="s">
        <v>47</v>
      </c>
      <c r="B11" s="7" t="s">
        <v>45</v>
      </c>
      <c r="C11" s="7" t="s">
        <v>48</v>
      </c>
      <c r="D11" s="8" t="s">
        <v>32</v>
      </c>
      <c r="E11" s="8" t="s">
        <v>33</v>
      </c>
      <c r="F11" s="9"/>
      <c r="G11" s="10" t="str">
        <f>IF(C11="","",IF(AND(D11="Rating 1 to 5",OR(ISNUMBER(SEARCH(" and ",C11)),ISNUMBER(SEARCH(" or ",C11)))),"Two questions in one?",IF(SUMPRODUCT(--ISNUMBER(SEARCH({"enjoy","excellent","great session","how much did you like","wouldn"},C11)))&gt;0,"Leading wording?","")))</f>
        <v/>
      </c>
      <c r="I11" t="str">
        <f>IF(AND(F11="Yes",E11="End of training",C11&lt;&gt;""),COUNTIFS($F$5:F11,"Yes",$E$5:E11,"End of training",$C$5:C11,"&lt;&gt;"),"")</f>
        <v/>
      </c>
      <c r="J11" t="str">
        <f>IF(AND(F11="Yes",E11="Follow-up",C11&lt;&gt;""),COUNTIFS($F$5:F11,"Yes",$E$5:E11,"Follow-up",$C$5:C11,"&lt;&gt;"),"")</f>
        <v/>
      </c>
    </row>
    <row r="12" spans="1:10" ht="30" customHeight="1" x14ac:dyDescent="0.35">
      <c r="A12" s="6" t="s">
        <v>49</v>
      </c>
      <c r="B12" s="7" t="s">
        <v>50</v>
      </c>
      <c r="C12" s="7" t="s">
        <v>51</v>
      </c>
      <c r="D12" s="8" t="s">
        <v>32</v>
      </c>
      <c r="E12" s="8" t="s">
        <v>33</v>
      </c>
      <c r="F12" s="9" t="s">
        <v>34</v>
      </c>
      <c r="G12" s="10" t="str">
        <f>IF(C12="","",IF(AND(D12="Rating 1 to 5",OR(ISNUMBER(SEARCH(" and ",C12)),ISNUMBER(SEARCH(" or ",C12)))),"Two questions in one?",IF(SUMPRODUCT(--ISNUMBER(SEARCH({"enjoy","excellent","great session","how much did you like","wouldn"},C12)))&gt;0,"Leading wording?","")))</f>
        <v/>
      </c>
      <c r="I12">
        <f>IF(AND(F12="Yes",E12="End of training",C12&lt;&gt;""),COUNTIFS($F$5:F12,"Yes",$E$5:E12,"End of training",$C$5:C12,"&lt;&gt;"),"")</f>
        <v>4</v>
      </c>
      <c r="J12" t="str">
        <f>IF(AND(F12="Yes",E12="Follow-up",C12&lt;&gt;""),COUNTIFS($F$5:F12,"Yes",$E$5:E12,"Follow-up",$C$5:C12,"&lt;&gt;"),"")</f>
        <v/>
      </c>
    </row>
    <row r="13" spans="1:10" ht="30" customHeight="1" x14ac:dyDescent="0.35">
      <c r="A13" s="6" t="s">
        <v>52</v>
      </c>
      <c r="B13" s="7" t="s">
        <v>50</v>
      </c>
      <c r="C13" s="7" t="s">
        <v>53</v>
      </c>
      <c r="D13" s="8" t="s">
        <v>32</v>
      </c>
      <c r="E13" s="8" t="s">
        <v>33</v>
      </c>
      <c r="F13" s="9"/>
      <c r="G13" s="10" t="str">
        <f>IF(C13="","",IF(AND(D13="Rating 1 to 5",OR(ISNUMBER(SEARCH(" and ",C13)),ISNUMBER(SEARCH(" or ",C13)))),"Two questions in one?",IF(SUMPRODUCT(--ISNUMBER(SEARCH({"enjoy","excellent","great session","how much did you like","wouldn"},C13)))&gt;0,"Leading wording?","")))</f>
        <v/>
      </c>
      <c r="I13" t="str">
        <f>IF(AND(F13="Yes",E13="End of training",C13&lt;&gt;""),COUNTIFS($F$5:F13,"Yes",$E$5:E13,"End of training",$C$5:C13,"&lt;&gt;"),"")</f>
        <v/>
      </c>
      <c r="J13" t="str">
        <f>IF(AND(F13="Yes",E13="Follow-up",C13&lt;&gt;""),COUNTIFS($F$5:F13,"Yes",$E$5:E13,"Follow-up",$C$5:C13,"&lt;&gt;"),"")</f>
        <v/>
      </c>
    </row>
    <row r="14" spans="1:10" ht="30" customHeight="1" x14ac:dyDescent="0.35">
      <c r="A14" s="6" t="s">
        <v>54</v>
      </c>
      <c r="B14" s="7" t="s">
        <v>55</v>
      </c>
      <c r="C14" s="7" t="s">
        <v>56</v>
      </c>
      <c r="D14" s="8" t="s">
        <v>32</v>
      </c>
      <c r="E14" s="8" t="s">
        <v>33</v>
      </c>
      <c r="F14" s="9" t="s">
        <v>34</v>
      </c>
      <c r="G14" s="10" t="str">
        <f>IF(C14="","",IF(AND(D14="Rating 1 to 5",OR(ISNUMBER(SEARCH(" and ",C14)),ISNUMBER(SEARCH(" or ",C14)))),"Two questions in one?",IF(SUMPRODUCT(--ISNUMBER(SEARCH({"enjoy","excellent","great session","how much did you like","wouldn"},C14)))&gt;0,"Leading wording?","")))</f>
        <v/>
      </c>
      <c r="I14">
        <f>IF(AND(F14="Yes",E14="End of training",C14&lt;&gt;""),COUNTIFS($F$5:F14,"Yes",$E$5:E14,"End of training",$C$5:C14,"&lt;&gt;"),"")</f>
        <v>5</v>
      </c>
      <c r="J14" t="str">
        <f>IF(AND(F14="Yes",E14="Follow-up",C14&lt;&gt;""),COUNTIFS($F$5:F14,"Yes",$E$5:E14,"Follow-up",$C$5:C14,"&lt;&gt;"),"")</f>
        <v/>
      </c>
    </row>
    <row r="15" spans="1:10" ht="30" customHeight="1" x14ac:dyDescent="0.35">
      <c r="A15" s="6" t="s">
        <v>57</v>
      </c>
      <c r="B15" s="7" t="s">
        <v>55</v>
      </c>
      <c r="C15" s="7" t="s">
        <v>58</v>
      </c>
      <c r="D15" s="8" t="s">
        <v>32</v>
      </c>
      <c r="E15" s="8" t="s">
        <v>33</v>
      </c>
      <c r="F15" s="9"/>
      <c r="G15" s="10" t="str">
        <f>IF(C15="","",IF(AND(D15="Rating 1 to 5",OR(ISNUMBER(SEARCH(" and ",C15)),ISNUMBER(SEARCH(" or ",C15)))),"Two questions in one?",IF(SUMPRODUCT(--ISNUMBER(SEARCH({"enjoy","excellent","great session","how much did you like","wouldn"},C15)))&gt;0,"Leading wording?","")))</f>
        <v/>
      </c>
      <c r="I15" t="str">
        <f>IF(AND(F15="Yes",E15="End of training",C15&lt;&gt;""),COUNTIFS($F$5:F15,"Yes",$E$5:E15,"End of training",$C$5:C15,"&lt;&gt;"),"")</f>
        <v/>
      </c>
      <c r="J15" t="str">
        <f>IF(AND(F15="Yes",E15="Follow-up",C15&lt;&gt;""),COUNTIFS($F$5:F15,"Yes",$E$5:E15,"Follow-up",$C$5:C15,"&lt;&gt;"),"")</f>
        <v/>
      </c>
    </row>
    <row r="16" spans="1:10" ht="30" customHeight="1" x14ac:dyDescent="0.35">
      <c r="A16" s="6" t="s">
        <v>59</v>
      </c>
      <c r="B16" s="7" t="s">
        <v>60</v>
      </c>
      <c r="C16" s="7" t="s">
        <v>61</v>
      </c>
      <c r="D16" s="8" t="s">
        <v>32</v>
      </c>
      <c r="E16" s="8" t="s">
        <v>33</v>
      </c>
      <c r="F16" s="9" t="s">
        <v>34</v>
      </c>
      <c r="G16" s="10" t="str">
        <f>IF(C16="","",IF(AND(D16="Rating 1 to 5",OR(ISNUMBER(SEARCH(" and ",C16)),ISNUMBER(SEARCH(" or ",C16)))),"Two questions in one?",IF(SUMPRODUCT(--ISNUMBER(SEARCH({"enjoy","excellent","great session","how much did you like","wouldn"},C16)))&gt;0,"Leading wording?","")))</f>
        <v/>
      </c>
      <c r="I16">
        <f>IF(AND(F16="Yes",E16="End of training",C16&lt;&gt;""),COUNTIFS($F$5:F16,"Yes",$E$5:E16,"End of training",$C$5:C16,"&lt;&gt;"),"")</f>
        <v>6</v>
      </c>
      <c r="J16" t="str">
        <f>IF(AND(F16="Yes",E16="Follow-up",C16&lt;&gt;""),COUNTIFS($F$5:F16,"Yes",$E$5:E16,"Follow-up",$C$5:C16,"&lt;&gt;"),"")</f>
        <v/>
      </c>
    </row>
    <row r="17" spans="1:10" ht="30" customHeight="1" x14ac:dyDescent="0.35">
      <c r="A17" s="6" t="s">
        <v>62</v>
      </c>
      <c r="B17" s="7" t="s">
        <v>60</v>
      </c>
      <c r="C17" s="7" t="s">
        <v>63</v>
      </c>
      <c r="D17" s="8" t="s">
        <v>64</v>
      </c>
      <c r="E17" s="8" t="s">
        <v>33</v>
      </c>
      <c r="F17" s="9"/>
      <c r="G17" s="10" t="str">
        <f>IF(C17="","",IF(AND(D17="Rating 1 to 5",OR(ISNUMBER(SEARCH(" and ",C17)),ISNUMBER(SEARCH(" or ",C17)))),"Two questions in one?",IF(SUMPRODUCT(--ISNUMBER(SEARCH({"enjoy","excellent","great session","how much did you like","wouldn"},C17)))&gt;0,"Leading wording?","")))</f>
        <v/>
      </c>
      <c r="I17" t="str">
        <f>IF(AND(F17="Yes",E17="End of training",C17&lt;&gt;""),COUNTIFS($F$5:F17,"Yes",$E$5:E17,"End of training",$C$5:C17,"&lt;&gt;"),"")</f>
        <v/>
      </c>
      <c r="J17" t="str">
        <f>IF(AND(F17="Yes",E17="Follow-up",C17&lt;&gt;""),COUNTIFS($F$5:F17,"Yes",$E$5:E17,"Follow-up",$C$5:C17,"&lt;&gt;"),"")</f>
        <v/>
      </c>
    </row>
    <row r="18" spans="1:10" ht="30" customHeight="1" x14ac:dyDescent="0.35">
      <c r="A18" s="6" t="s">
        <v>65</v>
      </c>
      <c r="B18" s="7" t="s">
        <v>66</v>
      </c>
      <c r="C18" s="7" t="s">
        <v>67</v>
      </c>
      <c r="D18" s="8" t="s">
        <v>32</v>
      </c>
      <c r="E18" s="8" t="s">
        <v>33</v>
      </c>
      <c r="F18" s="9" t="s">
        <v>34</v>
      </c>
      <c r="G18" s="10" t="str">
        <f>IF(C18="","",IF(AND(D18="Rating 1 to 5",OR(ISNUMBER(SEARCH(" and ",C18)),ISNUMBER(SEARCH(" or ",C18)))),"Two questions in one?",IF(SUMPRODUCT(--ISNUMBER(SEARCH({"enjoy","excellent","great session","how much did you like","wouldn"},C18)))&gt;0,"Leading wording?","")))</f>
        <v/>
      </c>
      <c r="I18">
        <f>IF(AND(F18="Yes",E18="End of training",C18&lt;&gt;""),COUNTIFS($F$5:F18,"Yes",$E$5:E18,"End of training",$C$5:C18,"&lt;&gt;"),"")</f>
        <v>7</v>
      </c>
      <c r="J18" t="str">
        <f>IF(AND(F18="Yes",E18="Follow-up",C18&lt;&gt;""),COUNTIFS($F$5:F18,"Yes",$E$5:E18,"Follow-up",$C$5:C18,"&lt;&gt;"),"")</f>
        <v/>
      </c>
    </row>
    <row r="19" spans="1:10" ht="30" customHeight="1" x14ac:dyDescent="0.35">
      <c r="A19" s="6" t="s">
        <v>68</v>
      </c>
      <c r="B19" s="7" t="s">
        <v>66</v>
      </c>
      <c r="C19" s="7" t="s">
        <v>69</v>
      </c>
      <c r="D19" s="8" t="s">
        <v>32</v>
      </c>
      <c r="E19" s="8" t="s">
        <v>33</v>
      </c>
      <c r="F19" s="9"/>
      <c r="G19" s="10" t="str">
        <f>IF(C19="","",IF(AND(D19="Rating 1 to 5",OR(ISNUMBER(SEARCH(" and ",C19)),ISNUMBER(SEARCH(" or ",C19)))),"Two questions in one?",IF(SUMPRODUCT(--ISNUMBER(SEARCH({"enjoy","excellent","great session","how much did you like","wouldn"},C19)))&gt;0,"Leading wording?","")))</f>
        <v/>
      </c>
      <c r="I19" t="str">
        <f>IF(AND(F19="Yes",E19="End of training",C19&lt;&gt;""),COUNTIFS($F$5:F19,"Yes",$E$5:E19,"End of training",$C$5:C19,"&lt;&gt;"),"")</f>
        <v/>
      </c>
      <c r="J19" t="str">
        <f>IF(AND(F19="Yes",E19="Follow-up",C19&lt;&gt;""),COUNTIFS($F$5:F19,"Yes",$E$5:E19,"Follow-up",$C$5:C19,"&lt;&gt;"),"")</f>
        <v/>
      </c>
    </row>
    <row r="20" spans="1:10" ht="30" customHeight="1" x14ac:dyDescent="0.35">
      <c r="A20" s="6" t="s">
        <v>70</v>
      </c>
      <c r="B20" s="7" t="s">
        <v>66</v>
      </c>
      <c r="C20" s="7" t="s">
        <v>71</v>
      </c>
      <c r="D20" s="8" t="s">
        <v>32</v>
      </c>
      <c r="E20" s="8" t="s">
        <v>33</v>
      </c>
      <c r="F20" s="9"/>
      <c r="G20" s="10" t="str">
        <f>IF(C20="","",IF(AND(D20="Rating 1 to 5",OR(ISNUMBER(SEARCH(" and ",C20)),ISNUMBER(SEARCH(" or ",C20)))),"Two questions in one?",IF(SUMPRODUCT(--ISNUMBER(SEARCH({"enjoy","excellent","great session","how much did you like","wouldn"},C20)))&gt;0,"Leading wording?","")))</f>
        <v/>
      </c>
      <c r="I20" t="str">
        <f>IF(AND(F20="Yes",E20="End of training",C20&lt;&gt;""),COUNTIFS($F$5:F20,"Yes",$E$5:E20,"End of training",$C$5:C20,"&lt;&gt;"),"")</f>
        <v/>
      </c>
      <c r="J20" t="str">
        <f>IF(AND(F20="Yes",E20="Follow-up",C20&lt;&gt;""),COUNTIFS($F$5:F20,"Yes",$E$5:E20,"Follow-up",$C$5:C20,"&lt;&gt;"),"")</f>
        <v/>
      </c>
    </row>
    <row r="21" spans="1:10" ht="30" customHeight="1" x14ac:dyDescent="0.35">
      <c r="A21" s="6" t="s">
        <v>72</v>
      </c>
      <c r="B21" s="7" t="s">
        <v>73</v>
      </c>
      <c r="C21" s="7" t="s">
        <v>74</v>
      </c>
      <c r="D21" s="8" t="s">
        <v>32</v>
      </c>
      <c r="E21" s="8" t="s">
        <v>33</v>
      </c>
      <c r="F21" s="9" t="s">
        <v>34</v>
      </c>
      <c r="G21" s="10" t="str">
        <f>IF(C21="","",IF(AND(D21="Rating 1 to 5",OR(ISNUMBER(SEARCH(" and ",C21)),ISNUMBER(SEARCH(" or ",C21)))),"Two questions in one?",IF(SUMPRODUCT(--ISNUMBER(SEARCH({"enjoy","excellent","great session","how much did you like","wouldn"},C21)))&gt;0,"Leading wording?","")))</f>
        <v/>
      </c>
      <c r="I21">
        <f>IF(AND(F21="Yes",E21="End of training",C21&lt;&gt;""),COUNTIFS($F$5:F21,"Yes",$E$5:E21,"End of training",$C$5:C21,"&lt;&gt;"),"")</f>
        <v>8</v>
      </c>
      <c r="J21" t="str">
        <f>IF(AND(F21="Yes",E21="Follow-up",C21&lt;&gt;""),COUNTIFS($F$5:F21,"Yes",$E$5:E21,"Follow-up",$C$5:C21,"&lt;&gt;"),"")</f>
        <v/>
      </c>
    </row>
    <row r="22" spans="1:10" ht="30" customHeight="1" x14ac:dyDescent="0.35">
      <c r="A22" s="6" t="s">
        <v>75</v>
      </c>
      <c r="B22" s="7" t="s">
        <v>73</v>
      </c>
      <c r="C22" s="7" t="s">
        <v>76</v>
      </c>
      <c r="D22" s="8" t="s">
        <v>32</v>
      </c>
      <c r="E22" s="8" t="s">
        <v>33</v>
      </c>
      <c r="F22" s="9"/>
      <c r="G22" s="10" t="str">
        <f>IF(C22="","",IF(AND(D22="Rating 1 to 5",OR(ISNUMBER(SEARCH(" and ",C22)),ISNUMBER(SEARCH(" or ",C22)))),"Two questions in one?",IF(SUMPRODUCT(--ISNUMBER(SEARCH({"enjoy","excellent","great session","how much did you like","wouldn"},C22)))&gt;0,"Leading wording?","")))</f>
        <v/>
      </c>
      <c r="I22" t="str">
        <f>IF(AND(F22="Yes",E22="End of training",C22&lt;&gt;""),COUNTIFS($F$5:F22,"Yes",$E$5:E22,"End of training",$C$5:C22,"&lt;&gt;"),"")</f>
        <v/>
      </c>
      <c r="J22" t="str">
        <f>IF(AND(F22="Yes",E22="Follow-up",C22&lt;&gt;""),COUNTIFS($F$5:F22,"Yes",$E$5:E22,"Follow-up",$C$5:C22,"&lt;&gt;"),"")</f>
        <v/>
      </c>
    </row>
    <row r="23" spans="1:10" ht="30" customHeight="1" x14ac:dyDescent="0.35">
      <c r="A23" s="6" t="s">
        <v>77</v>
      </c>
      <c r="B23" s="7" t="s">
        <v>78</v>
      </c>
      <c r="C23" s="7" t="s">
        <v>79</v>
      </c>
      <c r="D23" s="8" t="s">
        <v>78</v>
      </c>
      <c r="E23" s="8" t="s">
        <v>33</v>
      </c>
      <c r="F23" s="9" t="s">
        <v>34</v>
      </c>
      <c r="G23" s="10" t="str">
        <f>IF(C23="","",IF(AND(D23="Rating 1 to 5",OR(ISNUMBER(SEARCH(" and ",C23)),ISNUMBER(SEARCH(" or ",C23)))),"Two questions in one?",IF(SUMPRODUCT(--ISNUMBER(SEARCH({"enjoy","excellent","great session","how much did you like","wouldn"},C23)))&gt;0,"Leading wording?","")))</f>
        <v/>
      </c>
      <c r="I23">
        <f>IF(AND(F23="Yes",E23="End of training",C23&lt;&gt;""),COUNTIFS($F$5:F23,"Yes",$E$5:E23,"End of training",$C$5:C23,"&lt;&gt;"),"")</f>
        <v>9</v>
      </c>
      <c r="J23" t="str">
        <f>IF(AND(F23="Yes",E23="Follow-up",C23&lt;&gt;""),COUNTIFS($F$5:F23,"Yes",$E$5:E23,"Follow-up",$C$5:C23,"&lt;&gt;"),"")</f>
        <v/>
      </c>
    </row>
    <row r="24" spans="1:10" ht="30" customHeight="1" x14ac:dyDescent="0.35">
      <c r="A24" s="6" t="s">
        <v>80</v>
      </c>
      <c r="B24" s="7" t="s">
        <v>78</v>
      </c>
      <c r="C24" s="7" t="s">
        <v>81</v>
      </c>
      <c r="D24" s="8" t="s">
        <v>78</v>
      </c>
      <c r="E24" s="8" t="s">
        <v>33</v>
      </c>
      <c r="F24" s="9" t="s">
        <v>34</v>
      </c>
      <c r="G24" s="10" t="str">
        <f>IF(C24="","",IF(AND(D24="Rating 1 to 5",OR(ISNUMBER(SEARCH(" and ",C24)),ISNUMBER(SEARCH(" or ",C24)))),"Two questions in one?",IF(SUMPRODUCT(--ISNUMBER(SEARCH({"enjoy","excellent","great session","how much did you like","wouldn"},C24)))&gt;0,"Leading wording?","")))</f>
        <v/>
      </c>
      <c r="I24">
        <f>IF(AND(F24="Yes",E24="End of training",C24&lt;&gt;""),COUNTIFS($F$5:F24,"Yes",$E$5:E24,"End of training",$C$5:C24,"&lt;&gt;"),"")</f>
        <v>10</v>
      </c>
      <c r="J24" t="str">
        <f>IF(AND(F24="Yes",E24="Follow-up",C24&lt;&gt;""),COUNTIFS($F$5:F24,"Yes",$E$5:E24,"Follow-up",$C$5:C24,"&lt;&gt;"),"")</f>
        <v/>
      </c>
    </row>
    <row r="25" spans="1:10" ht="30" customHeight="1" x14ac:dyDescent="0.35">
      <c r="A25" s="6" t="s">
        <v>82</v>
      </c>
      <c r="B25" s="7" t="s">
        <v>78</v>
      </c>
      <c r="C25" s="7" t="s">
        <v>83</v>
      </c>
      <c r="D25" s="8" t="s">
        <v>78</v>
      </c>
      <c r="E25" s="8" t="s">
        <v>33</v>
      </c>
      <c r="F25" s="9"/>
      <c r="G25" s="10" t="str">
        <f>IF(C25="","",IF(AND(D25="Rating 1 to 5",OR(ISNUMBER(SEARCH(" and ",C25)),ISNUMBER(SEARCH(" or ",C25)))),"Two questions in one?",IF(SUMPRODUCT(--ISNUMBER(SEARCH({"enjoy","excellent","great session","how much did you like","wouldn"},C25)))&gt;0,"Leading wording?","")))</f>
        <v/>
      </c>
      <c r="I25" t="str">
        <f>IF(AND(F25="Yes",E25="End of training",C25&lt;&gt;""),COUNTIFS($F$5:F25,"Yes",$E$5:E25,"End of training",$C$5:C25,"&lt;&gt;"),"")</f>
        <v/>
      </c>
      <c r="J25" t="str">
        <f>IF(AND(F25="Yes",E25="Follow-up",C25&lt;&gt;""),COUNTIFS($F$5:F25,"Yes",$E$5:E25,"Follow-up",$C$5:C25,"&lt;&gt;"),"")</f>
        <v/>
      </c>
    </row>
    <row r="26" spans="1:10" ht="30" customHeight="1" x14ac:dyDescent="0.35">
      <c r="A26" s="6" t="s">
        <v>84</v>
      </c>
      <c r="B26" s="7" t="s">
        <v>85</v>
      </c>
      <c r="C26" s="7" t="s">
        <v>86</v>
      </c>
      <c r="D26" s="8" t="s">
        <v>32</v>
      </c>
      <c r="E26" s="8" t="s">
        <v>87</v>
      </c>
      <c r="F26" s="9" t="s">
        <v>34</v>
      </c>
      <c r="G26" s="10" t="str">
        <f>IF(C26="","",IF(AND(D26="Rating 1 to 5",OR(ISNUMBER(SEARCH(" and ",C26)),ISNUMBER(SEARCH(" or ",C26)))),"Two questions in one?",IF(SUMPRODUCT(--ISNUMBER(SEARCH({"enjoy","excellent","great session","how much did you like","wouldn"},C26)))&gt;0,"Leading wording?","")))</f>
        <v/>
      </c>
      <c r="I26" t="str">
        <f>IF(AND(F26="Yes",E26="End of training",C26&lt;&gt;""),COUNTIFS($F$5:F26,"Yes",$E$5:E26,"End of training",$C$5:C26,"&lt;&gt;"),"")</f>
        <v/>
      </c>
      <c r="J26">
        <f>IF(AND(F26="Yes",E26="Follow-up",C26&lt;&gt;""),COUNTIFS($F$5:F26,"Yes",$E$5:E26,"Follow-up",$C$5:C26,"&lt;&gt;"),"")</f>
        <v>1</v>
      </c>
    </row>
    <row r="27" spans="1:10" ht="30" customHeight="1" x14ac:dyDescent="0.35">
      <c r="A27" s="6" t="s">
        <v>88</v>
      </c>
      <c r="B27" s="7" t="s">
        <v>85</v>
      </c>
      <c r="C27" s="7" t="s">
        <v>89</v>
      </c>
      <c r="D27" s="8" t="s">
        <v>32</v>
      </c>
      <c r="E27" s="8" t="s">
        <v>87</v>
      </c>
      <c r="F27" s="9" t="s">
        <v>34</v>
      </c>
      <c r="G27" s="10" t="str">
        <f>IF(C27="","",IF(AND(D27="Rating 1 to 5",OR(ISNUMBER(SEARCH(" and ",C27)),ISNUMBER(SEARCH(" or ",C27)))),"Two questions in one?",IF(SUMPRODUCT(--ISNUMBER(SEARCH({"enjoy","excellent","great session","how much did you like","wouldn"},C27)))&gt;0,"Leading wording?","")))</f>
        <v/>
      </c>
      <c r="I27" t="str">
        <f>IF(AND(F27="Yes",E27="End of training",C27&lt;&gt;""),COUNTIFS($F$5:F27,"Yes",$E$5:E27,"End of training",$C$5:C27,"&lt;&gt;"),"")</f>
        <v/>
      </c>
      <c r="J27">
        <f>IF(AND(F27="Yes",E27="Follow-up",C27&lt;&gt;""),COUNTIFS($F$5:F27,"Yes",$E$5:E27,"Follow-up",$C$5:C27,"&lt;&gt;"),"")</f>
        <v>2</v>
      </c>
    </row>
    <row r="28" spans="1:10" ht="30" customHeight="1" x14ac:dyDescent="0.35">
      <c r="A28" s="6" t="s">
        <v>90</v>
      </c>
      <c r="B28" s="7" t="s">
        <v>85</v>
      </c>
      <c r="C28" s="7" t="s">
        <v>91</v>
      </c>
      <c r="D28" s="8" t="s">
        <v>32</v>
      </c>
      <c r="E28" s="8" t="s">
        <v>87</v>
      </c>
      <c r="F28" s="9" t="s">
        <v>34</v>
      </c>
      <c r="G28" s="10" t="str">
        <f>IF(C28="","",IF(AND(D28="Rating 1 to 5",OR(ISNUMBER(SEARCH(" and ",C28)),ISNUMBER(SEARCH(" or ",C28)))),"Two questions in one?",IF(SUMPRODUCT(--ISNUMBER(SEARCH({"enjoy","excellent","great session","how much did you like","wouldn"},C28)))&gt;0,"Leading wording?","")))</f>
        <v/>
      </c>
      <c r="I28" t="str">
        <f>IF(AND(F28="Yes",E28="End of training",C28&lt;&gt;""),COUNTIFS($F$5:F28,"Yes",$E$5:E28,"End of training",$C$5:C28,"&lt;&gt;"),"")</f>
        <v/>
      </c>
      <c r="J28">
        <f>IF(AND(F28="Yes",E28="Follow-up",C28&lt;&gt;""),COUNTIFS($F$5:F28,"Yes",$E$5:E28,"Follow-up",$C$5:C28,"&lt;&gt;"),"")</f>
        <v>3</v>
      </c>
    </row>
    <row r="29" spans="1:10" ht="30" customHeight="1" x14ac:dyDescent="0.35">
      <c r="A29" s="6" t="s">
        <v>92</v>
      </c>
      <c r="B29" s="7" t="s">
        <v>85</v>
      </c>
      <c r="C29" s="7" t="s">
        <v>93</v>
      </c>
      <c r="D29" s="8" t="s">
        <v>32</v>
      </c>
      <c r="E29" s="8" t="s">
        <v>87</v>
      </c>
      <c r="F29" s="9" t="s">
        <v>34</v>
      </c>
      <c r="G29" s="10" t="str">
        <f>IF(C29="","",IF(AND(D29="Rating 1 to 5",OR(ISNUMBER(SEARCH(" and ",C29)),ISNUMBER(SEARCH(" or ",C29)))),"Two questions in one?",IF(SUMPRODUCT(--ISNUMBER(SEARCH({"enjoy","excellent","great session","how much did you like","wouldn"},C29)))&gt;0,"Leading wording?","")))</f>
        <v/>
      </c>
      <c r="I29" t="str">
        <f>IF(AND(F29="Yes",E29="End of training",C29&lt;&gt;""),COUNTIFS($F$5:F29,"Yes",$E$5:E29,"End of training",$C$5:C29,"&lt;&gt;"),"")</f>
        <v/>
      </c>
      <c r="J29">
        <f>IF(AND(F29="Yes",E29="Follow-up",C29&lt;&gt;""),COUNTIFS($F$5:F29,"Yes",$E$5:E29,"Follow-up",$C$5:C29,"&lt;&gt;"),"")</f>
        <v>4</v>
      </c>
    </row>
    <row r="30" spans="1:10" ht="30" customHeight="1" x14ac:dyDescent="0.35">
      <c r="A30" s="6" t="s">
        <v>94</v>
      </c>
      <c r="B30" s="7" t="s">
        <v>85</v>
      </c>
      <c r="C30" s="7" t="s">
        <v>95</v>
      </c>
      <c r="D30" s="8" t="s">
        <v>78</v>
      </c>
      <c r="E30" s="8" t="s">
        <v>87</v>
      </c>
      <c r="F30" s="9" t="s">
        <v>34</v>
      </c>
      <c r="G30" s="10" t="str">
        <f>IF(C30="","",IF(AND(D30="Rating 1 to 5",OR(ISNUMBER(SEARCH(" and ",C30)),ISNUMBER(SEARCH(" or ",C30)))),"Two questions in one?",IF(SUMPRODUCT(--ISNUMBER(SEARCH({"enjoy","excellent","great session","how much did you like","wouldn"},C30)))&gt;0,"Leading wording?","")))</f>
        <v/>
      </c>
      <c r="I30" t="str">
        <f>IF(AND(F30="Yes",E30="End of training",C30&lt;&gt;""),COUNTIFS($F$5:F30,"Yes",$E$5:E30,"End of training",$C$5:C30,"&lt;&gt;"),"")</f>
        <v/>
      </c>
      <c r="J30">
        <f>IF(AND(F30="Yes",E30="Follow-up",C30&lt;&gt;""),COUNTIFS($F$5:F30,"Yes",$E$5:E30,"Follow-up",$C$5:C30,"&lt;&gt;"),"")</f>
        <v>5</v>
      </c>
    </row>
    <row r="31" spans="1:10" ht="30" customHeight="1" x14ac:dyDescent="0.35">
      <c r="A31" s="6" t="s">
        <v>96</v>
      </c>
      <c r="B31" s="7" t="s">
        <v>85</v>
      </c>
      <c r="C31" s="7" t="s">
        <v>97</v>
      </c>
      <c r="D31" s="8" t="s">
        <v>78</v>
      </c>
      <c r="E31" s="8" t="s">
        <v>87</v>
      </c>
      <c r="F31" s="9" t="s">
        <v>34</v>
      </c>
      <c r="G31" s="10" t="str">
        <f>IF(C31="","",IF(AND(D31="Rating 1 to 5",OR(ISNUMBER(SEARCH(" and ",C31)),ISNUMBER(SEARCH(" or ",C31)))),"Two questions in one?",IF(SUMPRODUCT(--ISNUMBER(SEARCH({"enjoy","excellent","great session","how much did you like","wouldn"},C31)))&gt;0,"Leading wording?","")))</f>
        <v/>
      </c>
      <c r="I31" t="str">
        <f>IF(AND(F31="Yes",E31="End of training",C31&lt;&gt;""),COUNTIFS($F$5:F31,"Yes",$E$5:E31,"End of training",$C$5:C31,"&lt;&gt;"),"")</f>
        <v/>
      </c>
      <c r="J31">
        <f>IF(AND(F31="Yes",E31="Follow-up",C31&lt;&gt;""),COUNTIFS($F$5:F31,"Yes",$E$5:E31,"Follow-up",$C$5:C31,"&lt;&gt;"),"")</f>
        <v>6</v>
      </c>
    </row>
    <row r="32" spans="1:10" ht="30" customHeight="1" x14ac:dyDescent="0.35">
      <c r="A32" s="6" t="s">
        <v>98</v>
      </c>
      <c r="B32" s="7" t="s">
        <v>99</v>
      </c>
      <c r="C32" s="7" t="s">
        <v>100</v>
      </c>
      <c r="D32" s="8" t="s">
        <v>32</v>
      </c>
      <c r="E32" s="8" t="s">
        <v>87</v>
      </c>
      <c r="F32" s="9"/>
      <c r="G32" s="10" t="str">
        <f>IF(C32="","",IF(AND(D32="Rating 1 to 5",OR(ISNUMBER(SEARCH(" and ",C32)),ISNUMBER(SEARCH(" or ",C32)))),"Two questions in one?",IF(SUMPRODUCT(--ISNUMBER(SEARCH({"enjoy","excellent","great session","how much did you like","wouldn"},C32)))&gt;0,"Leading wording?","")))</f>
        <v/>
      </c>
      <c r="I32" t="str">
        <f>IF(AND(F32="Yes",E32="End of training",C32&lt;&gt;""),COUNTIFS($F$5:F32,"Yes",$E$5:E32,"End of training",$C$5:C32,"&lt;&gt;"),"")</f>
        <v/>
      </c>
      <c r="J32" t="str">
        <f>IF(AND(F32="Yes",E32="Follow-up",C32&lt;&gt;""),COUNTIFS($F$5:F32,"Yes",$E$5:E32,"Follow-up",$C$5:C32,"&lt;&gt;"),"")</f>
        <v/>
      </c>
    </row>
    <row r="33" spans="1:10" ht="30" customHeight="1" x14ac:dyDescent="0.35">
      <c r="A33" s="6" t="s">
        <v>101</v>
      </c>
      <c r="B33" s="7" t="s">
        <v>99</v>
      </c>
      <c r="C33" s="7" t="s">
        <v>102</v>
      </c>
      <c r="D33" s="8" t="s">
        <v>78</v>
      </c>
      <c r="E33" s="8" t="s">
        <v>87</v>
      </c>
      <c r="F33" s="9"/>
      <c r="G33" s="10" t="str">
        <f>IF(C33="","",IF(AND(D33="Rating 1 to 5",OR(ISNUMBER(SEARCH(" and ",C33)),ISNUMBER(SEARCH(" or ",C33)))),"Two questions in one?",IF(SUMPRODUCT(--ISNUMBER(SEARCH({"enjoy","excellent","great session","how much did you like","wouldn"},C33)))&gt;0,"Leading wording?","")))</f>
        <v/>
      </c>
      <c r="I33" t="str">
        <f>IF(AND(F33="Yes",E33="End of training",C33&lt;&gt;""),COUNTIFS($F$5:F33,"Yes",$E$5:E33,"End of training",$C$5:C33,"&lt;&gt;"),"")</f>
        <v/>
      </c>
      <c r="J33" t="str">
        <f>IF(AND(F33="Yes",E33="Follow-up",C33&lt;&gt;""),COUNTIFS($F$5:F33,"Yes",$E$5:E33,"Follow-up",$C$5:C33,"&lt;&gt;"),"")</f>
        <v/>
      </c>
    </row>
    <row r="34" spans="1:10" ht="30" customHeight="1" x14ac:dyDescent="0.35">
      <c r="A34" s="6" t="s">
        <v>84</v>
      </c>
      <c r="B34" s="7"/>
      <c r="C34" s="7"/>
      <c r="D34" s="8"/>
      <c r="E34" s="8"/>
      <c r="F34" s="9"/>
      <c r="G34" s="10" t="str">
        <f>IF(C34="","",IF(AND(D34="Rating 1 to 5",OR(ISNUMBER(SEARCH(" and ",C34)),ISNUMBER(SEARCH(" or ",C34)))),"Two questions in one?",IF(SUMPRODUCT(--ISNUMBER(SEARCH({"enjoy","excellent","great session","how much did you like","wouldn"},C34)))&gt;0,"Leading wording?","")))</f>
        <v/>
      </c>
      <c r="I34" t="str">
        <f>IF(AND(F34="Yes",E34="End of training",C34&lt;&gt;""),COUNTIFS($F$5:F34,"Yes",$E$5:E34,"End of training",$C$5:C34,"&lt;&gt;"),"")</f>
        <v/>
      </c>
      <c r="J34" t="str">
        <f>IF(AND(F34="Yes",E34="Follow-up",C34&lt;&gt;""),COUNTIFS($F$5:F34,"Yes",$E$5:E34,"Follow-up",$C$5:C34,"&lt;&gt;"),"")</f>
        <v/>
      </c>
    </row>
    <row r="35" spans="1:10" ht="30" customHeight="1" x14ac:dyDescent="0.35">
      <c r="A35" s="6" t="s">
        <v>88</v>
      </c>
      <c r="B35" s="7"/>
      <c r="C35" s="7"/>
      <c r="D35" s="8"/>
      <c r="E35" s="8"/>
      <c r="F35" s="9"/>
      <c r="G35" s="10" t="str">
        <f>IF(C35="","",IF(AND(D35="Rating 1 to 5",OR(ISNUMBER(SEARCH(" and ",C35)),ISNUMBER(SEARCH(" or ",C35)))),"Two questions in one?",IF(SUMPRODUCT(--ISNUMBER(SEARCH({"enjoy","excellent","great session","how much did you like","wouldn"},C35)))&gt;0,"Leading wording?","")))</f>
        <v/>
      </c>
      <c r="I35" t="str">
        <f>IF(AND(F35="Yes",E35="End of training",C35&lt;&gt;""),COUNTIFS($F$5:F35,"Yes",$E$5:E35,"End of training",$C$5:C35,"&lt;&gt;"),"")</f>
        <v/>
      </c>
      <c r="J35" t="str">
        <f>IF(AND(F35="Yes",E35="Follow-up",C35&lt;&gt;""),COUNTIFS($F$5:F35,"Yes",$E$5:E35,"Follow-up",$C$5:C35,"&lt;&gt;"),"")</f>
        <v/>
      </c>
    </row>
    <row r="36" spans="1:10" ht="30" customHeight="1" x14ac:dyDescent="0.35">
      <c r="A36" s="6" t="s">
        <v>90</v>
      </c>
      <c r="B36" s="7"/>
      <c r="C36" s="7"/>
      <c r="D36" s="8"/>
      <c r="E36" s="8"/>
      <c r="F36" s="9"/>
      <c r="G36" s="10" t="str">
        <f>IF(C36="","",IF(AND(D36="Rating 1 to 5",OR(ISNUMBER(SEARCH(" and ",C36)),ISNUMBER(SEARCH(" or ",C36)))),"Two questions in one?",IF(SUMPRODUCT(--ISNUMBER(SEARCH({"enjoy","excellent","great session","how much did you like","wouldn"},C36)))&gt;0,"Leading wording?","")))</f>
        <v/>
      </c>
      <c r="I36" t="str">
        <f>IF(AND(F36="Yes",E36="End of training",C36&lt;&gt;""),COUNTIFS($F$5:F36,"Yes",$E$5:E36,"End of training",$C$5:C36,"&lt;&gt;"),"")</f>
        <v/>
      </c>
      <c r="J36" t="str">
        <f>IF(AND(F36="Yes",E36="Follow-up",C36&lt;&gt;""),COUNTIFS($F$5:F36,"Yes",$E$5:E36,"Follow-up",$C$5:C36,"&lt;&gt;"),"")</f>
        <v/>
      </c>
    </row>
    <row r="37" spans="1:10" ht="30" customHeight="1" x14ac:dyDescent="0.35">
      <c r="A37" s="6" t="s">
        <v>92</v>
      </c>
      <c r="B37" s="7"/>
      <c r="C37" s="7"/>
      <c r="D37" s="8"/>
      <c r="E37" s="8"/>
      <c r="F37" s="9"/>
      <c r="G37" s="10" t="str">
        <f>IF(C37="","",IF(AND(D37="Rating 1 to 5",OR(ISNUMBER(SEARCH(" and ",C37)),ISNUMBER(SEARCH(" or ",C37)))),"Two questions in one?",IF(SUMPRODUCT(--ISNUMBER(SEARCH({"enjoy","excellent","great session","how much did you like","wouldn"},C37)))&gt;0,"Leading wording?","")))</f>
        <v/>
      </c>
      <c r="I37" t="str">
        <f>IF(AND(F37="Yes",E37="End of training",C37&lt;&gt;""),COUNTIFS($F$5:F37,"Yes",$E$5:E37,"End of training",$C$5:C37,"&lt;&gt;"),"")</f>
        <v/>
      </c>
      <c r="J37" t="str">
        <f>IF(AND(F37="Yes",E37="Follow-up",C37&lt;&gt;""),COUNTIFS($F$5:F37,"Yes",$E$5:E37,"Follow-up",$C$5:C37,"&lt;&gt;"),"")</f>
        <v/>
      </c>
    </row>
    <row r="38" spans="1:10" ht="30" customHeight="1" x14ac:dyDescent="0.35">
      <c r="A38" s="6" t="s">
        <v>94</v>
      </c>
      <c r="B38" s="7"/>
      <c r="C38" s="7"/>
      <c r="D38" s="8"/>
      <c r="E38" s="8"/>
      <c r="F38" s="9"/>
      <c r="G38" s="10" t="str">
        <f>IF(C38="","",IF(AND(D38="Rating 1 to 5",OR(ISNUMBER(SEARCH(" and ",C38)),ISNUMBER(SEARCH(" or ",C38)))),"Two questions in one?",IF(SUMPRODUCT(--ISNUMBER(SEARCH({"enjoy","excellent","great session","how much did you like","wouldn"},C38)))&gt;0,"Leading wording?","")))</f>
        <v/>
      </c>
      <c r="I38" t="str">
        <f>IF(AND(F38="Yes",E38="End of training",C38&lt;&gt;""),COUNTIFS($F$5:F38,"Yes",$E$5:E38,"End of training",$C$5:C38,"&lt;&gt;"),"")</f>
        <v/>
      </c>
      <c r="J38" t="str">
        <f>IF(AND(F38="Yes",E38="Follow-up",C38&lt;&gt;""),COUNTIFS($F$5:F38,"Yes",$E$5:E38,"Follow-up",$C$5:C38,"&lt;&gt;"),"")</f>
        <v/>
      </c>
    </row>
    <row r="39" spans="1:10" ht="30" customHeight="1" x14ac:dyDescent="0.35">
      <c r="A39" s="6" t="s">
        <v>96</v>
      </c>
      <c r="B39" s="7"/>
      <c r="C39" s="7"/>
      <c r="D39" s="8"/>
      <c r="E39" s="8"/>
      <c r="F39" s="9"/>
      <c r="G39" s="10" t="str">
        <f>IF(C39="","",IF(AND(D39="Rating 1 to 5",OR(ISNUMBER(SEARCH(" and ",C39)),ISNUMBER(SEARCH(" or ",C39)))),"Two questions in one?",IF(SUMPRODUCT(--ISNUMBER(SEARCH({"enjoy","excellent","great session","how much did you like","wouldn"},C39)))&gt;0,"Leading wording?","")))</f>
        <v/>
      </c>
      <c r="I39" t="str">
        <f>IF(AND(F39="Yes",E39="End of training",C39&lt;&gt;""),COUNTIFS($F$5:F39,"Yes",$E$5:E39,"End of training",$C$5:C39,"&lt;&gt;"),"")</f>
        <v/>
      </c>
      <c r="J39" t="str">
        <f>IF(AND(F39="Yes",E39="Follow-up",C39&lt;&gt;""),COUNTIFS($F$5:F39,"Yes",$E$5:E39,"Follow-up",$C$5:C39,"&lt;&gt;"),"")</f>
        <v/>
      </c>
    </row>
    <row r="40" spans="1:10" ht="30" customHeight="1" x14ac:dyDescent="0.35">
      <c r="A40" s="6" t="s">
        <v>103</v>
      </c>
      <c r="B40" s="7"/>
      <c r="C40" s="7"/>
      <c r="D40" s="8"/>
      <c r="E40" s="8"/>
      <c r="F40" s="9"/>
      <c r="G40" s="10" t="str">
        <f>IF(C40="","",IF(AND(D40="Rating 1 to 5",OR(ISNUMBER(SEARCH(" and ",C40)),ISNUMBER(SEARCH(" or ",C40)))),"Two questions in one?",IF(SUMPRODUCT(--ISNUMBER(SEARCH({"enjoy","excellent","great session","how much did you like","wouldn"},C40)))&gt;0,"Leading wording?","")))</f>
        <v/>
      </c>
      <c r="I40" t="str">
        <f>IF(AND(F40="Yes",E40="End of training",C40&lt;&gt;""),COUNTIFS($F$5:F40,"Yes",$E$5:E40,"End of training",$C$5:C40,"&lt;&gt;"),"")</f>
        <v/>
      </c>
      <c r="J40" t="str">
        <f>IF(AND(F40="Yes",E40="Follow-up",C40&lt;&gt;""),COUNTIFS($F$5:F40,"Yes",$E$5:E40,"Follow-up",$C$5:C40,"&lt;&gt;"),"")</f>
        <v/>
      </c>
    </row>
    <row r="41" spans="1:10" ht="30" customHeight="1" x14ac:dyDescent="0.35">
      <c r="A41" s="6" t="s">
        <v>104</v>
      </c>
      <c r="B41" s="7"/>
      <c r="C41" s="7"/>
      <c r="D41" s="8"/>
      <c r="E41" s="8"/>
      <c r="F41" s="9"/>
      <c r="G41" s="10" t="str">
        <f>IF(C41="","",IF(AND(D41="Rating 1 to 5",OR(ISNUMBER(SEARCH(" and ",C41)),ISNUMBER(SEARCH(" or ",C41)))),"Two questions in one?",IF(SUMPRODUCT(--ISNUMBER(SEARCH({"enjoy","excellent","great session","how much did you like","wouldn"},C41)))&gt;0,"Leading wording?","")))</f>
        <v/>
      </c>
      <c r="I41" t="str">
        <f>IF(AND(F41="Yes",E41="End of training",C41&lt;&gt;""),COUNTIFS($F$5:F41,"Yes",$E$5:E41,"End of training",$C$5:C41,"&lt;&gt;"),"")</f>
        <v/>
      </c>
      <c r="J41" t="str">
        <f>IF(AND(F41="Yes",E41="Follow-up",C41&lt;&gt;""),COUNTIFS($F$5:F41,"Yes",$E$5:E41,"Follow-up",$C$5:C41,"&lt;&gt;"),"")</f>
        <v/>
      </c>
    </row>
    <row r="42" spans="1:10" ht="30" customHeight="1" x14ac:dyDescent="0.35">
      <c r="A42" s="6" t="s">
        <v>105</v>
      </c>
      <c r="B42" s="7"/>
      <c r="C42" s="7"/>
      <c r="D42" s="8"/>
      <c r="E42" s="8"/>
      <c r="F42" s="9"/>
      <c r="G42" s="10" t="str">
        <f>IF(C42="","",IF(AND(D42="Rating 1 to 5",OR(ISNUMBER(SEARCH(" and ",C42)),ISNUMBER(SEARCH(" or ",C42)))),"Two questions in one?",IF(SUMPRODUCT(--ISNUMBER(SEARCH({"enjoy","excellent","great session","how much did you like","wouldn"},C42)))&gt;0,"Leading wording?","")))</f>
        <v/>
      </c>
      <c r="I42" t="str">
        <f>IF(AND(F42="Yes",E42="End of training",C42&lt;&gt;""),COUNTIFS($F$5:F42,"Yes",$E$5:E42,"End of training",$C$5:C42,"&lt;&gt;"),"")</f>
        <v/>
      </c>
      <c r="J42" t="str">
        <f>IF(AND(F42="Yes",E42="Follow-up",C42&lt;&gt;""),COUNTIFS($F$5:F42,"Yes",$E$5:E42,"Follow-up",$C$5:C42,"&lt;&gt;"),"")</f>
        <v/>
      </c>
    </row>
    <row r="43" spans="1:10" ht="30" customHeight="1" x14ac:dyDescent="0.35">
      <c r="A43" s="6" t="s">
        <v>106</v>
      </c>
      <c r="B43" s="7"/>
      <c r="C43" s="7"/>
      <c r="D43" s="8"/>
      <c r="E43" s="8"/>
      <c r="F43" s="9"/>
      <c r="G43" s="10" t="str">
        <f>IF(C43="","",IF(AND(D43="Rating 1 to 5",OR(ISNUMBER(SEARCH(" and ",C43)),ISNUMBER(SEARCH(" or ",C43)))),"Two questions in one?",IF(SUMPRODUCT(--ISNUMBER(SEARCH({"enjoy","excellent","great session","how much did you like","wouldn"},C43)))&gt;0,"Leading wording?","")))</f>
        <v/>
      </c>
      <c r="I43" t="str">
        <f>IF(AND(F43="Yes",E43="End of training",C43&lt;&gt;""),COUNTIFS($F$5:F43,"Yes",$E$5:E43,"End of training",$C$5:C43,"&lt;&gt;"),"")</f>
        <v/>
      </c>
      <c r="J43" t="str">
        <f>IF(AND(F43="Yes",E43="Follow-up",C43&lt;&gt;""),COUNTIFS($F$5:F43,"Yes",$E$5:E43,"Follow-up",$C$5:C43,"&lt;&gt;"),"")</f>
        <v/>
      </c>
    </row>
  </sheetData>
  <conditionalFormatting sqref="F5:F43">
    <cfRule type="expression" dxfId="17" priority="2">
      <formula>F5="Yes"</formula>
    </cfRule>
  </conditionalFormatting>
  <conditionalFormatting sqref="G5:G43">
    <cfRule type="expression" dxfId="16" priority="1">
      <formula>G5&lt;&gt;""</formula>
    </cfRule>
  </conditionalFormatting>
  <dataValidations count="3">
    <dataValidation type="list" allowBlank="1" sqref="D5:D43" xr:uid="{00000000-0002-0000-0100-000000000000}">
      <formula1>"Rating 1 to 5,Open,Yes or no"</formula1>
    </dataValidation>
    <dataValidation type="list" allowBlank="1" sqref="E5:E43" xr:uid="{00000000-0002-0000-0100-000001000000}">
      <formula1>"End of training,Follow-up"</formula1>
    </dataValidation>
    <dataValidation type="list" allowBlank="1" sqref="F5:F43" xr:uid="{00000000-0002-0000-0100-000002000000}">
      <formula1>"Yes,No"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workbookViewId="0"/>
  </sheetViews>
  <sheetFormatPr defaultRowHeight="14.5" x14ac:dyDescent="0.35"/>
  <cols>
    <col min="1" max="1" width="11" customWidth="1"/>
    <col min="2" max="2" width="64" customWidth="1"/>
    <col min="3" max="3" width="14" customWidth="1"/>
    <col min="4" max="4" width="26" customWidth="1"/>
    <col min="5" max="5" width="4" customWidth="1"/>
    <col min="6" max="6" width="11" customWidth="1"/>
    <col min="7" max="7" width="64" customWidth="1"/>
    <col min="8" max="8" width="14" customWidth="1"/>
  </cols>
  <sheetData>
    <row r="1" spans="1:8" ht="19" x14ac:dyDescent="0.4">
      <c r="A1" s="1" t="s">
        <v>107</v>
      </c>
    </row>
    <row r="2" spans="1:8" x14ac:dyDescent="0.35">
      <c r="A2" s="2" t="s">
        <v>108</v>
      </c>
    </row>
    <row r="4" spans="1:8" x14ac:dyDescent="0.35">
      <c r="A4" s="25" t="s">
        <v>33</v>
      </c>
      <c r="B4" s="26"/>
      <c r="C4" s="26"/>
      <c r="F4" s="25" t="s">
        <v>87</v>
      </c>
      <c r="G4" s="26"/>
      <c r="H4" s="26"/>
    </row>
    <row r="5" spans="1:8" x14ac:dyDescent="0.35">
      <c r="A5" s="12" t="s">
        <v>109</v>
      </c>
      <c r="B5" s="12" t="s">
        <v>24</v>
      </c>
      <c r="C5" s="12" t="s">
        <v>25</v>
      </c>
      <c r="F5" s="12" t="s">
        <v>109</v>
      </c>
      <c r="G5" s="12" t="s">
        <v>24</v>
      </c>
      <c r="H5" s="12" t="s">
        <v>25</v>
      </c>
    </row>
    <row r="6" spans="1:8" ht="18.649999999999999" customHeight="1" x14ac:dyDescent="0.35">
      <c r="A6" s="13" t="str">
        <f>IF(ISNUMBER(MATCH(1,'Question bank'!$I$5:$I$43,0)),"Q1","")</f>
        <v>Q1</v>
      </c>
      <c r="B6" s="10" t="str">
        <f>IFERROR(INDEX('Question bank'!$C$5:$C$43,MATCH(1,'Question bank'!$I$5:$I$43,0)),"")</f>
        <v>The training was relevant to my job.</v>
      </c>
      <c r="C6" s="14" t="str">
        <f>IFERROR(INDEX('Question bank'!$D$5:$D$43,MATCH(1,'Question bank'!$I$5:$I$43,0)),"")</f>
        <v>Rating 1 to 5</v>
      </c>
      <c r="F6" s="13" t="str">
        <f>IF(ISNUMBER(MATCH(1,'Question bank'!$J$5:$J$43,0)),"Q1","")</f>
        <v>Q1</v>
      </c>
      <c r="G6" s="10" t="str">
        <f>IFERROR(INDEX('Question bank'!$C$5:$C$43,MATCH(1,'Question bank'!$J$5:$J$43,0)),"")</f>
        <v>I have used what I learned in my work since the training.</v>
      </c>
      <c r="H6" s="14" t="str">
        <f>IFERROR(INDEX('Question bank'!$D$5:$D$43,MATCH(1,'Question bank'!$J$5:$J$43,0)),"")</f>
        <v>Rating 1 to 5</v>
      </c>
    </row>
    <row r="7" spans="1:8" ht="18.649999999999999" customHeight="1" x14ac:dyDescent="0.35">
      <c r="A7" s="13" t="str">
        <f>IF(ISNUMBER(MATCH(2,'Question bank'!$I$5:$I$43,0)),"Q2","")</f>
        <v>Q2</v>
      </c>
      <c r="B7" s="10" t="str">
        <f>IFERROR(INDEX('Question bank'!$C$5:$C$43,MATCH(2,'Question bank'!$I$5:$I$43,0)),"")</f>
        <v>The examples matched situations I deal with at work.</v>
      </c>
      <c r="C7" s="14" t="str">
        <f>IFERROR(INDEX('Question bank'!$D$5:$D$43,MATCH(2,'Question bank'!$I$5:$I$43,0)),"")</f>
        <v>Rating 1 to 5</v>
      </c>
      <c r="F7" s="13" t="str">
        <f>IF(ISNUMBER(MATCH(2,'Question bank'!$J$5:$J$43,0)),"Q2","")</f>
        <v>Q2</v>
      </c>
      <c r="G7" s="10" t="str">
        <f>IFERROR(INDEX('Question bank'!$C$5:$C$43,MATCH(2,'Question bank'!$J$5:$J$43,0)),"")</f>
        <v>I had the equipment I needed to apply what I learned.</v>
      </c>
      <c r="H7" s="14" t="str">
        <f>IFERROR(INDEX('Question bank'!$D$5:$D$43,MATCH(2,'Question bank'!$J$5:$J$43,0)),"")</f>
        <v>Rating 1 to 5</v>
      </c>
    </row>
    <row r="8" spans="1:8" ht="18.649999999999999" customHeight="1" x14ac:dyDescent="0.35">
      <c r="A8" s="13" t="str">
        <f>IF(ISNUMBER(MATCH(3,'Question bank'!$I$5:$I$43,0)),"Q3","")</f>
        <v>Q3</v>
      </c>
      <c r="B8" s="10" t="str">
        <f>IFERROR(INDEX('Question bank'!$C$5:$C$43,MATCH(3,'Question bank'!$I$5:$I$43,0)),"")</f>
        <v>I had enough time to practise.</v>
      </c>
      <c r="C8" s="14" t="str">
        <f>IFERROR(INDEX('Question bank'!$D$5:$D$43,MATCH(3,'Question bank'!$I$5:$I$43,0)),"")</f>
        <v>Rating 1 to 5</v>
      </c>
      <c r="F8" s="13" t="str">
        <f>IF(ISNUMBER(MATCH(3,'Question bank'!$J$5:$J$43,0)),"Q3","")</f>
        <v>Q3</v>
      </c>
      <c r="G8" s="10" t="str">
        <f>IFERROR(INDEX('Question bank'!$C$5:$C$43,MATCH(3,'Question bank'!$J$5:$J$43,0)),"")</f>
        <v>My manager has talked with me about using what I learned.</v>
      </c>
      <c r="H8" s="14" t="str">
        <f>IFERROR(INDEX('Question bank'!$D$5:$D$43,MATCH(3,'Question bank'!$J$5:$J$43,0)),"")</f>
        <v>Rating 1 to 5</v>
      </c>
    </row>
    <row r="9" spans="1:8" ht="18.649999999999999" customHeight="1" x14ac:dyDescent="0.35">
      <c r="A9" s="13" t="str">
        <f>IF(ISNUMBER(MATCH(4,'Question bank'!$I$5:$I$43,0)),"Q4","")</f>
        <v>Q4</v>
      </c>
      <c r="B9" s="10" t="str">
        <f>IFERROR(INDEX('Question bank'!$C$5:$C$43,MATCH(4,'Question bank'!$I$5:$I$43,0)),"")</f>
        <v>The trainer explained things clearly.</v>
      </c>
      <c r="C9" s="14" t="str">
        <f>IFERROR(INDEX('Question bank'!$D$5:$D$43,MATCH(4,'Question bank'!$I$5:$I$43,0)),"")</f>
        <v>Rating 1 to 5</v>
      </c>
      <c r="F9" s="13" t="str">
        <f>IF(ISNUMBER(MATCH(4,'Question bank'!$J$5:$J$43,0)),"Q4","")</f>
        <v>Q4</v>
      </c>
      <c r="G9" s="10" t="str">
        <f>IFERROR(INDEX('Question bank'!$C$5:$C$43,MATCH(4,'Question bank'!$J$5:$J$43,0)),"")</f>
        <v>Looking back, the training was worth the time it took.</v>
      </c>
      <c r="H9" s="14" t="str">
        <f>IFERROR(INDEX('Question bank'!$D$5:$D$43,MATCH(4,'Question bank'!$J$5:$J$43,0)),"")</f>
        <v>Rating 1 to 5</v>
      </c>
    </row>
    <row r="10" spans="1:8" ht="18.649999999999999" customHeight="1" x14ac:dyDescent="0.35">
      <c r="A10" s="13" t="str">
        <f>IF(ISNUMBER(MATCH(5,'Question bank'!$I$5:$I$43,0)),"Q5","")</f>
        <v>Q5</v>
      </c>
      <c r="B10" s="10" t="str">
        <f>IFERROR(INDEX('Question bank'!$C$5:$C$43,MATCH(5,'Question bank'!$I$5:$I$43,0)),"")</f>
        <v>I can do what the training covered without help.</v>
      </c>
      <c r="C10" s="14" t="str">
        <f>IFERROR(INDEX('Question bank'!$D$5:$D$43,MATCH(5,'Question bank'!$I$5:$I$43,0)),"")</f>
        <v>Rating 1 to 5</v>
      </c>
      <c r="F10" s="13" t="str">
        <f>IF(ISNUMBER(MATCH(5,'Question bank'!$J$5:$J$43,0)),"Q5","")</f>
        <v>Q5</v>
      </c>
      <c r="G10" s="10" t="str">
        <f>IFERROR(INDEX('Question bank'!$C$5:$C$43,MATCH(5,'Question bank'!$J$5:$J$43,0)),"")</f>
        <v>Give one example of when you used what you learned.</v>
      </c>
      <c r="H10" s="14" t="str">
        <f>IFERROR(INDEX('Question bank'!$D$5:$D$43,MATCH(5,'Question bank'!$J$5:$J$43,0)),"")</f>
        <v>Open</v>
      </c>
    </row>
    <row r="11" spans="1:8" ht="18.649999999999999" customHeight="1" x14ac:dyDescent="0.35">
      <c r="A11" s="13" t="str">
        <f>IF(ISNUMBER(MATCH(6,'Question bank'!$I$5:$I$43,0)),"Q6","")</f>
        <v>Q6</v>
      </c>
      <c r="B11" s="10" t="str">
        <f>IFERROR(INDEX('Question bank'!$C$5:$C$43,MATCH(6,'Question bank'!$I$5:$I$43,0)),"")</f>
        <v>I plan to use what I learned in the next two weeks.</v>
      </c>
      <c r="C11" s="14" t="str">
        <f>IFERROR(INDEX('Question bank'!$D$5:$D$43,MATCH(6,'Question bank'!$I$5:$I$43,0)),"")</f>
        <v>Rating 1 to 5</v>
      </c>
      <c r="F11" s="13" t="str">
        <f>IF(ISNUMBER(MATCH(6,'Question bank'!$J$5:$J$43,0)),"Q6","")</f>
        <v>Q6</v>
      </c>
      <c r="G11" s="10" t="str">
        <f>IFERROR(INDEX('Question bank'!$C$5:$C$43,MATCH(6,'Question bank'!$J$5:$J$43,0)),"")</f>
        <v>What got in the way of using it, if anything?</v>
      </c>
      <c r="H11" s="14" t="str">
        <f>IFERROR(INDEX('Question bank'!$D$5:$D$43,MATCH(6,'Question bank'!$J$5:$J$43,0)),"")</f>
        <v>Open</v>
      </c>
    </row>
    <row r="12" spans="1:8" ht="18.649999999999999" customHeight="1" x14ac:dyDescent="0.35">
      <c r="A12" s="13" t="str">
        <f>IF(ISNUMBER(MATCH(7,'Question bank'!$I$5:$I$43,0)),"Q7","")</f>
        <v>Q7</v>
      </c>
      <c r="B12" s="10" t="str">
        <f>IFERROR(INDEX('Question bank'!$C$5:$C$43,MATCH(7,'Question bank'!$I$5:$I$43,0)),"")</f>
        <v>The session length was about right.</v>
      </c>
      <c r="C12" s="14" t="str">
        <f>IFERROR(INDEX('Question bank'!$D$5:$D$43,MATCH(7,'Question bank'!$I$5:$I$43,0)),"")</f>
        <v>Rating 1 to 5</v>
      </c>
      <c r="F12" s="13" t="str">
        <f>IF(ISNUMBER(MATCH(7,'Question bank'!$J$5:$J$43,0)),"Q7","")</f>
        <v/>
      </c>
      <c r="G12" s="10" t="str">
        <f>IFERROR(INDEX('Question bank'!$C$5:$C$43,MATCH(7,'Question bank'!$J$5:$J$43,0)),"")</f>
        <v/>
      </c>
      <c r="H12" s="14" t="str">
        <f>IFERROR(INDEX('Question bank'!$D$5:$D$43,MATCH(7,'Question bank'!$J$5:$J$43,0)),"")</f>
        <v/>
      </c>
    </row>
    <row r="13" spans="1:8" ht="18.649999999999999" customHeight="1" x14ac:dyDescent="0.35">
      <c r="A13" s="13" t="str">
        <f>IF(ISNUMBER(MATCH(8,'Question bank'!$I$5:$I$43,0)),"Q8","")</f>
        <v>Q8</v>
      </c>
      <c r="B13" s="10" t="str">
        <f>IFERROR(INDEX('Question bank'!$C$5:$C$43,MATCH(8,'Question bank'!$I$5:$I$43,0)),"")</f>
        <v>I would recommend this training to a colleague.</v>
      </c>
      <c r="C13" s="14" t="str">
        <f>IFERROR(INDEX('Question bank'!$D$5:$D$43,MATCH(8,'Question bank'!$I$5:$I$43,0)),"")</f>
        <v>Rating 1 to 5</v>
      </c>
      <c r="F13" s="13" t="str">
        <f>IF(ISNUMBER(MATCH(8,'Question bank'!$J$5:$J$43,0)),"Q8","")</f>
        <v/>
      </c>
      <c r="G13" s="10" t="str">
        <f>IFERROR(INDEX('Question bank'!$C$5:$C$43,MATCH(8,'Question bank'!$J$5:$J$43,0)),"")</f>
        <v/>
      </c>
      <c r="H13" s="14" t="str">
        <f>IFERROR(INDEX('Question bank'!$D$5:$D$43,MATCH(8,'Question bank'!$J$5:$J$43,0)),"")</f>
        <v/>
      </c>
    </row>
    <row r="14" spans="1:8" ht="18.649999999999999" customHeight="1" x14ac:dyDescent="0.35">
      <c r="A14" s="13" t="str">
        <f>IF(ISNUMBER(MATCH(9,'Question bank'!$I$5:$I$43,0)),"Q9","")</f>
        <v>Q9</v>
      </c>
      <c r="B14" s="10" t="str">
        <f>IFERROR(INDEX('Question bank'!$C$5:$C$43,MATCH(9,'Question bank'!$I$5:$I$43,0)),"")</f>
        <v>What is one thing you will do differently at work after this training?</v>
      </c>
      <c r="C14" s="14" t="str">
        <f>IFERROR(INDEX('Question bank'!$D$5:$D$43,MATCH(9,'Question bank'!$I$5:$I$43,0)),"")</f>
        <v>Open</v>
      </c>
      <c r="F14" s="13" t="str">
        <f>IF(ISNUMBER(MATCH(9,'Question bank'!$J$5:$J$43,0)),"Q9","")</f>
        <v/>
      </c>
      <c r="G14" s="10" t="str">
        <f>IFERROR(INDEX('Question bank'!$C$5:$C$43,MATCH(9,'Question bank'!$J$5:$J$43,0)),"")</f>
        <v/>
      </c>
      <c r="H14" s="14" t="str">
        <f>IFERROR(INDEX('Question bank'!$D$5:$D$43,MATCH(9,'Question bank'!$J$5:$J$43,0)),"")</f>
        <v/>
      </c>
    </row>
    <row r="15" spans="1:8" ht="18.649999999999999" customHeight="1" x14ac:dyDescent="0.35">
      <c r="A15" s="13" t="str">
        <f>IF(ISNUMBER(MATCH(10,'Question bank'!$I$5:$I$43,0)),"Q10","")</f>
        <v>Q10</v>
      </c>
      <c r="B15" s="10" t="str">
        <f>IFERROR(INDEX('Question bank'!$C$5:$C$43,MATCH(10,'Question bank'!$I$5:$I$43,0)),"")</f>
        <v>What would you change about this training?</v>
      </c>
      <c r="C15" s="14" t="str">
        <f>IFERROR(INDEX('Question bank'!$D$5:$D$43,MATCH(10,'Question bank'!$I$5:$I$43,0)),"")</f>
        <v>Open</v>
      </c>
      <c r="F15" s="13" t="str">
        <f>IF(ISNUMBER(MATCH(10,'Question bank'!$J$5:$J$43,0)),"Q10","")</f>
        <v/>
      </c>
      <c r="G15" s="10" t="str">
        <f>IFERROR(INDEX('Question bank'!$C$5:$C$43,MATCH(10,'Question bank'!$J$5:$J$43,0)),"")</f>
        <v/>
      </c>
      <c r="H15" s="14" t="str">
        <f>IFERROR(INDEX('Question bank'!$D$5:$D$43,MATCH(10,'Question bank'!$J$5:$J$43,0)),"")</f>
        <v/>
      </c>
    </row>
    <row r="16" spans="1:8" ht="18.649999999999999" customHeight="1" x14ac:dyDescent="0.35">
      <c r="A16" s="13" t="str">
        <f>IF(ISNUMBER(MATCH(11,'Question bank'!$I$5:$I$43,0)),"Q11","")</f>
        <v/>
      </c>
      <c r="B16" s="10" t="str">
        <f>IFERROR(INDEX('Question bank'!$C$5:$C$43,MATCH(11,'Question bank'!$I$5:$I$43,0)),"")</f>
        <v/>
      </c>
      <c r="C16" s="14" t="str">
        <f>IFERROR(INDEX('Question bank'!$D$5:$D$43,MATCH(11,'Question bank'!$I$5:$I$43,0)),"")</f>
        <v/>
      </c>
      <c r="F16" s="13" t="str">
        <f>IF(ISNUMBER(MATCH(11,'Question bank'!$J$5:$J$43,0)),"Q11","")</f>
        <v/>
      </c>
      <c r="G16" s="10" t="str">
        <f>IFERROR(INDEX('Question bank'!$C$5:$C$43,MATCH(11,'Question bank'!$J$5:$J$43,0)),"")</f>
        <v/>
      </c>
      <c r="H16" s="14" t="str">
        <f>IFERROR(INDEX('Question bank'!$D$5:$D$43,MATCH(11,'Question bank'!$J$5:$J$43,0)),"")</f>
        <v/>
      </c>
    </row>
    <row r="17" spans="1:8" ht="18.649999999999999" customHeight="1" x14ac:dyDescent="0.35">
      <c r="A17" s="13" t="str">
        <f>IF(ISNUMBER(MATCH(12,'Question bank'!$I$5:$I$43,0)),"Q12","")</f>
        <v/>
      </c>
      <c r="B17" s="10" t="str">
        <f>IFERROR(INDEX('Question bank'!$C$5:$C$43,MATCH(12,'Question bank'!$I$5:$I$43,0)),"")</f>
        <v/>
      </c>
      <c r="C17" s="14" t="str">
        <f>IFERROR(INDEX('Question bank'!$D$5:$D$43,MATCH(12,'Question bank'!$I$5:$I$43,0)),"")</f>
        <v/>
      </c>
      <c r="F17" s="13" t="str">
        <f>IF(ISNUMBER(MATCH(12,'Question bank'!$J$5:$J$43,0)),"Q12","")</f>
        <v/>
      </c>
      <c r="G17" s="10" t="str">
        <f>IFERROR(INDEX('Question bank'!$C$5:$C$43,MATCH(12,'Question bank'!$J$5:$J$43,0)),"")</f>
        <v/>
      </c>
      <c r="H17" s="14" t="str">
        <f>IFERROR(INDEX('Question bank'!$D$5:$D$43,MATCH(12,'Question bank'!$J$5:$J$43,0)),"")</f>
        <v/>
      </c>
    </row>
    <row r="18" spans="1:8" ht="18.649999999999999" customHeight="1" x14ac:dyDescent="0.35">
      <c r="A18" s="13" t="str">
        <f>IF(ISNUMBER(MATCH(13,'Question bank'!$I$5:$I$43,0)),"Q13","")</f>
        <v/>
      </c>
      <c r="B18" s="10" t="str">
        <f>IFERROR(INDEX('Question bank'!$C$5:$C$43,MATCH(13,'Question bank'!$I$5:$I$43,0)),"")</f>
        <v/>
      </c>
      <c r="C18" s="14" t="str">
        <f>IFERROR(INDEX('Question bank'!$D$5:$D$43,MATCH(13,'Question bank'!$I$5:$I$43,0)),"")</f>
        <v/>
      </c>
      <c r="F18" s="13" t="str">
        <f>IF(ISNUMBER(MATCH(13,'Question bank'!$J$5:$J$43,0)),"Q13","")</f>
        <v/>
      </c>
      <c r="G18" s="10" t="str">
        <f>IFERROR(INDEX('Question bank'!$C$5:$C$43,MATCH(13,'Question bank'!$J$5:$J$43,0)),"")</f>
        <v/>
      </c>
      <c r="H18" s="14" t="str">
        <f>IFERROR(INDEX('Question bank'!$D$5:$D$43,MATCH(13,'Question bank'!$J$5:$J$43,0)),"")</f>
        <v/>
      </c>
    </row>
    <row r="19" spans="1:8" ht="18.649999999999999" customHeight="1" x14ac:dyDescent="0.35">
      <c r="A19" s="13" t="str">
        <f>IF(ISNUMBER(MATCH(14,'Question bank'!$I$5:$I$43,0)),"Q14","")</f>
        <v/>
      </c>
      <c r="B19" s="10" t="str">
        <f>IFERROR(INDEX('Question bank'!$C$5:$C$43,MATCH(14,'Question bank'!$I$5:$I$43,0)),"")</f>
        <v/>
      </c>
      <c r="C19" s="14" t="str">
        <f>IFERROR(INDEX('Question bank'!$D$5:$D$43,MATCH(14,'Question bank'!$I$5:$I$43,0)),"")</f>
        <v/>
      </c>
      <c r="F19" s="13" t="str">
        <f>IF(ISNUMBER(MATCH(14,'Question bank'!$J$5:$J$43,0)),"Q14","")</f>
        <v/>
      </c>
      <c r="G19" s="10" t="str">
        <f>IFERROR(INDEX('Question bank'!$C$5:$C$43,MATCH(14,'Question bank'!$J$5:$J$43,0)),"")</f>
        <v/>
      </c>
      <c r="H19" s="14" t="str">
        <f>IFERROR(INDEX('Question bank'!$D$5:$D$43,MATCH(14,'Question bank'!$J$5:$J$43,0)),"")</f>
        <v/>
      </c>
    </row>
    <row r="20" spans="1:8" ht="18.649999999999999" customHeight="1" x14ac:dyDescent="0.35">
      <c r="A20" s="13" t="str">
        <f>IF(ISNUMBER(MATCH(15,'Question bank'!$I$5:$I$43,0)),"Q15","")</f>
        <v/>
      </c>
      <c r="B20" s="10" t="str">
        <f>IFERROR(INDEX('Question bank'!$C$5:$C$43,MATCH(15,'Question bank'!$I$5:$I$43,0)),"")</f>
        <v/>
      </c>
      <c r="C20" s="14" t="str">
        <f>IFERROR(INDEX('Question bank'!$D$5:$D$43,MATCH(15,'Question bank'!$I$5:$I$43,0)),"")</f>
        <v/>
      </c>
      <c r="F20" s="13" t="str">
        <f>IF(ISNUMBER(MATCH(15,'Question bank'!$J$5:$J$43,0)),"Q15","")</f>
        <v/>
      </c>
      <c r="G20" s="10" t="str">
        <f>IFERROR(INDEX('Question bank'!$C$5:$C$43,MATCH(15,'Question bank'!$J$5:$J$43,0)),"")</f>
        <v/>
      </c>
      <c r="H20" s="14" t="str">
        <f>IFERROR(INDEX('Question bank'!$D$5:$D$43,MATCH(15,'Question bank'!$J$5:$J$43,0)),"")</f>
        <v/>
      </c>
    </row>
    <row r="22" spans="1:8" x14ac:dyDescent="0.35">
      <c r="A22" s="12" t="s">
        <v>110</v>
      </c>
      <c r="B22" s="14" t="str">
        <f>IF(COUNTIFS('Question bank'!$F$5:$F$43,"Yes",'Question bank'!$E$5:$E$43,"End of training",'Question bank'!$C$5:$C$43,"&lt;&gt;")=0,"",COUNTIFS('Question bank'!$F$5:$F$43,"Yes",'Question bank'!$E$5:$E$43,"End of training",'Question bank'!$C$5:$C$43,"&lt;&gt;")&amp;IF(COUNTIFS('Question bank'!$F$5:$F$43,"Yes",'Question bank'!$E$5:$E$43,"End of training",'Question bank'!$C$5:$C$43,"&lt;&gt;")&gt;15," (only the first 15 show)",""))</f>
        <v>10</v>
      </c>
      <c r="F22" s="12" t="s">
        <v>110</v>
      </c>
      <c r="G22" s="14" t="str">
        <f>IF(COUNTIFS('Question bank'!$F$5:$F$43,"Yes",'Question bank'!$E$5:$E$43,"Follow-up",'Question bank'!$C$5:$C$43,"&lt;&gt;")=0,"",COUNTIFS('Question bank'!$F$5:$F$43,"Yes",'Question bank'!$E$5:$E$43,"Follow-up",'Question bank'!$C$5:$C$43,"&lt;&gt;")&amp;IF(COUNTIFS('Question bank'!$F$5:$F$43,"Yes",'Question bank'!$E$5:$E$43,"Follow-up",'Question bank'!$C$5:$C$43,"&lt;&gt;")&gt;15," (only the first 15 show)",""))</f>
        <v>6</v>
      </c>
    </row>
    <row r="23" spans="1:8" x14ac:dyDescent="0.35">
      <c r="A23" s="12" t="s">
        <v>111</v>
      </c>
      <c r="B23" s="14" t="str">
        <f>IF(COUNTIFS('Question bank'!$F$5:$F$43,"Yes",'Question bank'!$E$5:$E$43,"End of training",'Question bank'!$C$5:$C$43,"&lt;&gt;")=0,"","About "&amp;ROUND(COUNTIF(C6:C20,"Rating 1 to 5")*0.25+COUNTIF(C6:C20,"Open")*1+COUNTIF(C6:C20,"Yes or no")*0.2+0.49,0)&amp;" minutes")</f>
        <v>About 4 minutes</v>
      </c>
      <c r="F23" s="12" t="s">
        <v>111</v>
      </c>
      <c r="G23" s="14" t="str">
        <f>IF(COUNTIFS('Question bank'!$F$5:$F$43,"Yes",'Question bank'!$E$5:$E$43,"Follow-up",'Question bank'!$C$5:$C$43,"&lt;&gt;")=0,"","About "&amp;ROUND(COUNTIF(H6:H20,"Rating 1 to 5")*0.25+COUNTIF(H6:H20,"Open")*1+COUNTIF(H6:H20,"Yes or no")*0.2+0.49,0)&amp;" minutes")</f>
        <v>About 3 minutes</v>
      </c>
    </row>
    <row r="24" spans="1:8" ht="20" customHeight="1" x14ac:dyDescent="0.35">
      <c r="A24" s="12" t="s">
        <v>112</v>
      </c>
      <c r="B24" s="15" t="str">
        <f>IF(COUNTIFS('Question bank'!$F$5:$F$43,"Yes",'Question bank'!$E$5:$E$43,"End of training",'Question bank'!$C$5:$C$43,"&lt;&gt;")=0,"No questions picked",IF((COUNTIFS('Question bank'!$F$5:$F$43,"Yes",'Question bank'!$E$5:$E$43,"End of training",'Question bank'!$C$5:$C$43,"&lt;&gt;")&gt;12)+(COUNTIF(C6:C20,"Open")=0)+(COUNTIF(C6:C20,"Rating 1 to 5")=0)+(COUNTIFS('Question bank'!$F$5:$F$43,"Yes",'Question bank'!$E$5:$E$43,"End of training",'Question bank'!$G$5:$G$43,"?*")&gt;0)=0,"Review wording and access",TRIM(IF(COUNTIFS('Question bank'!$F$5:$F$43,"Yes",'Question bank'!$E$5:$E$43,"End of training",'Question bank'!$C$5:$C$43,"&lt;&gt;")&gt;12,"More than 12 questions; cut some. ","")&amp;IF(COUNTIF(C6:C20,"Rating 1 to 5")=0,"No rating question. ","")&amp;IF(COUNTIF(C6:C20,"Open")=0,"No open question. ","")&amp;IF(COUNTIFS('Question bank'!$F$5:$F$43,"Yes",'Question bank'!$E$5:$E$43,"End of training",'Question bank'!$G$5:$G$43,"?*")&gt;0,COUNTIFS('Question bank'!$F$5:$F$43,"Yes",'Question bank'!$E$5:$E$43,"End of training",'Question bank'!$G$5:$G$43,"?*")&amp;" question(s) to reword. ",""))))</f>
        <v>Review wording and access</v>
      </c>
      <c r="F24" s="12" t="s">
        <v>112</v>
      </c>
      <c r="G24" s="15" t="str">
        <f>IF(COUNTIFS('Question bank'!$F$5:$F$43,"Yes",'Question bank'!$E$5:$E$43,"Follow-up",'Question bank'!$C$5:$C$43,"&lt;&gt;")=0,"No questions picked",IF((COUNTIFS('Question bank'!$F$5:$F$43,"Yes",'Question bank'!$E$5:$E$43,"Follow-up",'Question bank'!$C$5:$C$43,"&lt;&gt;")&gt;12)+(COUNTIF(H6:H20,"Open")=0)+(COUNTIF(H6:H20,"Rating 1 to 5")=0)+(COUNTIFS('Question bank'!$F$5:$F$43,"Yes",'Question bank'!$E$5:$E$43,"Follow-up",'Question bank'!$G$5:$G$43,"?*")&gt;0)=0,"Review wording and access",TRIM(IF(COUNTIFS('Question bank'!$F$5:$F$43,"Yes",'Question bank'!$E$5:$E$43,"Follow-up",'Question bank'!$C$5:$C$43,"&lt;&gt;")&gt;12,"More than 12 questions; cut some. ","")&amp;IF(COUNTIF(H6:H20,"Rating 1 to 5")=0,"No rating question. ","")&amp;IF(COUNTIF(H6:H20,"Open")=0,"No open question. ","")&amp;IF(COUNTIFS('Question bank'!$F$5:$F$43,"Yes",'Question bank'!$E$5:$E$43,"Follow-up",'Question bank'!$G$5:$G$43,"?*")&gt;0,COUNTIFS('Question bank'!$F$5:$F$43,"Yes",'Question bank'!$E$5:$E$43,"Follow-up",'Question bank'!$G$5:$G$43,"?*")&amp;" question(s) to reword. ",""))))</f>
        <v>Review wording and access</v>
      </c>
    </row>
  </sheetData>
  <mergeCells count="2">
    <mergeCell ref="A4:C4"/>
    <mergeCell ref="F4:H4"/>
  </mergeCells>
  <conditionalFormatting sqref="B24">
    <cfRule type="expression" dxfId="15" priority="1">
      <formula>B24="Ready to send"</formula>
    </cfRule>
    <cfRule type="expression" dxfId="14" priority="2">
      <formula>AND(B24&lt;&gt;"Ready to send",B24&lt;&gt;"No questions picked")</formula>
    </cfRule>
  </conditionalFormatting>
  <conditionalFormatting sqref="G24">
    <cfRule type="expression" dxfId="13" priority="3">
      <formula>G24="Ready to send"</formula>
    </cfRule>
    <cfRule type="expression" dxfId="12" priority="4">
      <formula>AND(G24&lt;&gt;"Ready to send",G24&lt;&gt;"No questions picked")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7"/>
  <sheetViews>
    <sheetView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RowHeight="14.5" x14ac:dyDescent="0.35"/>
  <cols>
    <col min="1" max="1" width="26" customWidth="1"/>
    <col min="2" max="16" width="16" customWidth="1"/>
  </cols>
  <sheetData>
    <row r="1" spans="1:18" ht="19" x14ac:dyDescent="0.4">
      <c r="A1" s="1" t="s">
        <v>113</v>
      </c>
    </row>
    <row r="2" spans="1:18" x14ac:dyDescent="0.35">
      <c r="A2" s="2" t="s">
        <v>114</v>
      </c>
      <c r="R2" t="s">
        <v>115</v>
      </c>
    </row>
    <row r="3" spans="1:18" x14ac:dyDescent="0.35">
      <c r="A3" s="12" t="s">
        <v>116</v>
      </c>
      <c r="B3" s="29">
        <v>30</v>
      </c>
      <c r="C3" s="30"/>
    </row>
    <row r="4" spans="1:18" x14ac:dyDescent="0.35">
      <c r="A4" s="12" t="s">
        <v>117</v>
      </c>
      <c r="B4" s="28">
        <f>IF(SUM(Q12:Q61)=0,"",SUM(Q12:Q61))</f>
        <v>24</v>
      </c>
      <c r="C4" s="30"/>
    </row>
    <row r="5" spans="1:18" x14ac:dyDescent="0.35">
      <c r="A5" s="12" t="s">
        <v>118</v>
      </c>
      <c r="B5" s="31">
        <f>IF(OR(B4="",NOT(ISNUMBER(B3))),"",IF(B3&lt;=0,"Check invited count",IF(B4&gt;B3,"Check invited count",B4/B3)))</f>
        <v>0.8</v>
      </c>
      <c r="C5" s="30"/>
    </row>
    <row r="6" spans="1:18" x14ac:dyDescent="0.35">
      <c r="A6" s="12" t="s">
        <v>119</v>
      </c>
      <c r="B6" s="27" t="str">
        <f>IF(B4="","",IF((IF(B67="Act",B11&amp;",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",""))="","Nothing below the line",LEFT(IF(B67="Act",B11&amp;",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",""),LEN(IF(B67="Act",B11&amp;",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",""))-2)))</f>
        <v>Q3, Q7</v>
      </c>
      <c r="C6" s="28"/>
      <c r="D6" s="28"/>
      <c r="E6" s="28"/>
      <c r="F6" s="28"/>
      <c r="G6" s="28"/>
      <c r="H6" s="28"/>
    </row>
    <row r="7" spans="1:18" ht="66" customHeight="1" x14ac:dyDescent="0.35">
      <c r="A7" s="4" t="s">
        <v>24</v>
      </c>
      <c r="B7" s="16" t="str">
        <f>IF(Survey!$B$6="","",Survey!$B$6)</f>
        <v>The training was relevant to my job.</v>
      </c>
      <c r="C7" s="16" t="str">
        <f>IF(Survey!$B$7="","",Survey!$B$7)</f>
        <v>The examples matched situations I deal with at work.</v>
      </c>
      <c r="D7" s="16" t="str">
        <f>IF(Survey!$B$8="","",Survey!$B$8)</f>
        <v>I had enough time to practise.</v>
      </c>
      <c r="E7" s="16" t="str">
        <f>IF(Survey!$B$9="","",Survey!$B$9)</f>
        <v>The trainer explained things clearly.</v>
      </c>
      <c r="F7" s="16" t="str">
        <f>IF(Survey!$B$10="","",Survey!$B$10)</f>
        <v>I can do what the training covered without help.</v>
      </c>
      <c r="G7" s="16" t="str">
        <f>IF(Survey!$B$11="","",Survey!$B$11)</f>
        <v>I plan to use what I learned in the next two weeks.</v>
      </c>
      <c r="H7" s="16" t="str">
        <f>IF(Survey!$B$12="","",Survey!$B$12)</f>
        <v>The session length was about right.</v>
      </c>
      <c r="I7" s="16" t="str">
        <f>IF(Survey!$B$13="","",Survey!$B$13)</f>
        <v>I would recommend this training to a colleague.</v>
      </c>
      <c r="J7" s="16" t="str">
        <f>IF(Survey!$B$14="","",Survey!$B$14)</f>
        <v>What is one thing you will do differently at work after this training?</v>
      </c>
      <c r="K7" s="16" t="str">
        <f>IF(Survey!$B$15="","",Survey!$B$15)</f>
        <v>What would you change about this training?</v>
      </c>
      <c r="L7" s="16" t="str">
        <f>IF(Survey!$B$16="","",Survey!$B$16)</f>
        <v/>
      </c>
      <c r="M7" s="16" t="str">
        <f>IF(Survey!$B$17="","",Survey!$B$17)</f>
        <v/>
      </c>
      <c r="N7" s="16" t="str">
        <f>IF(Survey!$B$18="","",Survey!$B$18)</f>
        <v/>
      </c>
      <c r="O7" s="16" t="str">
        <f>IF(Survey!$B$19="","",Survey!$B$19)</f>
        <v/>
      </c>
      <c r="P7" s="16" t="str">
        <f>IF(Survey!$B$20="","",Survey!$B$20)</f>
        <v/>
      </c>
    </row>
    <row r="8" spans="1:18" x14ac:dyDescent="0.35">
      <c r="A8" s="12" t="s">
        <v>25</v>
      </c>
      <c r="B8" s="17" t="str">
        <f>IF(Survey!$C$6="","",Survey!$C$6)</f>
        <v>Rating 1 to 5</v>
      </c>
      <c r="C8" s="17" t="str">
        <f>IF(Survey!$C$7="","",Survey!$C$7)</f>
        <v>Rating 1 to 5</v>
      </c>
      <c r="D8" s="17" t="str">
        <f>IF(Survey!$C$8="","",Survey!$C$8)</f>
        <v>Rating 1 to 5</v>
      </c>
      <c r="E8" s="17" t="str">
        <f>IF(Survey!$C$9="","",Survey!$C$9)</f>
        <v>Rating 1 to 5</v>
      </c>
      <c r="F8" s="17" t="str">
        <f>IF(Survey!$C$10="","",Survey!$C$10)</f>
        <v>Rating 1 to 5</v>
      </c>
      <c r="G8" s="17" t="str">
        <f>IF(Survey!$C$11="","",Survey!$C$11)</f>
        <v>Rating 1 to 5</v>
      </c>
      <c r="H8" s="17" t="str">
        <f>IF(Survey!$C$12="","",Survey!$C$12)</f>
        <v>Rating 1 to 5</v>
      </c>
      <c r="I8" s="17" t="str">
        <f>IF(Survey!$C$13="","",Survey!$C$13)</f>
        <v>Rating 1 to 5</v>
      </c>
      <c r="J8" s="17" t="str">
        <f>IF(Survey!$C$14="","",Survey!$C$14)</f>
        <v>Open</v>
      </c>
      <c r="K8" s="17" t="str">
        <f>IF(Survey!$C$15="","",Survey!$C$15)</f>
        <v>Open</v>
      </c>
      <c r="L8" s="17" t="str">
        <f>IF(Survey!$C$16="","",Survey!$C$16)</f>
        <v/>
      </c>
      <c r="M8" s="17" t="str">
        <f>IF(Survey!$C$17="","",Survey!$C$17)</f>
        <v/>
      </c>
      <c r="N8" s="17" t="str">
        <f>IF(Survey!$C$18="","",Survey!$C$18)</f>
        <v/>
      </c>
      <c r="O8" s="17" t="str">
        <f>IF(Survey!$C$19="","",Survey!$C$19)</f>
        <v/>
      </c>
      <c r="P8" s="17" t="str">
        <f>IF(Survey!$C$20="","",Survey!$C$20)</f>
        <v/>
      </c>
    </row>
    <row r="9" spans="1:18" x14ac:dyDescent="0.35">
      <c r="A9" s="12" t="s">
        <v>120</v>
      </c>
      <c r="B9" s="18" t="str">
        <f t="shared" ref="B9:P9" si="0">B67</f>
        <v>Strong</v>
      </c>
      <c r="C9" s="18" t="str">
        <f t="shared" si="0"/>
        <v>Strong</v>
      </c>
      <c r="D9" s="18" t="str">
        <f t="shared" si="0"/>
        <v>Act</v>
      </c>
      <c r="E9" s="18" t="str">
        <f t="shared" si="0"/>
        <v>Strong</v>
      </c>
      <c r="F9" s="18" t="str">
        <f t="shared" si="0"/>
        <v>OK</v>
      </c>
      <c r="G9" s="18" t="str">
        <f t="shared" si="0"/>
        <v>Strong</v>
      </c>
      <c r="H9" s="18" t="str">
        <f t="shared" si="0"/>
        <v>Act</v>
      </c>
      <c r="I9" s="18" t="str">
        <f t="shared" si="0"/>
        <v>Strong</v>
      </c>
      <c r="J9" s="18" t="str">
        <f t="shared" si="0"/>
        <v/>
      </c>
      <c r="K9" s="18" t="str">
        <f t="shared" si="0"/>
        <v/>
      </c>
      <c r="L9" s="18" t="str">
        <f t="shared" si="0"/>
        <v/>
      </c>
      <c r="M9" s="18" t="str">
        <f t="shared" si="0"/>
        <v/>
      </c>
      <c r="N9" s="18" t="str">
        <f t="shared" si="0"/>
        <v/>
      </c>
      <c r="O9" s="18" t="str">
        <f t="shared" si="0"/>
        <v/>
      </c>
      <c r="P9" s="18" t="str">
        <f t="shared" si="0"/>
        <v/>
      </c>
    </row>
    <row r="11" spans="1:18" x14ac:dyDescent="0.35">
      <c r="A11" s="11" t="s">
        <v>121</v>
      </c>
      <c r="B11" s="19" t="str">
        <f>IF(Survey!$B$6="","","Q1")</f>
        <v>Q1</v>
      </c>
      <c r="C11" s="19" t="str">
        <f>IF(Survey!$B$7="","","Q2")</f>
        <v>Q2</v>
      </c>
      <c r="D11" s="19" t="str">
        <f>IF(Survey!$B$8="","","Q3")</f>
        <v>Q3</v>
      </c>
      <c r="E11" s="19" t="str">
        <f>IF(Survey!$B$9="","","Q4")</f>
        <v>Q4</v>
      </c>
      <c r="F11" s="19" t="str">
        <f>IF(Survey!$B$10="","","Q5")</f>
        <v>Q5</v>
      </c>
      <c r="G11" s="19" t="str">
        <f>IF(Survey!$B$11="","","Q6")</f>
        <v>Q6</v>
      </c>
      <c r="H11" s="19" t="str">
        <f>IF(Survey!$B$12="","","Q7")</f>
        <v>Q7</v>
      </c>
      <c r="I11" s="19" t="str">
        <f>IF(Survey!$B$13="","","Q8")</f>
        <v>Q8</v>
      </c>
      <c r="J11" s="19" t="str">
        <f>IF(Survey!$B$14="","","Q9")</f>
        <v>Q9</v>
      </c>
      <c r="K11" s="19" t="str">
        <f>IF(Survey!$B$15="","","Q10")</f>
        <v>Q10</v>
      </c>
      <c r="L11" s="19" t="str">
        <f>IF(Survey!$B$16="","","Q11")</f>
        <v/>
      </c>
      <c r="M11" s="19" t="str">
        <f>IF(Survey!$B$17="","","Q12")</f>
        <v/>
      </c>
      <c r="N11" s="19" t="str">
        <f>IF(Survey!$B$18="","","Q13")</f>
        <v/>
      </c>
      <c r="O11" s="19" t="str">
        <f>IF(Survey!$B$19="","","Q14")</f>
        <v/>
      </c>
      <c r="P11" s="19" t="str">
        <f>IF(Survey!$B$20="","","Q15")</f>
        <v/>
      </c>
    </row>
    <row r="12" spans="1:18" x14ac:dyDescent="0.35">
      <c r="A12" s="20" t="s">
        <v>44</v>
      </c>
      <c r="B12" s="21">
        <v>5</v>
      </c>
      <c r="C12" s="21">
        <v>4</v>
      </c>
      <c r="D12" s="21">
        <v>2</v>
      </c>
      <c r="E12" s="21">
        <v>5</v>
      </c>
      <c r="F12" s="21">
        <v>3</v>
      </c>
      <c r="G12" s="21">
        <v>4</v>
      </c>
      <c r="H12" s="21">
        <v>4</v>
      </c>
      <c r="I12" s="21">
        <v>4</v>
      </c>
      <c r="J12" s="21" t="s">
        <v>122</v>
      </c>
      <c r="K12" s="21" t="s">
        <v>123</v>
      </c>
      <c r="L12" s="21"/>
      <c r="M12" s="21"/>
      <c r="N12" s="21"/>
      <c r="O12" s="21"/>
      <c r="P12" s="21"/>
      <c r="Q12">
        <f t="shared" ref="Q12:Q43" si="1">IF(COUNTA(B12:P12)=0,0,1)</f>
        <v>1</v>
      </c>
    </row>
    <row r="13" spans="1:18" x14ac:dyDescent="0.35">
      <c r="A13" s="20" t="s">
        <v>47</v>
      </c>
      <c r="B13" s="21">
        <v>5</v>
      </c>
      <c r="C13" s="21">
        <v>4</v>
      </c>
      <c r="D13" s="21">
        <v>3</v>
      </c>
      <c r="E13" s="21">
        <v>5</v>
      </c>
      <c r="F13" s="21">
        <v>4</v>
      </c>
      <c r="G13" s="21">
        <v>5</v>
      </c>
      <c r="H13" s="21">
        <v>3</v>
      </c>
      <c r="I13" s="21">
        <v>5</v>
      </c>
      <c r="J13" s="21" t="s">
        <v>124</v>
      </c>
      <c r="K13" s="21" t="s">
        <v>125</v>
      </c>
      <c r="L13" s="21"/>
      <c r="M13" s="21"/>
      <c r="N13" s="21"/>
      <c r="O13" s="21"/>
      <c r="P13" s="21"/>
      <c r="Q13">
        <f t="shared" si="1"/>
        <v>1</v>
      </c>
    </row>
    <row r="14" spans="1:18" x14ac:dyDescent="0.35">
      <c r="A14" s="20" t="s">
        <v>126</v>
      </c>
      <c r="B14" s="21">
        <v>4</v>
      </c>
      <c r="C14" s="21">
        <v>4</v>
      </c>
      <c r="D14" s="21">
        <v>2</v>
      </c>
      <c r="E14" s="21">
        <v>5</v>
      </c>
      <c r="F14" s="21">
        <v>4</v>
      </c>
      <c r="G14" s="21">
        <v>4</v>
      </c>
      <c r="H14" s="21">
        <v>2</v>
      </c>
      <c r="I14" s="21">
        <v>4</v>
      </c>
      <c r="J14" s="21"/>
      <c r="K14" s="21"/>
      <c r="L14" s="21"/>
      <c r="M14" s="21"/>
      <c r="N14" s="21"/>
      <c r="O14" s="21"/>
      <c r="P14" s="21"/>
      <c r="Q14">
        <f t="shared" si="1"/>
        <v>1</v>
      </c>
    </row>
    <row r="15" spans="1:18" x14ac:dyDescent="0.35">
      <c r="A15" s="20" t="s">
        <v>127</v>
      </c>
      <c r="B15" s="21">
        <v>4</v>
      </c>
      <c r="C15" s="21">
        <v>5</v>
      </c>
      <c r="D15" s="21">
        <v>3</v>
      </c>
      <c r="E15" s="21">
        <v>4</v>
      </c>
      <c r="F15" s="21">
        <v>3</v>
      </c>
      <c r="G15" s="21">
        <v>5</v>
      </c>
      <c r="H15" s="21">
        <v>4</v>
      </c>
      <c r="I15" s="21">
        <v>5</v>
      </c>
      <c r="J15" s="21" t="s">
        <v>128</v>
      </c>
      <c r="K15" s="21" t="s">
        <v>129</v>
      </c>
      <c r="L15" s="21"/>
      <c r="M15" s="21"/>
      <c r="N15" s="21"/>
      <c r="O15" s="21"/>
      <c r="P15" s="21"/>
      <c r="Q15">
        <f t="shared" si="1"/>
        <v>1</v>
      </c>
    </row>
    <row r="16" spans="1:18" x14ac:dyDescent="0.35">
      <c r="A16" s="20" t="s">
        <v>130</v>
      </c>
      <c r="B16" s="21">
        <v>5</v>
      </c>
      <c r="C16" s="21">
        <v>4</v>
      </c>
      <c r="D16" s="21">
        <v>4</v>
      </c>
      <c r="E16" s="21">
        <v>5</v>
      </c>
      <c r="F16" s="21">
        <v>4</v>
      </c>
      <c r="G16" s="21">
        <v>4</v>
      </c>
      <c r="H16" s="21">
        <v>5</v>
      </c>
      <c r="I16" s="21">
        <v>4</v>
      </c>
      <c r="J16" s="21" t="s">
        <v>131</v>
      </c>
      <c r="K16" s="21" t="s">
        <v>132</v>
      </c>
      <c r="L16" s="21"/>
      <c r="M16" s="21"/>
      <c r="N16" s="21"/>
      <c r="O16" s="21"/>
      <c r="P16" s="21"/>
      <c r="Q16">
        <f t="shared" si="1"/>
        <v>1</v>
      </c>
    </row>
    <row r="17" spans="1:17" x14ac:dyDescent="0.35">
      <c r="A17" s="20" t="s">
        <v>133</v>
      </c>
      <c r="B17" s="21">
        <v>4</v>
      </c>
      <c r="C17" s="21">
        <v>3</v>
      </c>
      <c r="D17" s="21">
        <v>2</v>
      </c>
      <c r="E17" s="21">
        <v>4</v>
      </c>
      <c r="F17" s="21">
        <v>3</v>
      </c>
      <c r="G17" s="21">
        <v>4</v>
      </c>
      <c r="H17" s="21">
        <v>2</v>
      </c>
      <c r="I17" s="21">
        <v>4</v>
      </c>
      <c r="J17" s="21" t="s">
        <v>134</v>
      </c>
      <c r="K17" s="21"/>
      <c r="L17" s="21"/>
      <c r="M17" s="21"/>
      <c r="N17" s="21"/>
      <c r="O17" s="21"/>
      <c r="P17" s="21"/>
      <c r="Q17">
        <f t="shared" si="1"/>
        <v>1</v>
      </c>
    </row>
    <row r="18" spans="1:17" x14ac:dyDescent="0.35">
      <c r="A18" s="20" t="s">
        <v>135</v>
      </c>
      <c r="B18" s="21">
        <v>5</v>
      </c>
      <c r="C18" s="21">
        <v>4</v>
      </c>
      <c r="D18" s="21">
        <v>3</v>
      </c>
      <c r="E18" s="21">
        <v>5</v>
      </c>
      <c r="F18" s="21">
        <v>4</v>
      </c>
      <c r="G18" s="21">
        <v>4</v>
      </c>
      <c r="H18" s="21">
        <v>2</v>
      </c>
      <c r="I18" s="21">
        <v>4</v>
      </c>
      <c r="J18" s="21"/>
      <c r="K18" s="21" t="s">
        <v>136</v>
      </c>
      <c r="L18" s="21"/>
      <c r="M18" s="21"/>
      <c r="N18" s="21"/>
      <c r="O18" s="21"/>
      <c r="P18" s="21"/>
      <c r="Q18">
        <f t="shared" si="1"/>
        <v>1</v>
      </c>
    </row>
    <row r="19" spans="1:17" x14ac:dyDescent="0.35">
      <c r="A19" s="20" t="s">
        <v>137</v>
      </c>
      <c r="B19" s="21">
        <v>4</v>
      </c>
      <c r="C19" s="21">
        <v>4</v>
      </c>
      <c r="D19" s="21">
        <v>1</v>
      </c>
      <c r="E19" s="21">
        <v>4</v>
      </c>
      <c r="F19" s="21">
        <v>4</v>
      </c>
      <c r="G19" s="21">
        <v>5</v>
      </c>
      <c r="H19" s="21">
        <v>3</v>
      </c>
      <c r="I19" s="21">
        <v>5</v>
      </c>
      <c r="J19" s="21" t="s">
        <v>138</v>
      </c>
      <c r="K19" s="21"/>
      <c r="L19" s="21"/>
      <c r="M19" s="21"/>
      <c r="N19" s="21"/>
      <c r="O19" s="21"/>
      <c r="P19" s="21"/>
      <c r="Q19">
        <f t="shared" si="1"/>
        <v>1</v>
      </c>
    </row>
    <row r="20" spans="1:17" x14ac:dyDescent="0.35">
      <c r="A20" s="20" t="s">
        <v>139</v>
      </c>
      <c r="B20" s="21">
        <v>5</v>
      </c>
      <c r="C20" s="21">
        <v>4</v>
      </c>
      <c r="D20" s="21">
        <v>2</v>
      </c>
      <c r="E20" s="21">
        <v>5</v>
      </c>
      <c r="F20" s="21">
        <v>3</v>
      </c>
      <c r="G20" s="21">
        <v>4</v>
      </c>
      <c r="H20" s="21">
        <v>4</v>
      </c>
      <c r="I20" s="21">
        <v>5</v>
      </c>
      <c r="J20" s="21" t="s">
        <v>122</v>
      </c>
      <c r="K20" s="21" t="s">
        <v>140</v>
      </c>
      <c r="L20" s="21"/>
      <c r="M20" s="21"/>
      <c r="N20" s="21"/>
      <c r="O20" s="21"/>
      <c r="P20" s="21"/>
      <c r="Q20">
        <f t="shared" si="1"/>
        <v>1</v>
      </c>
    </row>
    <row r="21" spans="1:17" x14ac:dyDescent="0.35">
      <c r="A21" s="20" t="s">
        <v>141</v>
      </c>
      <c r="B21" s="21">
        <v>4</v>
      </c>
      <c r="C21" s="21">
        <v>5</v>
      </c>
      <c r="D21" s="21">
        <v>4</v>
      </c>
      <c r="E21" s="21">
        <v>4</v>
      </c>
      <c r="F21" s="21">
        <v>4</v>
      </c>
      <c r="G21" s="21">
        <v>5</v>
      </c>
      <c r="H21" s="21">
        <v>3</v>
      </c>
      <c r="I21" s="21">
        <v>4</v>
      </c>
      <c r="J21" s="21"/>
      <c r="K21" s="21"/>
      <c r="L21" s="21"/>
      <c r="M21" s="21"/>
      <c r="N21" s="21"/>
      <c r="O21" s="21"/>
      <c r="P21" s="21"/>
      <c r="Q21">
        <f t="shared" si="1"/>
        <v>1</v>
      </c>
    </row>
    <row r="22" spans="1:17" x14ac:dyDescent="0.35">
      <c r="A22" s="20" t="s">
        <v>142</v>
      </c>
      <c r="B22" s="21">
        <v>4</v>
      </c>
      <c r="C22" s="21">
        <v>3</v>
      </c>
      <c r="D22" s="21">
        <v>3</v>
      </c>
      <c r="E22" s="21">
        <v>5</v>
      </c>
      <c r="F22" s="21">
        <v>3</v>
      </c>
      <c r="G22" s="21">
        <v>4</v>
      </c>
      <c r="H22" s="21">
        <v>4</v>
      </c>
      <c r="I22" s="21">
        <v>5</v>
      </c>
      <c r="J22" s="21" t="s">
        <v>128</v>
      </c>
      <c r="K22" s="21" t="s">
        <v>143</v>
      </c>
      <c r="L22" s="21"/>
      <c r="M22" s="21"/>
      <c r="N22" s="21"/>
      <c r="O22" s="21"/>
      <c r="P22" s="21"/>
      <c r="Q22">
        <f t="shared" si="1"/>
        <v>1</v>
      </c>
    </row>
    <row r="23" spans="1:17" x14ac:dyDescent="0.35">
      <c r="A23" s="20" t="s">
        <v>144</v>
      </c>
      <c r="B23" s="21">
        <v>5</v>
      </c>
      <c r="C23" s="21">
        <v>4</v>
      </c>
      <c r="D23" s="21">
        <v>2</v>
      </c>
      <c r="E23" s="21">
        <v>5</v>
      </c>
      <c r="F23" s="21">
        <v>4</v>
      </c>
      <c r="G23" s="21">
        <v>5</v>
      </c>
      <c r="H23" s="21">
        <v>2</v>
      </c>
      <c r="I23" s="21">
        <v>4</v>
      </c>
      <c r="J23" s="21" t="s">
        <v>145</v>
      </c>
      <c r="K23" s="21"/>
      <c r="L23" s="21"/>
      <c r="M23" s="21"/>
      <c r="N23" s="21"/>
      <c r="O23" s="21"/>
      <c r="P23" s="21"/>
      <c r="Q23">
        <f t="shared" si="1"/>
        <v>1</v>
      </c>
    </row>
    <row r="24" spans="1:17" x14ac:dyDescent="0.35">
      <c r="A24" s="20" t="s">
        <v>146</v>
      </c>
      <c r="B24" s="21">
        <v>5</v>
      </c>
      <c r="C24" s="21">
        <v>4</v>
      </c>
      <c r="D24" s="21">
        <v>2</v>
      </c>
      <c r="E24" s="21">
        <v>4</v>
      </c>
      <c r="F24" s="21">
        <v>3</v>
      </c>
      <c r="G24" s="21">
        <v>4</v>
      </c>
      <c r="H24" s="21">
        <v>4</v>
      </c>
      <c r="I24" s="21">
        <v>4</v>
      </c>
      <c r="J24" s="21"/>
      <c r="K24" s="21" t="s">
        <v>147</v>
      </c>
      <c r="L24" s="21"/>
      <c r="M24" s="21"/>
      <c r="N24" s="21"/>
      <c r="O24" s="21"/>
      <c r="P24" s="21"/>
      <c r="Q24">
        <f t="shared" si="1"/>
        <v>1</v>
      </c>
    </row>
    <row r="25" spans="1:17" x14ac:dyDescent="0.35">
      <c r="A25" s="20" t="s">
        <v>148</v>
      </c>
      <c r="B25" s="21">
        <v>4</v>
      </c>
      <c r="C25" s="21">
        <v>4</v>
      </c>
      <c r="D25" s="21">
        <v>3</v>
      </c>
      <c r="E25" s="21">
        <v>5</v>
      </c>
      <c r="F25" s="21">
        <v>4</v>
      </c>
      <c r="G25" s="21">
        <v>4</v>
      </c>
      <c r="H25" s="21">
        <v>2</v>
      </c>
      <c r="I25" s="21">
        <v>5</v>
      </c>
      <c r="J25" s="21" t="s">
        <v>149</v>
      </c>
      <c r="K25" s="21"/>
      <c r="L25" s="21"/>
      <c r="M25" s="21"/>
      <c r="N25" s="21"/>
      <c r="O25" s="21"/>
      <c r="P25" s="21"/>
      <c r="Q25">
        <f t="shared" si="1"/>
        <v>1</v>
      </c>
    </row>
    <row r="26" spans="1:17" x14ac:dyDescent="0.35">
      <c r="A26" s="20" t="s">
        <v>150</v>
      </c>
      <c r="B26" s="21">
        <v>5</v>
      </c>
      <c r="C26" s="21">
        <v>5</v>
      </c>
      <c r="D26" s="21">
        <v>4</v>
      </c>
      <c r="E26" s="21">
        <v>4</v>
      </c>
      <c r="F26" s="21">
        <v>4</v>
      </c>
      <c r="G26" s="21">
        <v>4</v>
      </c>
      <c r="H26" s="21">
        <v>3</v>
      </c>
      <c r="I26" s="21">
        <v>4</v>
      </c>
      <c r="J26" s="21" t="s">
        <v>151</v>
      </c>
      <c r="K26" s="21" t="s">
        <v>152</v>
      </c>
      <c r="L26" s="21"/>
      <c r="M26" s="21"/>
      <c r="N26" s="21"/>
      <c r="O26" s="21"/>
      <c r="P26" s="21"/>
      <c r="Q26">
        <f t="shared" si="1"/>
        <v>1</v>
      </c>
    </row>
    <row r="27" spans="1:17" x14ac:dyDescent="0.35">
      <c r="A27" s="20" t="s">
        <v>153</v>
      </c>
      <c r="B27" s="21">
        <v>4</v>
      </c>
      <c r="C27" s="21">
        <v>4</v>
      </c>
      <c r="D27" s="21">
        <v>3</v>
      </c>
      <c r="E27" s="21">
        <v>5</v>
      </c>
      <c r="F27" s="21">
        <v>3</v>
      </c>
      <c r="G27" s="21">
        <v>5</v>
      </c>
      <c r="H27" s="21">
        <v>4</v>
      </c>
      <c r="I27" s="21">
        <v>5</v>
      </c>
      <c r="J27" s="21"/>
      <c r="K27" s="21"/>
      <c r="L27" s="21"/>
      <c r="M27" s="21"/>
      <c r="N27" s="21"/>
      <c r="O27" s="21"/>
      <c r="P27" s="21"/>
      <c r="Q27">
        <f t="shared" si="1"/>
        <v>1</v>
      </c>
    </row>
    <row r="28" spans="1:17" x14ac:dyDescent="0.35">
      <c r="A28" s="20" t="s">
        <v>154</v>
      </c>
      <c r="B28" s="21">
        <v>4</v>
      </c>
      <c r="C28" s="21">
        <v>4</v>
      </c>
      <c r="D28" s="21">
        <v>2</v>
      </c>
      <c r="E28" s="21">
        <v>4</v>
      </c>
      <c r="F28" s="21">
        <v>4</v>
      </c>
      <c r="G28" s="21">
        <v>4</v>
      </c>
      <c r="H28" s="21">
        <v>3</v>
      </c>
      <c r="I28" s="21">
        <v>4</v>
      </c>
      <c r="J28" s="21" t="s">
        <v>155</v>
      </c>
      <c r="K28" s="21"/>
      <c r="L28" s="21"/>
      <c r="M28" s="21"/>
      <c r="N28" s="21"/>
      <c r="O28" s="21"/>
      <c r="P28" s="21"/>
      <c r="Q28">
        <f t="shared" si="1"/>
        <v>1</v>
      </c>
    </row>
    <row r="29" spans="1:17" x14ac:dyDescent="0.35">
      <c r="A29" s="20" t="s">
        <v>156</v>
      </c>
      <c r="B29" s="21">
        <v>4</v>
      </c>
      <c r="C29" s="21">
        <v>4</v>
      </c>
      <c r="D29" s="21">
        <v>3</v>
      </c>
      <c r="E29" s="21">
        <v>5</v>
      </c>
      <c r="F29" s="21">
        <v>3</v>
      </c>
      <c r="G29" s="21">
        <v>5</v>
      </c>
      <c r="H29" s="21">
        <v>2</v>
      </c>
      <c r="I29" s="21">
        <v>4</v>
      </c>
      <c r="J29" s="21" t="s">
        <v>157</v>
      </c>
      <c r="K29" s="21" t="s">
        <v>158</v>
      </c>
      <c r="L29" s="21"/>
      <c r="M29" s="21"/>
      <c r="N29" s="21"/>
      <c r="O29" s="21"/>
      <c r="P29" s="21"/>
      <c r="Q29">
        <f t="shared" si="1"/>
        <v>1</v>
      </c>
    </row>
    <row r="30" spans="1:17" x14ac:dyDescent="0.35">
      <c r="A30" s="20" t="s">
        <v>159</v>
      </c>
      <c r="B30" s="21">
        <v>5</v>
      </c>
      <c r="C30" s="21">
        <v>4</v>
      </c>
      <c r="D30" s="21">
        <v>2</v>
      </c>
      <c r="E30" s="21">
        <v>4</v>
      </c>
      <c r="F30" s="21">
        <v>4</v>
      </c>
      <c r="G30" s="21">
        <v>4</v>
      </c>
      <c r="H30" s="21">
        <v>3</v>
      </c>
      <c r="I30" s="21">
        <v>5</v>
      </c>
      <c r="J30" s="21"/>
      <c r="K30" s="21"/>
      <c r="L30" s="21"/>
      <c r="M30" s="21"/>
      <c r="N30" s="21"/>
      <c r="O30" s="21"/>
      <c r="P30" s="21"/>
      <c r="Q30">
        <f t="shared" si="1"/>
        <v>1</v>
      </c>
    </row>
    <row r="31" spans="1:17" x14ac:dyDescent="0.35">
      <c r="A31" s="20" t="s">
        <v>160</v>
      </c>
      <c r="B31" s="21">
        <v>4</v>
      </c>
      <c r="C31" s="21">
        <v>5</v>
      </c>
      <c r="D31" s="21">
        <v>4</v>
      </c>
      <c r="E31" s="21">
        <v>5</v>
      </c>
      <c r="F31" s="21">
        <v>4</v>
      </c>
      <c r="G31" s="21">
        <v>5</v>
      </c>
      <c r="H31" s="21">
        <v>5</v>
      </c>
      <c r="I31" s="21">
        <v>4</v>
      </c>
      <c r="J31" s="21" t="s">
        <v>161</v>
      </c>
      <c r="K31" s="21" t="s">
        <v>129</v>
      </c>
      <c r="L31" s="21"/>
      <c r="M31" s="21"/>
      <c r="N31" s="21"/>
      <c r="O31" s="21"/>
      <c r="P31" s="21"/>
      <c r="Q31">
        <f t="shared" si="1"/>
        <v>1</v>
      </c>
    </row>
    <row r="32" spans="1:17" x14ac:dyDescent="0.35">
      <c r="A32" s="20" t="s">
        <v>162</v>
      </c>
      <c r="B32" s="21">
        <v>5</v>
      </c>
      <c r="C32" s="21">
        <v>4</v>
      </c>
      <c r="D32" s="21">
        <v>3</v>
      </c>
      <c r="E32" s="21">
        <v>5</v>
      </c>
      <c r="F32" s="21">
        <v>3</v>
      </c>
      <c r="G32" s="21">
        <v>4</v>
      </c>
      <c r="H32" s="21">
        <v>4</v>
      </c>
      <c r="I32" s="21">
        <v>5</v>
      </c>
      <c r="J32" s="21"/>
      <c r="K32" s="21"/>
      <c r="L32" s="21"/>
      <c r="M32" s="21"/>
      <c r="N32" s="21"/>
      <c r="O32" s="21"/>
      <c r="P32" s="21"/>
      <c r="Q32">
        <f t="shared" si="1"/>
        <v>1</v>
      </c>
    </row>
    <row r="33" spans="1:17" x14ac:dyDescent="0.35">
      <c r="A33" s="20" t="s">
        <v>163</v>
      </c>
      <c r="B33" s="21">
        <v>4</v>
      </c>
      <c r="C33" s="21">
        <v>3</v>
      </c>
      <c r="D33" s="21">
        <v>3</v>
      </c>
      <c r="E33" s="21">
        <v>4</v>
      </c>
      <c r="F33" s="21">
        <v>4</v>
      </c>
      <c r="G33" s="21">
        <v>4</v>
      </c>
      <c r="H33" s="21">
        <v>2</v>
      </c>
      <c r="I33" s="21">
        <v>4</v>
      </c>
      <c r="J33" s="21"/>
      <c r="K33" s="21"/>
      <c r="L33" s="21"/>
      <c r="M33" s="21"/>
      <c r="N33" s="21"/>
      <c r="O33" s="21"/>
      <c r="P33" s="21"/>
      <c r="Q33">
        <f t="shared" si="1"/>
        <v>1</v>
      </c>
    </row>
    <row r="34" spans="1:17" x14ac:dyDescent="0.35">
      <c r="A34" s="20" t="s">
        <v>164</v>
      </c>
      <c r="B34" s="21">
        <v>5</v>
      </c>
      <c r="C34" s="21">
        <v>4</v>
      </c>
      <c r="D34" s="21">
        <v>2</v>
      </c>
      <c r="E34" s="21">
        <v>5</v>
      </c>
      <c r="F34" s="21">
        <v>3</v>
      </c>
      <c r="G34" s="21">
        <v>4</v>
      </c>
      <c r="H34" s="21">
        <v>4</v>
      </c>
      <c r="I34" s="21">
        <v>4</v>
      </c>
      <c r="J34" s="21" t="s">
        <v>165</v>
      </c>
      <c r="K34" s="21"/>
      <c r="L34" s="21"/>
      <c r="M34" s="21"/>
      <c r="N34" s="21"/>
      <c r="O34" s="21"/>
      <c r="P34" s="21"/>
      <c r="Q34">
        <f t="shared" si="1"/>
        <v>1</v>
      </c>
    </row>
    <row r="35" spans="1:17" x14ac:dyDescent="0.35">
      <c r="A35" s="20" t="s">
        <v>166</v>
      </c>
      <c r="B35" s="21">
        <v>4</v>
      </c>
      <c r="C35" s="21">
        <v>4</v>
      </c>
      <c r="D35" s="21">
        <v>2</v>
      </c>
      <c r="E35" s="21">
        <v>4</v>
      </c>
      <c r="F35" s="21">
        <v>4</v>
      </c>
      <c r="G35" s="21">
        <v>5</v>
      </c>
      <c r="H35" s="21">
        <v>3</v>
      </c>
      <c r="I35" s="21">
        <v>5</v>
      </c>
      <c r="J35" s="21"/>
      <c r="K35" s="21"/>
      <c r="L35" s="21"/>
      <c r="M35" s="21"/>
      <c r="N35" s="21"/>
      <c r="O35" s="21"/>
      <c r="P35" s="21"/>
      <c r="Q35">
        <f t="shared" si="1"/>
        <v>1</v>
      </c>
    </row>
    <row r="36" spans="1:17" x14ac:dyDescent="0.35">
      <c r="A36" s="20" t="s">
        <v>167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>
        <f t="shared" si="1"/>
        <v>0</v>
      </c>
    </row>
    <row r="37" spans="1:17" x14ac:dyDescent="0.35">
      <c r="A37" s="20" t="s">
        <v>168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>
        <f t="shared" si="1"/>
        <v>0</v>
      </c>
    </row>
    <row r="38" spans="1:17" x14ac:dyDescent="0.35">
      <c r="A38" s="20" t="s">
        <v>169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>
        <f t="shared" si="1"/>
        <v>0</v>
      </c>
    </row>
    <row r="39" spans="1:17" x14ac:dyDescent="0.35">
      <c r="A39" s="20" t="s">
        <v>170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>
        <f t="shared" si="1"/>
        <v>0</v>
      </c>
    </row>
    <row r="40" spans="1:17" x14ac:dyDescent="0.35">
      <c r="A40" s="20" t="s">
        <v>171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>
        <f t="shared" si="1"/>
        <v>0</v>
      </c>
    </row>
    <row r="41" spans="1:17" x14ac:dyDescent="0.35">
      <c r="A41" s="20" t="s">
        <v>172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>
        <f t="shared" si="1"/>
        <v>0</v>
      </c>
    </row>
    <row r="42" spans="1:17" x14ac:dyDescent="0.35">
      <c r="A42" s="20" t="s">
        <v>173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>
        <f t="shared" si="1"/>
        <v>0</v>
      </c>
    </row>
    <row r="43" spans="1:17" x14ac:dyDescent="0.35">
      <c r="A43" s="20" t="s">
        <v>174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>
        <f t="shared" si="1"/>
        <v>0</v>
      </c>
    </row>
    <row r="44" spans="1:17" x14ac:dyDescent="0.35">
      <c r="A44" s="20" t="s">
        <v>175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>
        <f t="shared" ref="Q44:Q61" si="2">IF(COUNTA(B44:P44)=0,0,1)</f>
        <v>0</v>
      </c>
    </row>
    <row r="45" spans="1:17" x14ac:dyDescent="0.35">
      <c r="A45" s="20" t="s">
        <v>176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>
        <f t="shared" si="2"/>
        <v>0</v>
      </c>
    </row>
    <row r="46" spans="1:17" x14ac:dyDescent="0.35">
      <c r="A46" s="20" t="s">
        <v>177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>
        <f t="shared" si="2"/>
        <v>0</v>
      </c>
    </row>
    <row r="47" spans="1:17" x14ac:dyDescent="0.35">
      <c r="A47" s="20" t="s">
        <v>178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>
        <f t="shared" si="2"/>
        <v>0</v>
      </c>
    </row>
    <row r="48" spans="1:17" x14ac:dyDescent="0.35">
      <c r="A48" s="20" t="s">
        <v>179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>
        <f t="shared" si="2"/>
        <v>0</v>
      </c>
    </row>
    <row r="49" spans="1:17" x14ac:dyDescent="0.35">
      <c r="A49" s="20" t="s">
        <v>180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>
        <f t="shared" si="2"/>
        <v>0</v>
      </c>
    </row>
    <row r="50" spans="1:17" x14ac:dyDescent="0.35">
      <c r="A50" s="20" t="s">
        <v>181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>
        <f t="shared" si="2"/>
        <v>0</v>
      </c>
    </row>
    <row r="51" spans="1:17" x14ac:dyDescent="0.35">
      <c r="A51" s="20" t="s">
        <v>182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>
        <f t="shared" si="2"/>
        <v>0</v>
      </c>
    </row>
    <row r="52" spans="1:17" x14ac:dyDescent="0.35">
      <c r="A52" s="20" t="s">
        <v>183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>
        <f t="shared" si="2"/>
        <v>0</v>
      </c>
    </row>
    <row r="53" spans="1:17" x14ac:dyDescent="0.35">
      <c r="A53" s="20" t="s">
        <v>184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>
        <f t="shared" si="2"/>
        <v>0</v>
      </c>
    </row>
    <row r="54" spans="1:17" x14ac:dyDescent="0.35">
      <c r="A54" s="20" t="s">
        <v>185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>
        <f t="shared" si="2"/>
        <v>0</v>
      </c>
    </row>
    <row r="55" spans="1:17" x14ac:dyDescent="0.35">
      <c r="A55" s="20" t="s">
        <v>186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>
        <f t="shared" si="2"/>
        <v>0</v>
      </c>
    </row>
    <row r="56" spans="1:17" x14ac:dyDescent="0.35">
      <c r="A56" s="20" t="s">
        <v>187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>
        <f t="shared" si="2"/>
        <v>0</v>
      </c>
    </row>
    <row r="57" spans="1:17" x14ac:dyDescent="0.35">
      <c r="A57" s="20" t="s">
        <v>188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>
        <f t="shared" si="2"/>
        <v>0</v>
      </c>
    </row>
    <row r="58" spans="1:17" x14ac:dyDescent="0.35">
      <c r="A58" s="20" t="s">
        <v>189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>
        <f t="shared" si="2"/>
        <v>0</v>
      </c>
    </row>
    <row r="59" spans="1:17" x14ac:dyDescent="0.35">
      <c r="A59" s="20" t="s">
        <v>190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>
        <f t="shared" si="2"/>
        <v>0</v>
      </c>
    </row>
    <row r="60" spans="1:17" x14ac:dyDescent="0.35">
      <c r="A60" s="20" t="s">
        <v>191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>
        <f t="shared" si="2"/>
        <v>0</v>
      </c>
    </row>
    <row r="61" spans="1:17" x14ac:dyDescent="0.35">
      <c r="A61" s="20" t="s">
        <v>192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>
        <f t="shared" si="2"/>
        <v>0</v>
      </c>
    </row>
    <row r="63" spans="1:17" x14ac:dyDescent="0.35">
      <c r="A63" s="12" t="s">
        <v>117</v>
      </c>
      <c r="B63" s="22">
        <f t="shared" ref="B63:P63" si="3">IF(B$7="","",IF(B$8="Rating 1 to 5",(COUNTIF(B12:B61,1)+COUNTIF(B12:B61,2)+COUNTIF(B12:B61,3)+COUNTIF(B12:B61,4)+COUNTIF(B12:B61,5)),COUNTA(B12:B61)))</f>
        <v>24</v>
      </c>
      <c r="C63" s="22">
        <f t="shared" si="3"/>
        <v>24</v>
      </c>
      <c r="D63" s="22">
        <f t="shared" si="3"/>
        <v>24</v>
      </c>
      <c r="E63" s="22">
        <f t="shared" si="3"/>
        <v>24</v>
      </c>
      <c r="F63" s="22">
        <f t="shared" si="3"/>
        <v>24</v>
      </c>
      <c r="G63" s="22">
        <f t="shared" si="3"/>
        <v>24</v>
      </c>
      <c r="H63" s="22">
        <f t="shared" si="3"/>
        <v>24</v>
      </c>
      <c r="I63" s="22">
        <f t="shared" si="3"/>
        <v>24</v>
      </c>
      <c r="J63" s="22">
        <f t="shared" si="3"/>
        <v>15</v>
      </c>
      <c r="K63" s="22">
        <f t="shared" si="3"/>
        <v>11</v>
      </c>
      <c r="L63" s="22" t="str">
        <f t="shared" si="3"/>
        <v/>
      </c>
      <c r="M63" s="22" t="str">
        <f t="shared" si="3"/>
        <v/>
      </c>
      <c r="N63" s="22" t="str">
        <f t="shared" si="3"/>
        <v/>
      </c>
      <c r="O63" s="22" t="str">
        <f t="shared" si="3"/>
        <v/>
      </c>
      <c r="P63" s="22" t="str">
        <f t="shared" si="3"/>
        <v/>
      </c>
    </row>
    <row r="64" spans="1:17" x14ac:dyDescent="0.35">
      <c r="A64" s="12" t="s">
        <v>193</v>
      </c>
      <c r="B64" s="23">
        <f t="shared" ref="B64:P64" si="4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ROUND(AVERAGEIFS(B12:B61,B12:B61,"&gt;=1",B12:B61,"&lt;=5"),1))</f>
        <v>4.5</v>
      </c>
      <c r="C64" s="23">
        <f t="shared" si="4"/>
        <v>4</v>
      </c>
      <c r="D64" s="23">
        <f t="shared" si="4"/>
        <v>2.7</v>
      </c>
      <c r="E64" s="23">
        <f t="shared" si="4"/>
        <v>4.5999999999999996</v>
      </c>
      <c r="F64" s="23">
        <f t="shared" si="4"/>
        <v>3.6</v>
      </c>
      <c r="G64" s="23">
        <f t="shared" si="4"/>
        <v>4.4000000000000004</v>
      </c>
      <c r="H64" s="23">
        <f t="shared" si="4"/>
        <v>3.2</v>
      </c>
      <c r="I64" s="23">
        <f t="shared" si="4"/>
        <v>4.4000000000000004</v>
      </c>
      <c r="J64" s="23" t="str">
        <f t="shared" si="4"/>
        <v/>
      </c>
      <c r="K64" s="23" t="str">
        <f t="shared" si="4"/>
        <v/>
      </c>
      <c r="L64" s="23" t="str">
        <f t="shared" si="4"/>
        <v/>
      </c>
      <c r="M64" s="23" t="str">
        <f t="shared" si="4"/>
        <v/>
      </c>
      <c r="N64" s="23" t="str">
        <f t="shared" si="4"/>
        <v/>
      </c>
      <c r="O64" s="23" t="str">
        <f t="shared" si="4"/>
        <v/>
      </c>
      <c r="P64" s="23" t="str">
        <f t="shared" si="4"/>
        <v/>
      </c>
    </row>
    <row r="65" spans="1:16" x14ac:dyDescent="0.35">
      <c r="A65" s="12" t="s">
        <v>194</v>
      </c>
      <c r="B65" s="24">
        <f t="shared" ref="B65:P65" si="5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COUNTIFS(B12:B61,"&gt;=4",B12:B61,"&lt;=5")/(COUNTIF(B12:B61,1)+COUNTIF(B12:B61,2)+COUNTIF(B12:B61,3)+COUNTIF(B12:B61,4)+COUNTIF(B12:B61,5)))</f>
        <v>1</v>
      </c>
      <c r="C65" s="24">
        <f t="shared" si="5"/>
        <v>0.875</v>
      </c>
      <c r="D65" s="24">
        <f t="shared" si="5"/>
        <v>0.16666666666666666</v>
      </c>
      <c r="E65" s="24">
        <f t="shared" si="5"/>
        <v>1</v>
      </c>
      <c r="F65" s="24">
        <f t="shared" si="5"/>
        <v>0.58333333333333337</v>
      </c>
      <c r="G65" s="24">
        <f t="shared" si="5"/>
        <v>1</v>
      </c>
      <c r="H65" s="24">
        <f t="shared" si="5"/>
        <v>0.41666666666666669</v>
      </c>
      <c r="I65" s="24">
        <f t="shared" si="5"/>
        <v>1</v>
      </c>
      <c r="J65" s="24" t="str">
        <f t="shared" si="5"/>
        <v/>
      </c>
      <c r="K65" s="24" t="str">
        <f t="shared" si="5"/>
        <v/>
      </c>
      <c r="L65" s="24" t="str">
        <f t="shared" si="5"/>
        <v/>
      </c>
      <c r="M65" s="24" t="str">
        <f t="shared" si="5"/>
        <v/>
      </c>
      <c r="N65" s="24" t="str">
        <f t="shared" si="5"/>
        <v/>
      </c>
      <c r="O65" s="24" t="str">
        <f t="shared" si="5"/>
        <v/>
      </c>
      <c r="P65" s="24" t="str">
        <f t="shared" si="5"/>
        <v/>
      </c>
    </row>
    <row r="66" spans="1:16" x14ac:dyDescent="0.35">
      <c r="A66" s="12" t="s">
        <v>195</v>
      </c>
      <c r="B66" s="24">
        <f t="shared" ref="B66:P66" si="6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COUNTIFS(B12:B61,"&gt;=1",B12:B61,"&lt;=2")/(COUNTIF(B12:B61,1)+COUNTIF(B12:B61,2)+COUNTIF(B12:B61,3)+COUNTIF(B12:B61,4)+COUNTIF(B12:B61,5)))</f>
        <v>0</v>
      </c>
      <c r="C66" s="24">
        <f t="shared" si="6"/>
        <v>0</v>
      </c>
      <c r="D66" s="24">
        <f t="shared" si="6"/>
        <v>0.45833333333333331</v>
      </c>
      <c r="E66" s="24">
        <f t="shared" si="6"/>
        <v>0</v>
      </c>
      <c r="F66" s="24">
        <f t="shared" si="6"/>
        <v>0</v>
      </c>
      <c r="G66" s="24">
        <f t="shared" si="6"/>
        <v>0</v>
      </c>
      <c r="H66" s="24">
        <f t="shared" si="6"/>
        <v>0.29166666666666669</v>
      </c>
      <c r="I66" s="24">
        <f t="shared" si="6"/>
        <v>0</v>
      </c>
      <c r="J66" s="24" t="str">
        <f t="shared" si="6"/>
        <v/>
      </c>
      <c r="K66" s="24" t="str">
        <f t="shared" si="6"/>
        <v/>
      </c>
      <c r="L66" s="24" t="str">
        <f t="shared" si="6"/>
        <v/>
      </c>
      <c r="M66" s="24" t="str">
        <f t="shared" si="6"/>
        <v/>
      </c>
      <c r="N66" s="24" t="str">
        <f t="shared" si="6"/>
        <v/>
      </c>
      <c r="O66" s="24" t="str">
        <f t="shared" si="6"/>
        <v/>
      </c>
      <c r="P66" s="24" t="str">
        <f t="shared" si="6"/>
        <v/>
      </c>
    </row>
    <row r="67" spans="1:16" x14ac:dyDescent="0.35">
      <c r="A67" s="12" t="s">
        <v>120</v>
      </c>
      <c r="B67" s="18" t="str">
        <f t="shared" ref="B67:P67" si="7">IF(B$8&lt;&gt;"Rating 1 to 5","",IF((COUNTA(B12:B61)-(COUNTIF(B12:B61,1)+COUNTIF(B12:B61,2)+COUNTIF(B12:B61,3)+COUNTIF(B12:B61,4)+COUNTIF(B12:B61,5))-COUNTIF(B12:B61,"NA"))&gt;0,"Invalid ratings",IF((COUNTIF(B12:B61,1)+COUNTIF(B12:B61,2)+COUNTIF(B12:B61,3)+COUNTIF(B12:B61,4)+COUNTIF(B12:B61,5))=0,"",IF((COUNTIF(B12:B61,1)+COUNTIF(B12:B61,2)+COUNTIF(B12:B61,3)+COUNTIF(B12:B61,4)+COUNTIF(B12:B61,5))&lt;5,"Too few to read",IF(OR(B64&lt;3.5,B66&gt;=0.2),"Act",IF(B65&gt;=0.8,"Strong","OK"))))))</f>
        <v>Strong</v>
      </c>
      <c r="C67" s="18" t="str">
        <f t="shared" si="7"/>
        <v>Strong</v>
      </c>
      <c r="D67" s="18" t="str">
        <f t="shared" si="7"/>
        <v>Act</v>
      </c>
      <c r="E67" s="18" t="str">
        <f t="shared" si="7"/>
        <v>Strong</v>
      </c>
      <c r="F67" s="18" t="str">
        <f t="shared" si="7"/>
        <v>OK</v>
      </c>
      <c r="G67" s="18" t="str">
        <f t="shared" si="7"/>
        <v>Strong</v>
      </c>
      <c r="H67" s="18" t="str">
        <f t="shared" si="7"/>
        <v>Act</v>
      </c>
      <c r="I67" s="18" t="str">
        <f t="shared" si="7"/>
        <v>Strong</v>
      </c>
      <c r="J67" s="18" t="str">
        <f t="shared" si="7"/>
        <v/>
      </c>
      <c r="K67" s="18" t="str">
        <f t="shared" si="7"/>
        <v/>
      </c>
      <c r="L67" s="18" t="str">
        <f t="shared" si="7"/>
        <v/>
      </c>
      <c r="M67" s="18" t="str">
        <f t="shared" si="7"/>
        <v/>
      </c>
      <c r="N67" s="18" t="str">
        <f t="shared" si="7"/>
        <v/>
      </c>
      <c r="O67" s="18" t="str">
        <f t="shared" si="7"/>
        <v/>
      </c>
      <c r="P67" s="18" t="str">
        <f t="shared" si="7"/>
        <v/>
      </c>
    </row>
  </sheetData>
  <mergeCells count="4">
    <mergeCell ref="B6:H6"/>
    <mergeCell ref="B3:C3"/>
    <mergeCell ref="B5:C5"/>
    <mergeCell ref="B4:C4"/>
  </mergeCells>
  <conditionalFormatting sqref="B6">
    <cfRule type="expression" dxfId="11" priority="61">
      <formula>AND($B$6&lt;&gt;"",$B$6&lt;&gt;"Nothing below the line")</formula>
    </cfRule>
    <cfRule type="expression" dxfId="10" priority="62">
      <formula>$B$6="Nothing below the line"</formula>
    </cfRule>
  </conditionalFormatting>
  <conditionalFormatting sqref="B9:P9">
    <cfRule type="expression" dxfId="9" priority="1">
      <formula>B9="Act"</formula>
    </cfRule>
    <cfRule type="expression" dxfId="8" priority="2">
      <formula>B9="Strong"</formula>
    </cfRule>
  </conditionalFormatting>
  <conditionalFormatting sqref="B67:P67">
    <cfRule type="expression" dxfId="7" priority="3">
      <formula>B67="Act"</formula>
    </cfRule>
    <cfRule type="expression" dxfId="6" priority="4">
      <formula>B67="Strong"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67"/>
  <sheetViews>
    <sheetView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RowHeight="14.5" x14ac:dyDescent="0.35"/>
  <cols>
    <col min="1" max="1" width="26" customWidth="1"/>
    <col min="2" max="16" width="16" customWidth="1"/>
  </cols>
  <sheetData>
    <row r="1" spans="1:18" ht="19" x14ac:dyDescent="0.4">
      <c r="A1" s="1" t="s">
        <v>196</v>
      </c>
    </row>
    <row r="2" spans="1:18" x14ac:dyDescent="0.35">
      <c r="A2" s="2" t="s">
        <v>114</v>
      </c>
      <c r="R2" t="s">
        <v>115</v>
      </c>
    </row>
    <row r="3" spans="1:18" x14ac:dyDescent="0.35">
      <c r="A3" s="12" t="s">
        <v>116</v>
      </c>
      <c r="B3" s="29">
        <v>24</v>
      </c>
      <c r="C3" s="30"/>
    </row>
    <row r="4" spans="1:18" x14ac:dyDescent="0.35">
      <c r="A4" s="12" t="s">
        <v>117</v>
      </c>
      <c r="B4" s="28">
        <f>IF(SUM(Q12:Q61)=0,"",SUM(Q12:Q61))</f>
        <v>15</v>
      </c>
      <c r="C4" s="30"/>
    </row>
    <row r="5" spans="1:18" x14ac:dyDescent="0.35">
      <c r="A5" s="12" t="s">
        <v>118</v>
      </c>
      <c r="B5" s="31">
        <f>IF(OR(B4="",NOT(ISNUMBER(B3))),"",IF(B3&lt;=0,"Check invited count",IF(B4&gt;B3,"Check invited count",B4/B3)))</f>
        <v>0.625</v>
      </c>
      <c r="C5" s="30"/>
    </row>
    <row r="6" spans="1:18" x14ac:dyDescent="0.35">
      <c r="A6" s="12" t="s">
        <v>119</v>
      </c>
      <c r="B6" s="27" t="str">
        <f>IF(B4="","",IF((IF(B67="Act",B11&amp;",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",""))="","Nothing below the line",LEFT(IF(B67="Act",B11&amp;",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",""),LEN(IF(B67="Act",B11&amp;", ","")&amp;IF(C67="Act",C11&amp;", ","")&amp;IF(D67="Act",D11&amp;", ","")&amp;IF(E67="Act",E11&amp;", ","")&amp;IF(F67="Act",F11&amp;", ","")&amp;IF(G67="Act",G11&amp;", ","")&amp;IF(H67="Act",H11&amp;", ","")&amp;IF(I67="Act",I11&amp;", ","")&amp;IF(J67="Act",J11&amp;", ","")&amp;IF(K67="Act",K11&amp;", ","")&amp;IF(L67="Act",L11&amp;", ","")&amp;IF(M67="Act",M11&amp;", ","")&amp;IF(N67="Act",N11&amp;", ","")&amp;IF(O67="Act",O11&amp;", ","")&amp;IF(P67="Act",P11&amp;", ",""))-2)))</f>
        <v>Q2, Q3</v>
      </c>
      <c r="C6" s="28"/>
      <c r="D6" s="28"/>
      <c r="E6" s="28"/>
      <c r="F6" s="28"/>
      <c r="G6" s="28"/>
      <c r="H6" s="28"/>
    </row>
    <row r="7" spans="1:18" ht="66" customHeight="1" x14ac:dyDescent="0.35">
      <c r="A7" s="4" t="s">
        <v>24</v>
      </c>
      <c r="B7" s="16" t="str">
        <f>IF(Survey!$G$6="","",Survey!$G$6)</f>
        <v>I have used what I learned in my work since the training.</v>
      </c>
      <c r="C7" s="16" t="str">
        <f>IF(Survey!$G$7="","",Survey!$G$7)</f>
        <v>I had the equipment I needed to apply what I learned.</v>
      </c>
      <c r="D7" s="16" t="str">
        <f>IF(Survey!$G$8="","",Survey!$G$8)</f>
        <v>My manager has talked with me about using what I learned.</v>
      </c>
      <c r="E7" s="16" t="str">
        <f>IF(Survey!$G$9="","",Survey!$G$9)</f>
        <v>Looking back, the training was worth the time it took.</v>
      </c>
      <c r="F7" s="16" t="str">
        <f>IF(Survey!$G$10="","",Survey!$G$10)</f>
        <v>Give one example of when you used what you learned.</v>
      </c>
      <c r="G7" s="16" t="str">
        <f>IF(Survey!$G$11="","",Survey!$G$11)</f>
        <v>What got in the way of using it, if anything?</v>
      </c>
      <c r="H7" s="16" t="str">
        <f>IF(Survey!$G$12="","",Survey!$G$12)</f>
        <v/>
      </c>
      <c r="I7" s="16" t="str">
        <f>IF(Survey!$G$13="","",Survey!$G$13)</f>
        <v/>
      </c>
      <c r="J7" s="16" t="str">
        <f>IF(Survey!$G$14="","",Survey!$G$14)</f>
        <v/>
      </c>
      <c r="K7" s="16" t="str">
        <f>IF(Survey!$G$15="","",Survey!$G$15)</f>
        <v/>
      </c>
      <c r="L7" s="16" t="str">
        <f>IF(Survey!$G$16="","",Survey!$G$16)</f>
        <v/>
      </c>
      <c r="M7" s="16" t="str">
        <f>IF(Survey!$G$17="","",Survey!$G$17)</f>
        <v/>
      </c>
      <c r="N7" s="16" t="str">
        <f>IF(Survey!$G$18="","",Survey!$G$18)</f>
        <v/>
      </c>
      <c r="O7" s="16" t="str">
        <f>IF(Survey!$G$19="","",Survey!$G$19)</f>
        <v/>
      </c>
      <c r="P7" s="16" t="str">
        <f>IF(Survey!$G$20="","",Survey!$G$20)</f>
        <v/>
      </c>
    </row>
    <row r="8" spans="1:18" x14ac:dyDescent="0.35">
      <c r="A8" s="12" t="s">
        <v>25</v>
      </c>
      <c r="B8" s="17" t="str">
        <f>IF(Survey!$H$6="","",Survey!$H$6)</f>
        <v>Rating 1 to 5</v>
      </c>
      <c r="C8" s="17" t="str">
        <f>IF(Survey!$H$7="","",Survey!$H$7)</f>
        <v>Rating 1 to 5</v>
      </c>
      <c r="D8" s="17" t="str">
        <f>IF(Survey!$H$8="","",Survey!$H$8)</f>
        <v>Rating 1 to 5</v>
      </c>
      <c r="E8" s="17" t="str">
        <f>IF(Survey!$H$9="","",Survey!$H$9)</f>
        <v>Rating 1 to 5</v>
      </c>
      <c r="F8" s="17" t="str">
        <f>IF(Survey!$H$10="","",Survey!$H$10)</f>
        <v>Open</v>
      </c>
      <c r="G8" s="17" t="str">
        <f>IF(Survey!$H$11="","",Survey!$H$11)</f>
        <v>Open</v>
      </c>
      <c r="H8" s="17" t="str">
        <f>IF(Survey!$H$12="","",Survey!$H$12)</f>
        <v/>
      </c>
      <c r="I8" s="17" t="str">
        <f>IF(Survey!$H$13="","",Survey!$H$13)</f>
        <v/>
      </c>
      <c r="J8" s="17" t="str">
        <f>IF(Survey!$H$14="","",Survey!$H$14)</f>
        <v/>
      </c>
      <c r="K8" s="17" t="str">
        <f>IF(Survey!$H$15="","",Survey!$H$15)</f>
        <v/>
      </c>
      <c r="L8" s="17" t="str">
        <f>IF(Survey!$H$16="","",Survey!$H$16)</f>
        <v/>
      </c>
      <c r="M8" s="17" t="str">
        <f>IF(Survey!$H$17="","",Survey!$H$17)</f>
        <v/>
      </c>
      <c r="N8" s="17" t="str">
        <f>IF(Survey!$H$18="","",Survey!$H$18)</f>
        <v/>
      </c>
      <c r="O8" s="17" t="str">
        <f>IF(Survey!$H$19="","",Survey!$H$19)</f>
        <v/>
      </c>
      <c r="P8" s="17" t="str">
        <f>IF(Survey!$H$20="","",Survey!$H$20)</f>
        <v/>
      </c>
    </row>
    <row r="9" spans="1:18" x14ac:dyDescent="0.35">
      <c r="A9" s="12" t="s">
        <v>120</v>
      </c>
      <c r="B9" s="18" t="str">
        <f t="shared" ref="B9:P9" si="0">B67</f>
        <v>Strong</v>
      </c>
      <c r="C9" s="18" t="str">
        <f t="shared" si="0"/>
        <v>Act</v>
      </c>
      <c r="D9" s="18" t="str">
        <f t="shared" si="0"/>
        <v>Act</v>
      </c>
      <c r="E9" s="18" t="str">
        <f t="shared" si="0"/>
        <v>Strong</v>
      </c>
      <c r="F9" s="18" t="str">
        <f t="shared" si="0"/>
        <v/>
      </c>
      <c r="G9" s="18" t="str">
        <f t="shared" si="0"/>
        <v/>
      </c>
      <c r="H9" s="18" t="str">
        <f t="shared" si="0"/>
        <v/>
      </c>
      <c r="I9" s="18" t="str">
        <f t="shared" si="0"/>
        <v/>
      </c>
      <c r="J9" s="18" t="str">
        <f t="shared" si="0"/>
        <v/>
      </c>
      <c r="K9" s="18" t="str">
        <f t="shared" si="0"/>
        <v/>
      </c>
      <c r="L9" s="18" t="str">
        <f t="shared" si="0"/>
        <v/>
      </c>
      <c r="M9" s="18" t="str">
        <f t="shared" si="0"/>
        <v/>
      </c>
      <c r="N9" s="18" t="str">
        <f t="shared" si="0"/>
        <v/>
      </c>
      <c r="O9" s="18" t="str">
        <f t="shared" si="0"/>
        <v/>
      </c>
      <c r="P9" s="18" t="str">
        <f t="shared" si="0"/>
        <v/>
      </c>
    </row>
    <row r="11" spans="1:18" x14ac:dyDescent="0.35">
      <c r="A11" s="11" t="s">
        <v>121</v>
      </c>
      <c r="B11" s="19" t="str">
        <f>IF(Survey!$G$6="","","Q1")</f>
        <v>Q1</v>
      </c>
      <c r="C11" s="19" t="str">
        <f>IF(Survey!$G$7="","","Q2")</f>
        <v>Q2</v>
      </c>
      <c r="D11" s="19" t="str">
        <f>IF(Survey!$G$8="","","Q3")</f>
        <v>Q3</v>
      </c>
      <c r="E11" s="19" t="str">
        <f>IF(Survey!$G$9="","","Q4")</f>
        <v>Q4</v>
      </c>
      <c r="F11" s="19" t="str">
        <f>IF(Survey!$G$10="","","Q5")</f>
        <v>Q5</v>
      </c>
      <c r="G11" s="19" t="str">
        <f>IF(Survey!$G$11="","","Q6")</f>
        <v>Q6</v>
      </c>
      <c r="H11" s="19" t="str">
        <f>IF(Survey!$G$12="","","Q7")</f>
        <v/>
      </c>
      <c r="I11" s="19" t="str">
        <f>IF(Survey!$G$13="","","Q8")</f>
        <v/>
      </c>
      <c r="J11" s="19" t="str">
        <f>IF(Survey!$G$14="","","Q9")</f>
        <v/>
      </c>
      <c r="K11" s="19" t="str">
        <f>IF(Survey!$G$15="","","Q10")</f>
        <v/>
      </c>
      <c r="L11" s="19" t="str">
        <f>IF(Survey!$G$16="","","Q11")</f>
        <v/>
      </c>
      <c r="M11" s="19" t="str">
        <f>IF(Survey!$G$17="","","Q12")</f>
        <v/>
      </c>
      <c r="N11" s="19" t="str">
        <f>IF(Survey!$G$18="","","Q13")</f>
        <v/>
      </c>
      <c r="O11" s="19" t="str">
        <f>IF(Survey!$G$19="","","Q14")</f>
        <v/>
      </c>
      <c r="P11" s="19" t="str">
        <f>IF(Survey!$G$20="","","Q15")</f>
        <v/>
      </c>
    </row>
    <row r="12" spans="1:18" x14ac:dyDescent="0.35">
      <c r="A12" s="20" t="s">
        <v>44</v>
      </c>
      <c r="B12" s="21">
        <v>4</v>
      </c>
      <c r="C12" s="21">
        <v>3</v>
      </c>
      <c r="D12" s="21">
        <v>2</v>
      </c>
      <c r="E12" s="21">
        <v>4</v>
      </c>
      <c r="F12" s="21" t="s">
        <v>197</v>
      </c>
      <c r="G12" s="21" t="s">
        <v>198</v>
      </c>
      <c r="H12" s="21"/>
      <c r="I12" s="21"/>
      <c r="J12" s="21"/>
      <c r="K12" s="21"/>
      <c r="L12" s="21"/>
      <c r="M12" s="21"/>
      <c r="N12" s="21"/>
      <c r="O12" s="21"/>
      <c r="P12" s="21"/>
      <c r="Q12">
        <f t="shared" ref="Q12:Q43" si="1">IF(COUNTA(B12:P12)=0,0,1)</f>
        <v>1</v>
      </c>
    </row>
    <row r="13" spans="1:18" x14ac:dyDescent="0.35">
      <c r="A13" s="20" t="s">
        <v>47</v>
      </c>
      <c r="B13" s="21">
        <v>5</v>
      </c>
      <c r="C13" s="21">
        <v>2</v>
      </c>
      <c r="D13" s="21">
        <v>1</v>
      </c>
      <c r="E13" s="21">
        <v>4</v>
      </c>
      <c r="F13" s="21" t="s">
        <v>199</v>
      </c>
      <c r="G13" s="21" t="s">
        <v>200</v>
      </c>
      <c r="H13" s="21"/>
      <c r="I13" s="21"/>
      <c r="J13" s="21"/>
      <c r="K13" s="21"/>
      <c r="L13" s="21"/>
      <c r="M13" s="21"/>
      <c r="N13" s="21"/>
      <c r="O13" s="21"/>
      <c r="P13" s="21"/>
      <c r="Q13">
        <f t="shared" si="1"/>
        <v>1</v>
      </c>
    </row>
    <row r="14" spans="1:18" x14ac:dyDescent="0.35">
      <c r="A14" s="20" t="s">
        <v>126</v>
      </c>
      <c r="B14" s="21">
        <v>4</v>
      </c>
      <c r="C14" s="21">
        <v>3</v>
      </c>
      <c r="D14" s="21">
        <v>2</v>
      </c>
      <c r="E14" s="21">
        <v>4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>
        <f t="shared" si="1"/>
        <v>1</v>
      </c>
    </row>
    <row r="15" spans="1:18" x14ac:dyDescent="0.35">
      <c r="A15" s="20" t="s">
        <v>127</v>
      </c>
      <c r="B15" s="21">
        <v>4</v>
      </c>
      <c r="C15" s="21">
        <v>4</v>
      </c>
      <c r="D15" s="21">
        <v>3</v>
      </c>
      <c r="E15" s="21">
        <v>5</v>
      </c>
      <c r="F15" s="21" t="s">
        <v>201</v>
      </c>
      <c r="G15" s="21" t="s">
        <v>202</v>
      </c>
      <c r="H15" s="21"/>
      <c r="I15" s="21"/>
      <c r="J15" s="21"/>
      <c r="K15" s="21"/>
      <c r="L15" s="21"/>
      <c r="M15" s="21"/>
      <c r="N15" s="21"/>
      <c r="O15" s="21"/>
      <c r="P15" s="21"/>
      <c r="Q15">
        <f t="shared" si="1"/>
        <v>1</v>
      </c>
    </row>
    <row r="16" spans="1:18" x14ac:dyDescent="0.35">
      <c r="A16" s="20" t="s">
        <v>130</v>
      </c>
      <c r="B16" s="21">
        <v>4</v>
      </c>
      <c r="C16" s="21">
        <v>3</v>
      </c>
      <c r="D16" s="21">
        <v>2</v>
      </c>
      <c r="E16" s="21">
        <v>4</v>
      </c>
      <c r="F16" s="21" t="s">
        <v>203</v>
      </c>
      <c r="G16" s="21" t="s">
        <v>204</v>
      </c>
      <c r="H16" s="21"/>
      <c r="I16" s="21"/>
      <c r="J16" s="21"/>
      <c r="K16" s="21"/>
      <c r="L16" s="21"/>
      <c r="M16" s="21"/>
      <c r="N16" s="21"/>
      <c r="O16" s="21"/>
      <c r="P16" s="21"/>
      <c r="Q16">
        <f t="shared" si="1"/>
        <v>1</v>
      </c>
    </row>
    <row r="17" spans="1:17" x14ac:dyDescent="0.35">
      <c r="A17" s="20" t="s">
        <v>133</v>
      </c>
      <c r="B17" s="21">
        <v>5</v>
      </c>
      <c r="C17" s="21">
        <v>2</v>
      </c>
      <c r="D17" s="21">
        <v>1</v>
      </c>
      <c r="E17" s="21">
        <v>3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>
        <f t="shared" si="1"/>
        <v>1</v>
      </c>
    </row>
    <row r="18" spans="1:17" x14ac:dyDescent="0.35">
      <c r="A18" s="20" t="s">
        <v>135</v>
      </c>
      <c r="B18" s="21">
        <v>3</v>
      </c>
      <c r="C18" s="21">
        <v>3</v>
      </c>
      <c r="D18" s="21">
        <v>2</v>
      </c>
      <c r="E18" s="21">
        <v>4</v>
      </c>
      <c r="F18" s="21" t="s">
        <v>205</v>
      </c>
      <c r="G18" s="21" t="s">
        <v>206</v>
      </c>
      <c r="H18" s="21"/>
      <c r="I18" s="21"/>
      <c r="J18" s="21"/>
      <c r="K18" s="21"/>
      <c r="L18" s="21"/>
      <c r="M18" s="21"/>
      <c r="N18" s="21"/>
      <c r="O18" s="21"/>
      <c r="P18" s="21"/>
      <c r="Q18">
        <f t="shared" si="1"/>
        <v>1</v>
      </c>
    </row>
    <row r="19" spans="1:17" x14ac:dyDescent="0.35">
      <c r="A19" s="20" t="s">
        <v>137</v>
      </c>
      <c r="B19" s="21">
        <v>4</v>
      </c>
      <c r="C19" s="21">
        <v>4</v>
      </c>
      <c r="D19" s="21">
        <v>3</v>
      </c>
      <c r="E19" s="21">
        <v>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>
        <f t="shared" si="1"/>
        <v>1</v>
      </c>
    </row>
    <row r="20" spans="1:17" x14ac:dyDescent="0.35">
      <c r="A20" s="20" t="s">
        <v>139</v>
      </c>
      <c r="B20" s="21">
        <v>4</v>
      </c>
      <c r="C20" s="21">
        <v>2</v>
      </c>
      <c r="D20" s="21">
        <v>2</v>
      </c>
      <c r="E20" s="21">
        <v>4</v>
      </c>
      <c r="F20" s="21" t="s">
        <v>207</v>
      </c>
      <c r="G20" s="21" t="s">
        <v>208</v>
      </c>
      <c r="H20" s="21"/>
      <c r="I20" s="21"/>
      <c r="J20" s="21"/>
      <c r="K20" s="21"/>
      <c r="L20" s="21"/>
      <c r="M20" s="21"/>
      <c r="N20" s="21"/>
      <c r="O20" s="21"/>
      <c r="P20" s="21"/>
      <c r="Q20">
        <f t="shared" si="1"/>
        <v>1</v>
      </c>
    </row>
    <row r="21" spans="1:17" x14ac:dyDescent="0.35">
      <c r="A21" s="20" t="s">
        <v>141</v>
      </c>
      <c r="B21" s="21">
        <v>5</v>
      </c>
      <c r="C21" s="21">
        <v>3</v>
      </c>
      <c r="D21" s="21">
        <v>1</v>
      </c>
      <c r="E21" s="21">
        <v>4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>
        <f t="shared" si="1"/>
        <v>1</v>
      </c>
    </row>
    <row r="22" spans="1:17" x14ac:dyDescent="0.35">
      <c r="A22" s="20" t="s">
        <v>142</v>
      </c>
      <c r="B22" s="21">
        <v>4</v>
      </c>
      <c r="C22" s="21">
        <v>2</v>
      </c>
      <c r="D22" s="21">
        <v>2</v>
      </c>
      <c r="E22" s="21">
        <v>5</v>
      </c>
      <c r="F22" s="21" t="s">
        <v>209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>
        <f t="shared" si="1"/>
        <v>1</v>
      </c>
    </row>
    <row r="23" spans="1:17" x14ac:dyDescent="0.35">
      <c r="A23" s="20" t="s">
        <v>144</v>
      </c>
      <c r="B23" s="21">
        <v>4</v>
      </c>
      <c r="C23" s="21">
        <v>3</v>
      </c>
      <c r="D23" s="21">
        <v>2</v>
      </c>
      <c r="E23" s="21">
        <v>4</v>
      </c>
      <c r="F23" s="21"/>
      <c r="G23" s="21" t="s">
        <v>210</v>
      </c>
      <c r="H23" s="21"/>
      <c r="I23" s="21"/>
      <c r="J23" s="21"/>
      <c r="K23" s="21"/>
      <c r="L23" s="21"/>
      <c r="M23" s="21"/>
      <c r="N23" s="21"/>
      <c r="O23" s="21"/>
      <c r="P23" s="21"/>
      <c r="Q23">
        <f t="shared" si="1"/>
        <v>1</v>
      </c>
    </row>
    <row r="24" spans="1:17" x14ac:dyDescent="0.35">
      <c r="A24" s="20" t="s">
        <v>146</v>
      </c>
      <c r="B24" s="21">
        <v>4</v>
      </c>
      <c r="C24" s="21">
        <v>4</v>
      </c>
      <c r="D24" s="21">
        <v>3</v>
      </c>
      <c r="E24" s="21">
        <v>4</v>
      </c>
      <c r="F24" s="21" t="s">
        <v>211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>
        <f t="shared" si="1"/>
        <v>1</v>
      </c>
    </row>
    <row r="25" spans="1:17" x14ac:dyDescent="0.35">
      <c r="A25" s="20" t="s">
        <v>148</v>
      </c>
      <c r="B25" s="21">
        <v>5</v>
      </c>
      <c r="C25" s="21">
        <v>3</v>
      </c>
      <c r="D25" s="21">
        <v>1</v>
      </c>
      <c r="E25" s="21">
        <v>4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>
        <f t="shared" si="1"/>
        <v>1</v>
      </c>
    </row>
    <row r="26" spans="1:17" x14ac:dyDescent="0.35">
      <c r="A26" s="20" t="s">
        <v>150</v>
      </c>
      <c r="B26" s="21">
        <v>4</v>
      </c>
      <c r="C26" s="21">
        <v>2</v>
      </c>
      <c r="D26" s="21">
        <v>2</v>
      </c>
      <c r="E26" s="21">
        <v>4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>
        <f t="shared" si="1"/>
        <v>1</v>
      </c>
    </row>
    <row r="27" spans="1:17" x14ac:dyDescent="0.35">
      <c r="A27" s="20" t="s">
        <v>153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>
        <f t="shared" si="1"/>
        <v>0</v>
      </c>
    </row>
    <row r="28" spans="1:17" x14ac:dyDescent="0.35">
      <c r="A28" s="20" t="s">
        <v>154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>
        <f t="shared" si="1"/>
        <v>0</v>
      </c>
    </row>
    <row r="29" spans="1:17" x14ac:dyDescent="0.35">
      <c r="A29" s="20" t="s">
        <v>156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>
        <f t="shared" si="1"/>
        <v>0</v>
      </c>
    </row>
    <row r="30" spans="1:17" x14ac:dyDescent="0.35">
      <c r="A30" s="20" t="s">
        <v>159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>
        <f t="shared" si="1"/>
        <v>0</v>
      </c>
    </row>
    <row r="31" spans="1:17" x14ac:dyDescent="0.35">
      <c r="A31" s="20" t="s">
        <v>160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>
        <f t="shared" si="1"/>
        <v>0</v>
      </c>
    </row>
    <row r="32" spans="1:17" x14ac:dyDescent="0.35">
      <c r="A32" s="20" t="s">
        <v>162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>
        <f t="shared" si="1"/>
        <v>0</v>
      </c>
    </row>
    <row r="33" spans="1:17" x14ac:dyDescent="0.35">
      <c r="A33" s="20" t="s">
        <v>163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>
        <f t="shared" si="1"/>
        <v>0</v>
      </c>
    </row>
    <row r="34" spans="1:17" x14ac:dyDescent="0.35">
      <c r="A34" s="20" t="s">
        <v>164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>
        <f t="shared" si="1"/>
        <v>0</v>
      </c>
    </row>
    <row r="35" spans="1:17" x14ac:dyDescent="0.35">
      <c r="A35" s="20" t="s">
        <v>166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>
        <f t="shared" si="1"/>
        <v>0</v>
      </c>
    </row>
    <row r="36" spans="1:17" x14ac:dyDescent="0.35">
      <c r="A36" s="20" t="s">
        <v>167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>
        <f t="shared" si="1"/>
        <v>0</v>
      </c>
    </row>
    <row r="37" spans="1:17" x14ac:dyDescent="0.35">
      <c r="A37" s="20" t="s">
        <v>168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>
        <f t="shared" si="1"/>
        <v>0</v>
      </c>
    </row>
    <row r="38" spans="1:17" x14ac:dyDescent="0.35">
      <c r="A38" s="20" t="s">
        <v>169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>
        <f t="shared" si="1"/>
        <v>0</v>
      </c>
    </row>
    <row r="39" spans="1:17" x14ac:dyDescent="0.35">
      <c r="A39" s="20" t="s">
        <v>170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>
        <f t="shared" si="1"/>
        <v>0</v>
      </c>
    </row>
    <row r="40" spans="1:17" x14ac:dyDescent="0.35">
      <c r="A40" s="20" t="s">
        <v>171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>
        <f t="shared" si="1"/>
        <v>0</v>
      </c>
    </row>
    <row r="41" spans="1:17" x14ac:dyDescent="0.35">
      <c r="A41" s="20" t="s">
        <v>172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>
        <f t="shared" si="1"/>
        <v>0</v>
      </c>
    </row>
    <row r="42" spans="1:17" x14ac:dyDescent="0.35">
      <c r="A42" s="20" t="s">
        <v>173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>
        <f t="shared" si="1"/>
        <v>0</v>
      </c>
    </row>
    <row r="43" spans="1:17" x14ac:dyDescent="0.35">
      <c r="A43" s="20" t="s">
        <v>174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>
        <f t="shared" si="1"/>
        <v>0</v>
      </c>
    </row>
    <row r="44" spans="1:17" x14ac:dyDescent="0.35">
      <c r="A44" s="20" t="s">
        <v>175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>
        <f t="shared" ref="Q44:Q61" si="2">IF(COUNTA(B44:P44)=0,0,1)</f>
        <v>0</v>
      </c>
    </row>
    <row r="45" spans="1:17" x14ac:dyDescent="0.35">
      <c r="A45" s="20" t="s">
        <v>176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>
        <f t="shared" si="2"/>
        <v>0</v>
      </c>
    </row>
    <row r="46" spans="1:17" x14ac:dyDescent="0.35">
      <c r="A46" s="20" t="s">
        <v>177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>
        <f t="shared" si="2"/>
        <v>0</v>
      </c>
    </row>
    <row r="47" spans="1:17" x14ac:dyDescent="0.35">
      <c r="A47" s="20" t="s">
        <v>178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>
        <f t="shared" si="2"/>
        <v>0</v>
      </c>
    </row>
    <row r="48" spans="1:17" x14ac:dyDescent="0.35">
      <c r="A48" s="20" t="s">
        <v>179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>
        <f t="shared" si="2"/>
        <v>0</v>
      </c>
    </row>
    <row r="49" spans="1:17" x14ac:dyDescent="0.35">
      <c r="A49" s="20" t="s">
        <v>180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>
        <f t="shared" si="2"/>
        <v>0</v>
      </c>
    </row>
    <row r="50" spans="1:17" x14ac:dyDescent="0.35">
      <c r="A50" s="20" t="s">
        <v>181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>
        <f t="shared" si="2"/>
        <v>0</v>
      </c>
    </row>
    <row r="51" spans="1:17" x14ac:dyDescent="0.35">
      <c r="A51" s="20" t="s">
        <v>182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>
        <f t="shared" si="2"/>
        <v>0</v>
      </c>
    </row>
    <row r="52" spans="1:17" x14ac:dyDescent="0.35">
      <c r="A52" s="20" t="s">
        <v>183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>
        <f t="shared" si="2"/>
        <v>0</v>
      </c>
    </row>
    <row r="53" spans="1:17" x14ac:dyDescent="0.35">
      <c r="A53" s="20" t="s">
        <v>184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>
        <f t="shared" si="2"/>
        <v>0</v>
      </c>
    </row>
    <row r="54" spans="1:17" x14ac:dyDescent="0.35">
      <c r="A54" s="20" t="s">
        <v>185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>
        <f t="shared" si="2"/>
        <v>0</v>
      </c>
    </row>
    <row r="55" spans="1:17" x14ac:dyDescent="0.35">
      <c r="A55" s="20" t="s">
        <v>186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>
        <f t="shared" si="2"/>
        <v>0</v>
      </c>
    </row>
    <row r="56" spans="1:17" x14ac:dyDescent="0.35">
      <c r="A56" s="20" t="s">
        <v>187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>
        <f t="shared" si="2"/>
        <v>0</v>
      </c>
    </row>
    <row r="57" spans="1:17" x14ac:dyDescent="0.35">
      <c r="A57" s="20" t="s">
        <v>188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>
        <f t="shared" si="2"/>
        <v>0</v>
      </c>
    </row>
    <row r="58" spans="1:17" x14ac:dyDescent="0.35">
      <c r="A58" s="20" t="s">
        <v>189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>
        <f t="shared" si="2"/>
        <v>0</v>
      </c>
    </row>
    <row r="59" spans="1:17" x14ac:dyDescent="0.35">
      <c r="A59" s="20" t="s">
        <v>190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>
        <f t="shared" si="2"/>
        <v>0</v>
      </c>
    </row>
    <row r="60" spans="1:17" x14ac:dyDescent="0.35">
      <c r="A60" s="20" t="s">
        <v>191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>
        <f t="shared" si="2"/>
        <v>0</v>
      </c>
    </row>
    <row r="61" spans="1:17" x14ac:dyDescent="0.35">
      <c r="A61" s="20" t="s">
        <v>192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>
        <f t="shared" si="2"/>
        <v>0</v>
      </c>
    </row>
    <row r="63" spans="1:17" x14ac:dyDescent="0.35">
      <c r="A63" s="12" t="s">
        <v>117</v>
      </c>
      <c r="B63" s="22">
        <f t="shared" ref="B63:P63" si="3">IF(B$7="","",IF(B$8="Rating 1 to 5",(COUNTIF(B12:B61,1)+COUNTIF(B12:B61,2)+COUNTIF(B12:B61,3)+COUNTIF(B12:B61,4)+COUNTIF(B12:B61,5)),COUNTA(B12:B61)))</f>
        <v>15</v>
      </c>
      <c r="C63" s="22">
        <f t="shared" si="3"/>
        <v>15</v>
      </c>
      <c r="D63" s="22">
        <f t="shared" si="3"/>
        <v>15</v>
      </c>
      <c r="E63" s="22">
        <f t="shared" si="3"/>
        <v>15</v>
      </c>
      <c r="F63" s="22">
        <f t="shared" si="3"/>
        <v>8</v>
      </c>
      <c r="G63" s="22">
        <f t="shared" si="3"/>
        <v>7</v>
      </c>
      <c r="H63" s="22" t="str">
        <f t="shared" si="3"/>
        <v/>
      </c>
      <c r="I63" s="22" t="str">
        <f t="shared" si="3"/>
        <v/>
      </c>
      <c r="J63" s="22" t="str">
        <f t="shared" si="3"/>
        <v/>
      </c>
      <c r="K63" s="22" t="str">
        <f t="shared" si="3"/>
        <v/>
      </c>
      <c r="L63" s="22" t="str">
        <f t="shared" si="3"/>
        <v/>
      </c>
      <c r="M63" s="22" t="str">
        <f t="shared" si="3"/>
        <v/>
      </c>
      <c r="N63" s="22" t="str">
        <f t="shared" si="3"/>
        <v/>
      </c>
      <c r="O63" s="22" t="str">
        <f t="shared" si="3"/>
        <v/>
      </c>
      <c r="P63" s="22" t="str">
        <f t="shared" si="3"/>
        <v/>
      </c>
    </row>
    <row r="64" spans="1:17" x14ac:dyDescent="0.35">
      <c r="A64" s="12" t="s">
        <v>193</v>
      </c>
      <c r="B64" s="23">
        <f t="shared" ref="B64:P64" si="4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ROUND(AVERAGEIFS(B12:B61,B12:B61,"&gt;=1",B12:B61,"&lt;=5"),1))</f>
        <v>4.2</v>
      </c>
      <c r="C64" s="23">
        <f t="shared" si="4"/>
        <v>2.9</v>
      </c>
      <c r="D64" s="23">
        <f t="shared" si="4"/>
        <v>1.9</v>
      </c>
      <c r="E64" s="23">
        <f t="shared" si="4"/>
        <v>4.0999999999999996</v>
      </c>
      <c r="F64" s="23" t="str">
        <f t="shared" si="4"/>
        <v/>
      </c>
      <c r="G64" s="23" t="str">
        <f t="shared" si="4"/>
        <v/>
      </c>
      <c r="H64" s="23" t="str">
        <f t="shared" si="4"/>
        <v/>
      </c>
      <c r="I64" s="23" t="str">
        <f t="shared" si="4"/>
        <v/>
      </c>
      <c r="J64" s="23" t="str">
        <f t="shared" si="4"/>
        <v/>
      </c>
      <c r="K64" s="23" t="str">
        <f t="shared" si="4"/>
        <v/>
      </c>
      <c r="L64" s="23" t="str">
        <f t="shared" si="4"/>
        <v/>
      </c>
      <c r="M64" s="23" t="str">
        <f t="shared" si="4"/>
        <v/>
      </c>
      <c r="N64" s="23" t="str">
        <f t="shared" si="4"/>
        <v/>
      </c>
      <c r="O64" s="23" t="str">
        <f t="shared" si="4"/>
        <v/>
      </c>
      <c r="P64" s="23" t="str">
        <f t="shared" si="4"/>
        <v/>
      </c>
    </row>
    <row r="65" spans="1:16" x14ac:dyDescent="0.35">
      <c r="A65" s="12" t="s">
        <v>194</v>
      </c>
      <c r="B65" s="24">
        <f t="shared" ref="B65:P65" si="5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COUNTIFS(B12:B61,"&gt;=4",B12:B61,"&lt;=5")/(COUNTIF(B12:B61,1)+COUNTIF(B12:B61,2)+COUNTIF(B12:B61,3)+COUNTIF(B12:B61,4)+COUNTIF(B12:B61,5)))</f>
        <v>0.93333333333333335</v>
      </c>
      <c r="C65" s="24">
        <f t="shared" si="5"/>
        <v>0.2</v>
      </c>
      <c r="D65" s="24">
        <f t="shared" si="5"/>
        <v>0</v>
      </c>
      <c r="E65" s="24">
        <f t="shared" si="5"/>
        <v>0.93333333333333335</v>
      </c>
      <c r="F65" s="24" t="str">
        <f t="shared" si="5"/>
        <v/>
      </c>
      <c r="G65" s="24" t="str">
        <f t="shared" si="5"/>
        <v/>
      </c>
      <c r="H65" s="24" t="str">
        <f t="shared" si="5"/>
        <v/>
      </c>
      <c r="I65" s="24" t="str">
        <f t="shared" si="5"/>
        <v/>
      </c>
      <c r="J65" s="24" t="str">
        <f t="shared" si="5"/>
        <v/>
      </c>
      <c r="K65" s="24" t="str">
        <f t="shared" si="5"/>
        <v/>
      </c>
      <c r="L65" s="24" t="str">
        <f t="shared" si="5"/>
        <v/>
      </c>
      <c r="M65" s="24" t="str">
        <f t="shared" si="5"/>
        <v/>
      </c>
      <c r="N65" s="24" t="str">
        <f t="shared" si="5"/>
        <v/>
      </c>
      <c r="O65" s="24" t="str">
        <f t="shared" si="5"/>
        <v/>
      </c>
      <c r="P65" s="24" t="str">
        <f t="shared" si="5"/>
        <v/>
      </c>
    </row>
    <row r="66" spans="1:16" x14ac:dyDescent="0.35">
      <c r="A66" s="12" t="s">
        <v>195</v>
      </c>
      <c r="B66" s="24">
        <f t="shared" ref="B66:P66" si="6">IF(OR(B$8&lt;&gt;"Rating 1 to 5",(COUNTIF(B12:B61,1)+COUNTIF(B12:B61,2)+COUNTIF(B12:B61,3)+COUNTIF(B12:B61,4)+COUNTIF(B12:B61,5))=0,(COUNTA(B12:B61)-(COUNTIF(B12:B61,1)+COUNTIF(B12:B61,2)+COUNTIF(B12:B61,3)+COUNTIF(B12:B61,4)+COUNTIF(B12:B61,5))-COUNTIF(B12:B61,"NA"))&gt;0),"",COUNTIFS(B12:B61,"&gt;=1",B12:B61,"&lt;=2")/(COUNTIF(B12:B61,1)+COUNTIF(B12:B61,2)+COUNTIF(B12:B61,3)+COUNTIF(B12:B61,4)+COUNTIF(B12:B61,5)))</f>
        <v>0</v>
      </c>
      <c r="C66" s="24">
        <f t="shared" si="6"/>
        <v>0.33333333333333331</v>
      </c>
      <c r="D66" s="24">
        <f t="shared" si="6"/>
        <v>0.8</v>
      </c>
      <c r="E66" s="24">
        <f t="shared" si="6"/>
        <v>0</v>
      </c>
      <c r="F66" s="24" t="str">
        <f t="shared" si="6"/>
        <v/>
      </c>
      <c r="G66" s="24" t="str">
        <f t="shared" si="6"/>
        <v/>
      </c>
      <c r="H66" s="24" t="str">
        <f t="shared" si="6"/>
        <v/>
      </c>
      <c r="I66" s="24" t="str">
        <f t="shared" si="6"/>
        <v/>
      </c>
      <c r="J66" s="24" t="str">
        <f t="shared" si="6"/>
        <v/>
      </c>
      <c r="K66" s="24" t="str">
        <f t="shared" si="6"/>
        <v/>
      </c>
      <c r="L66" s="24" t="str">
        <f t="shared" si="6"/>
        <v/>
      </c>
      <c r="M66" s="24" t="str">
        <f t="shared" si="6"/>
        <v/>
      </c>
      <c r="N66" s="24" t="str">
        <f t="shared" si="6"/>
        <v/>
      </c>
      <c r="O66" s="24" t="str">
        <f t="shared" si="6"/>
        <v/>
      </c>
      <c r="P66" s="24" t="str">
        <f t="shared" si="6"/>
        <v/>
      </c>
    </row>
    <row r="67" spans="1:16" x14ac:dyDescent="0.35">
      <c r="A67" s="12" t="s">
        <v>120</v>
      </c>
      <c r="B67" s="18" t="str">
        <f t="shared" ref="B67:P67" si="7">IF(B$8&lt;&gt;"Rating 1 to 5","",IF((COUNTA(B12:B61)-(COUNTIF(B12:B61,1)+COUNTIF(B12:B61,2)+COUNTIF(B12:B61,3)+COUNTIF(B12:B61,4)+COUNTIF(B12:B61,5))-COUNTIF(B12:B61,"NA"))&gt;0,"Invalid ratings",IF((COUNTIF(B12:B61,1)+COUNTIF(B12:B61,2)+COUNTIF(B12:B61,3)+COUNTIF(B12:B61,4)+COUNTIF(B12:B61,5))=0,"",IF((COUNTIF(B12:B61,1)+COUNTIF(B12:B61,2)+COUNTIF(B12:B61,3)+COUNTIF(B12:B61,4)+COUNTIF(B12:B61,5))&lt;5,"Too few to read",IF(OR(B64&lt;3.5,B66&gt;=0.2),"Act",IF(B65&gt;=0.8,"Strong","OK"))))))</f>
        <v>Strong</v>
      </c>
      <c r="C67" s="18" t="str">
        <f t="shared" si="7"/>
        <v>Act</v>
      </c>
      <c r="D67" s="18" t="str">
        <f t="shared" si="7"/>
        <v>Act</v>
      </c>
      <c r="E67" s="18" t="str">
        <f t="shared" si="7"/>
        <v>Strong</v>
      </c>
      <c r="F67" s="18" t="str">
        <f t="shared" si="7"/>
        <v/>
      </c>
      <c r="G67" s="18" t="str">
        <f t="shared" si="7"/>
        <v/>
      </c>
      <c r="H67" s="18" t="str">
        <f t="shared" si="7"/>
        <v/>
      </c>
      <c r="I67" s="18" t="str">
        <f t="shared" si="7"/>
        <v/>
      </c>
      <c r="J67" s="18" t="str">
        <f t="shared" si="7"/>
        <v/>
      </c>
      <c r="K67" s="18" t="str">
        <f t="shared" si="7"/>
        <v/>
      </c>
      <c r="L67" s="18" t="str">
        <f t="shared" si="7"/>
        <v/>
      </c>
      <c r="M67" s="18" t="str">
        <f t="shared" si="7"/>
        <v/>
      </c>
      <c r="N67" s="18" t="str">
        <f t="shared" si="7"/>
        <v/>
      </c>
      <c r="O67" s="18" t="str">
        <f t="shared" si="7"/>
        <v/>
      </c>
      <c r="P67" s="18" t="str">
        <f t="shared" si="7"/>
        <v/>
      </c>
    </row>
  </sheetData>
  <mergeCells count="4">
    <mergeCell ref="B6:H6"/>
    <mergeCell ref="B3:C3"/>
    <mergeCell ref="B5:C5"/>
    <mergeCell ref="B4:C4"/>
  </mergeCells>
  <conditionalFormatting sqref="B6">
    <cfRule type="expression" dxfId="5" priority="61">
      <formula>AND($B$6&lt;&gt;"",$B$6&lt;&gt;"Nothing below the line")</formula>
    </cfRule>
    <cfRule type="expression" dxfId="4" priority="62">
      <formula>$B$6="Nothing below the line"</formula>
    </cfRule>
  </conditionalFormatting>
  <conditionalFormatting sqref="B9:P9">
    <cfRule type="expression" dxfId="3" priority="1">
      <formula>B9="Act"</formula>
    </cfRule>
    <cfRule type="expression" dxfId="2" priority="2">
      <formula>B9="Strong"</formula>
    </cfRule>
  </conditionalFormatting>
  <conditionalFormatting sqref="B67:P67">
    <cfRule type="expression" dxfId="1" priority="3">
      <formula>B67="Act"</formula>
    </cfRule>
    <cfRule type="expression" dxfId="0" priority="4">
      <formula>B67="Strong"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/>
  </sheetViews>
  <sheetFormatPr defaultRowHeight="14.5" x14ac:dyDescent="0.35"/>
  <cols>
    <col min="1" max="1" width="26" customWidth="1"/>
    <col min="2" max="3" width="54" customWidth="1"/>
  </cols>
  <sheetData>
    <row r="1" spans="1:3" ht="19" x14ac:dyDescent="0.4">
      <c r="A1" s="1" t="s">
        <v>212</v>
      </c>
    </row>
    <row r="2" spans="1:3" x14ac:dyDescent="0.35">
      <c r="A2" s="2" t="s">
        <v>213</v>
      </c>
    </row>
    <row r="4" spans="1:3" x14ac:dyDescent="0.35">
      <c r="A4" s="3" t="s">
        <v>214</v>
      </c>
      <c r="B4" s="3" t="s">
        <v>215</v>
      </c>
      <c r="C4" s="3" t="s">
        <v>216</v>
      </c>
    </row>
    <row r="5" spans="1:3" ht="26.65" customHeight="1" x14ac:dyDescent="0.35">
      <c r="A5" s="4" t="s">
        <v>217</v>
      </c>
      <c r="B5" s="5" t="s">
        <v>218</v>
      </c>
      <c r="C5" s="5" t="s">
        <v>219</v>
      </c>
    </row>
    <row r="6" spans="1:3" ht="26.65" customHeight="1" x14ac:dyDescent="0.35">
      <c r="A6" s="4" t="s">
        <v>220</v>
      </c>
      <c r="B6" s="5" t="s">
        <v>221</v>
      </c>
      <c r="C6" s="5" t="s">
        <v>222</v>
      </c>
    </row>
    <row r="7" spans="1:3" ht="26.65" customHeight="1" x14ac:dyDescent="0.35">
      <c r="A7" s="4" t="s">
        <v>223</v>
      </c>
      <c r="B7" s="5" t="s">
        <v>224</v>
      </c>
      <c r="C7" s="5" t="s">
        <v>225</v>
      </c>
    </row>
    <row r="8" spans="1:3" ht="26.65" customHeight="1" x14ac:dyDescent="0.35">
      <c r="A8" s="4" t="s">
        <v>226</v>
      </c>
      <c r="B8" s="5" t="s">
        <v>227</v>
      </c>
      <c r="C8" s="5" t="s">
        <v>228</v>
      </c>
    </row>
    <row r="9" spans="1:3" ht="26.65" customHeight="1" x14ac:dyDescent="0.35">
      <c r="A9" s="4" t="s">
        <v>229</v>
      </c>
      <c r="B9" s="5" t="s">
        <v>230</v>
      </c>
      <c r="C9" s="5" t="s">
        <v>231</v>
      </c>
    </row>
    <row r="10" spans="1:3" ht="26.65" customHeight="1" x14ac:dyDescent="0.35">
      <c r="A10" s="4" t="s">
        <v>232</v>
      </c>
      <c r="B10" s="5" t="s">
        <v>233</v>
      </c>
      <c r="C10" s="5" t="s">
        <v>234</v>
      </c>
    </row>
    <row r="11" spans="1:3" ht="26.65" customHeight="1" x14ac:dyDescent="0.35">
      <c r="A11" s="4" t="s">
        <v>235</v>
      </c>
      <c r="B11" s="5" t="s">
        <v>236</v>
      </c>
      <c r="C11" s="5" t="s">
        <v>237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3"/>
  <sheetViews>
    <sheetView workbookViewId="0"/>
  </sheetViews>
  <sheetFormatPr defaultRowHeight="14.5" x14ac:dyDescent="0.35"/>
  <cols>
    <col min="1" max="1" width="7" customWidth="1"/>
    <col min="2" max="2" width="78" customWidth="1"/>
    <col min="3" max="3" width="16" customWidth="1"/>
    <col min="4" max="4" width="18" customWidth="1"/>
  </cols>
  <sheetData>
    <row r="1" spans="1:4" ht="19" x14ac:dyDescent="0.4">
      <c r="A1" s="1" t="s">
        <v>238</v>
      </c>
    </row>
    <row r="2" spans="1:4" x14ac:dyDescent="0.35">
      <c r="A2" s="2" t="s">
        <v>239</v>
      </c>
    </row>
    <row r="4" spans="1:4" x14ac:dyDescent="0.35">
      <c r="A4" s="3" t="s">
        <v>109</v>
      </c>
      <c r="B4" s="3" t="s">
        <v>24</v>
      </c>
      <c r="C4" s="3" t="s">
        <v>25</v>
      </c>
      <c r="D4" s="3" t="s">
        <v>26</v>
      </c>
    </row>
    <row r="5" spans="1:4" ht="20" customHeight="1" x14ac:dyDescent="0.35">
      <c r="A5" s="4" t="s">
        <v>240</v>
      </c>
      <c r="B5" s="5" t="s">
        <v>36</v>
      </c>
      <c r="C5" s="5" t="s">
        <v>32</v>
      </c>
      <c r="D5" s="5" t="s">
        <v>33</v>
      </c>
    </row>
    <row r="6" spans="1:4" ht="20" customHeight="1" x14ac:dyDescent="0.35">
      <c r="A6" s="4" t="s">
        <v>241</v>
      </c>
      <c r="B6" s="5" t="s">
        <v>242</v>
      </c>
      <c r="C6" s="5" t="s">
        <v>32</v>
      </c>
      <c r="D6" s="5" t="s">
        <v>33</v>
      </c>
    </row>
    <row r="7" spans="1:4" ht="20" customHeight="1" x14ac:dyDescent="0.35">
      <c r="A7" s="4" t="s">
        <v>243</v>
      </c>
      <c r="B7" s="5" t="s">
        <v>244</v>
      </c>
      <c r="C7" s="5" t="s">
        <v>32</v>
      </c>
      <c r="D7" s="5" t="s">
        <v>33</v>
      </c>
    </row>
    <row r="8" spans="1:4" ht="20" customHeight="1" x14ac:dyDescent="0.35">
      <c r="A8" s="4" t="s">
        <v>245</v>
      </c>
      <c r="B8" s="5" t="s">
        <v>69</v>
      </c>
      <c r="C8" s="5" t="s">
        <v>32</v>
      </c>
      <c r="D8" s="5" t="s">
        <v>33</v>
      </c>
    </row>
    <row r="9" spans="1:4" ht="20" customHeight="1" x14ac:dyDescent="0.35">
      <c r="A9" s="4" t="s">
        <v>246</v>
      </c>
      <c r="B9" s="5" t="s">
        <v>76</v>
      </c>
      <c r="C9" s="5" t="s">
        <v>32</v>
      </c>
      <c r="D9" s="5" t="s">
        <v>33</v>
      </c>
    </row>
    <row r="10" spans="1:4" ht="20" customHeight="1" x14ac:dyDescent="0.35">
      <c r="A10" s="4" t="s">
        <v>247</v>
      </c>
      <c r="B10" s="5" t="s">
        <v>83</v>
      </c>
      <c r="C10" s="5" t="s">
        <v>78</v>
      </c>
      <c r="D10" s="5" t="s">
        <v>33</v>
      </c>
    </row>
    <row r="11" spans="1:4" ht="20" customHeight="1" x14ac:dyDescent="0.35">
      <c r="A11" s="4" t="s">
        <v>248</v>
      </c>
      <c r="B11" s="5" t="s">
        <v>249</v>
      </c>
      <c r="C11" s="5" t="s">
        <v>32</v>
      </c>
      <c r="D11" s="5" t="s">
        <v>87</v>
      </c>
    </row>
    <row r="12" spans="1:4" ht="20" customHeight="1" x14ac:dyDescent="0.35">
      <c r="A12" s="4" t="s">
        <v>250</v>
      </c>
      <c r="B12" s="5" t="s">
        <v>251</v>
      </c>
      <c r="C12" s="5" t="s">
        <v>32</v>
      </c>
      <c r="D12" s="5" t="s">
        <v>87</v>
      </c>
    </row>
    <row r="13" spans="1:4" ht="20" customHeight="1" x14ac:dyDescent="0.35">
      <c r="A13" s="4" t="s">
        <v>252</v>
      </c>
      <c r="B13" s="5" t="s">
        <v>253</v>
      </c>
      <c r="C13" s="5" t="s">
        <v>78</v>
      </c>
      <c r="D13" s="5" t="s">
        <v>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5"/>
  <sheetViews>
    <sheetView workbookViewId="0"/>
  </sheetViews>
  <sheetFormatPr defaultRowHeight="14.5" x14ac:dyDescent="0.35"/>
  <cols>
    <col min="1" max="1" width="7" customWidth="1"/>
    <col min="2" max="2" width="78" customWidth="1"/>
    <col min="3" max="3" width="16" customWidth="1"/>
    <col min="4" max="4" width="18" customWidth="1"/>
  </cols>
  <sheetData>
    <row r="1" spans="1:4" ht="19" x14ac:dyDescent="0.4">
      <c r="A1" s="1" t="s">
        <v>254</v>
      </c>
    </row>
    <row r="2" spans="1:4" x14ac:dyDescent="0.35">
      <c r="A2" s="2" t="s">
        <v>255</v>
      </c>
    </row>
    <row r="4" spans="1:4" x14ac:dyDescent="0.35">
      <c r="A4" s="3" t="s">
        <v>109</v>
      </c>
      <c r="B4" s="3" t="s">
        <v>24</v>
      </c>
      <c r="C4" s="3" t="s">
        <v>25</v>
      </c>
      <c r="D4" s="3" t="s">
        <v>26</v>
      </c>
    </row>
    <row r="5" spans="1:4" ht="20" customHeight="1" x14ac:dyDescent="0.35">
      <c r="A5" s="4" t="s">
        <v>240</v>
      </c>
      <c r="B5" s="5" t="s">
        <v>31</v>
      </c>
      <c r="C5" s="5" t="s">
        <v>32</v>
      </c>
      <c r="D5" s="5" t="s">
        <v>33</v>
      </c>
    </row>
    <row r="6" spans="1:4" ht="20" customHeight="1" x14ac:dyDescent="0.35">
      <c r="A6" s="4" t="s">
        <v>241</v>
      </c>
      <c r="B6" s="5" t="s">
        <v>256</v>
      </c>
      <c r="C6" s="5" t="s">
        <v>32</v>
      </c>
      <c r="D6" s="5" t="s">
        <v>33</v>
      </c>
    </row>
    <row r="7" spans="1:4" ht="20" customHeight="1" x14ac:dyDescent="0.35">
      <c r="A7" s="4" t="s">
        <v>243</v>
      </c>
      <c r="B7" s="5" t="s">
        <v>257</v>
      </c>
      <c r="C7" s="5" t="s">
        <v>32</v>
      </c>
      <c r="D7" s="5" t="s">
        <v>33</v>
      </c>
    </row>
    <row r="8" spans="1:4" ht="20" customHeight="1" x14ac:dyDescent="0.35">
      <c r="A8" s="4" t="s">
        <v>245</v>
      </c>
      <c r="B8" s="5" t="s">
        <v>58</v>
      </c>
      <c r="C8" s="5" t="s">
        <v>32</v>
      </c>
      <c r="D8" s="5" t="s">
        <v>33</v>
      </c>
    </row>
    <row r="9" spans="1:4" ht="20" customHeight="1" x14ac:dyDescent="0.35">
      <c r="A9" s="4" t="s">
        <v>246</v>
      </c>
      <c r="B9" s="5" t="s">
        <v>53</v>
      </c>
      <c r="C9" s="5" t="s">
        <v>32</v>
      </c>
      <c r="D9" s="5" t="s">
        <v>33</v>
      </c>
    </row>
    <row r="10" spans="1:4" ht="20" customHeight="1" x14ac:dyDescent="0.35">
      <c r="A10" s="4" t="s">
        <v>247</v>
      </c>
      <c r="B10" s="5" t="s">
        <v>74</v>
      </c>
      <c r="C10" s="5" t="s">
        <v>32</v>
      </c>
      <c r="D10" s="5" t="s">
        <v>33</v>
      </c>
    </row>
    <row r="11" spans="1:4" ht="20" customHeight="1" x14ac:dyDescent="0.35">
      <c r="A11" s="4" t="s">
        <v>248</v>
      </c>
      <c r="B11" s="5" t="s">
        <v>81</v>
      </c>
      <c r="C11" s="5" t="s">
        <v>78</v>
      </c>
      <c r="D11" s="5" t="s">
        <v>33</v>
      </c>
    </row>
    <row r="12" spans="1:4" ht="20" customHeight="1" x14ac:dyDescent="0.35">
      <c r="A12" s="4" t="s">
        <v>250</v>
      </c>
      <c r="B12" s="5" t="s">
        <v>258</v>
      </c>
      <c r="C12" s="5" t="s">
        <v>32</v>
      </c>
      <c r="D12" s="5" t="s">
        <v>87</v>
      </c>
    </row>
    <row r="13" spans="1:4" ht="20" customHeight="1" x14ac:dyDescent="0.35">
      <c r="A13" s="4" t="s">
        <v>252</v>
      </c>
      <c r="B13" s="5" t="s">
        <v>259</v>
      </c>
      <c r="C13" s="5" t="s">
        <v>32</v>
      </c>
      <c r="D13" s="5" t="s">
        <v>87</v>
      </c>
    </row>
    <row r="14" spans="1:4" ht="20" customHeight="1" x14ac:dyDescent="0.35">
      <c r="A14" s="4" t="s">
        <v>260</v>
      </c>
      <c r="B14" s="5" t="s">
        <v>93</v>
      </c>
      <c r="C14" s="5" t="s">
        <v>32</v>
      </c>
      <c r="D14" s="5" t="s">
        <v>87</v>
      </c>
    </row>
    <row r="15" spans="1:4" ht="20" customHeight="1" x14ac:dyDescent="0.35">
      <c r="A15" s="4" t="s">
        <v>261</v>
      </c>
      <c r="B15" s="5" t="s">
        <v>262</v>
      </c>
      <c r="C15" s="5" t="s">
        <v>78</v>
      </c>
      <c r="D15" s="5" t="s">
        <v>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9"/>
  <sheetViews>
    <sheetView workbookViewId="0"/>
  </sheetViews>
  <sheetFormatPr defaultRowHeight="14.5" x14ac:dyDescent="0.35"/>
  <cols>
    <col min="1" max="1" width="7" customWidth="1"/>
    <col min="2" max="2" width="78" customWidth="1"/>
    <col min="3" max="3" width="16" customWidth="1"/>
    <col min="4" max="4" width="18" customWidth="1"/>
  </cols>
  <sheetData>
    <row r="1" spans="1:4" ht="19" x14ac:dyDescent="0.4">
      <c r="A1" s="1" t="s">
        <v>263</v>
      </c>
    </row>
    <row r="2" spans="1:4" x14ac:dyDescent="0.35">
      <c r="A2" s="2" t="s">
        <v>264</v>
      </c>
    </row>
    <row r="4" spans="1:4" x14ac:dyDescent="0.35">
      <c r="A4" s="3" t="s">
        <v>109</v>
      </c>
      <c r="B4" s="3" t="s">
        <v>24</v>
      </c>
      <c r="C4" s="3" t="s">
        <v>25</v>
      </c>
      <c r="D4" s="3" t="s">
        <v>26</v>
      </c>
    </row>
    <row r="5" spans="1:4" ht="20" customHeight="1" x14ac:dyDescent="0.35">
      <c r="A5" s="4" t="s">
        <v>240</v>
      </c>
      <c r="B5" s="5" t="s">
        <v>265</v>
      </c>
      <c r="C5" s="5" t="s">
        <v>32</v>
      </c>
      <c r="D5" s="5" t="s">
        <v>33</v>
      </c>
    </row>
    <row r="6" spans="1:4" ht="20" customHeight="1" x14ac:dyDescent="0.35">
      <c r="A6" s="4" t="s">
        <v>241</v>
      </c>
      <c r="B6" s="5" t="s">
        <v>266</v>
      </c>
      <c r="C6" s="5" t="s">
        <v>32</v>
      </c>
      <c r="D6" s="5" t="s">
        <v>33</v>
      </c>
    </row>
    <row r="7" spans="1:4" ht="20" customHeight="1" x14ac:dyDescent="0.35">
      <c r="A7" s="4" t="s">
        <v>243</v>
      </c>
      <c r="B7" s="5" t="s">
        <v>46</v>
      </c>
      <c r="C7" s="5" t="s">
        <v>32</v>
      </c>
      <c r="D7" s="5" t="s">
        <v>33</v>
      </c>
    </row>
    <row r="8" spans="1:4" ht="20" customHeight="1" x14ac:dyDescent="0.35">
      <c r="A8" s="4" t="s">
        <v>245</v>
      </c>
      <c r="B8" s="5" t="s">
        <v>267</v>
      </c>
      <c r="C8" s="5" t="s">
        <v>32</v>
      </c>
      <c r="D8" s="5" t="s">
        <v>33</v>
      </c>
    </row>
    <row r="9" spans="1:4" ht="20" customHeight="1" x14ac:dyDescent="0.35">
      <c r="A9" s="4" t="s">
        <v>246</v>
      </c>
      <c r="B9" s="5" t="s">
        <v>268</v>
      </c>
      <c r="C9" s="5" t="s">
        <v>32</v>
      </c>
      <c r="D9" s="5" t="s">
        <v>33</v>
      </c>
    </row>
    <row r="10" spans="1:4" ht="20" customHeight="1" x14ac:dyDescent="0.35">
      <c r="A10" s="4" t="s">
        <v>247</v>
      </c>
      <c r="B10" s="5" t="s">
        <v>269</v>
      </c>
      <c r="C10" s="5" t="s">
        <v>32</v>
      </c>
      <c r="D10" s="5" t="s">
        <v>33</v>
      </c>
    </row>
    <row r="11" spans="1:4" ht="20" customHeight="1" x14ac:dyDescent="0.35">
      <c r="A11" s="4" t="s">
        <v>248</v>
      </c>
      <c r="B11" s="5" t="s">
        <v>270</v>
      </c>
      <c r="C11" s="5" t="s">
        <v>32</v>
      </c>
      <c r="D11" s="5" t="s">
        <v>33</v>
      </c>
    </row>
    <row r="12" spans="1:4" ht="20" customHeight="1" x14ac:dyDescent="0.35">
      <c r="A12" s="4" t="s">
        <v>250</v>
      </c>
      <c r="B12" s="5" t="s">
        <v>271</v>
      </c>
      <c r="C12" s="5" t="s">
        <v>78</v>
      </c>
      <c r="D12" s="5" t="s">
        <v>33</v>
      </c>
    </row>
    <row r="13" spans="1:4" ht="20" customHeight="1" x14ac:dyDescent="0.35">
      <c r="A13" s="4" t="s">
        <v>252</v>
      </c>
      <c r="B13" s="5" t="s">
        <v>272</v>
      </c>
      <c r="C13" s="5" t="s">
        <v>32</v>
      </c>
      <c r="D13" s="5" t="s">
        <v>87</v>
      </c>
    </row>
    <row r="14" spans="1:4" ht="20" customHeight="1" x14ac:dyDescent="0.35">
      <c r="A14" s="4" t="s">
        <v>260</v>
      </c>
      <c r="B14" s="5" t="s">
        <v>273</v>
      </c>
      <c r="C14" s="5" t="s">
        <v>32</v>
      </c>
      <c r="D14" s="5" t="s">
        <v>87</v>
      </c>
    </row>
    <row r="15" spans="1:4" ht="20" customHeight="1" x14ac:dyDescent="0.35">
      <c r="A15" s="4" t="s">
        <v>261</v>
      </c>
      <c r="B15" s="5" t="s">
        <v>274</v>
      </c>
      <c r="C15" s="5" t="s">
        <v>32</v>
      </c>
      <c r="D15" s="5" t="s">
        <v>87</v>
      </c>
    </row>
    <row r="16" spans="1:4" ht="20" customHeight="1" x14ac:dyDescent="0.35">
      <c r="A16" s="4" t="s">
        <v>275</v>
      </c>
      <c r="B16" s="5" t="s">
        <v>276</v>
      </c>
      <c r="C16" s="5" t="s">
        <v>78</v>
      </c>
      <c r="D16" s="5" t="s">
        <v>87</v>
      </c>
    </row>
    <row r="17" spans="1:4" ht="20" customHeight="1" x14ac:dyDescent="0.35">
      <c r="A17" s="4" t="s">
        <v>277</v>
      </c>
      <c r="B17" s="5" t="s">
        <v>278</v>
      </c>
      <c r="C17" s="5" t="s">
        <v>78</v>
      </c>
      <c r="D17" s="5" t="s">
        <v>87</v>
      </c>
    </row>
    <row r="18" spans="1:4" ht="20" customHeight="1" x14ac:dyDescent="0.35">
      <c r="A18" s="4" t="s">
        <v>279</v>
      </c>
      <c r="B18" s="5" t="s">
        <v>280</v>
      </c>
      <c r="C18" s="5" t="s">
        <v>32</v>
      </c>
      <c r="D18" s="5" t="s">
        <v>87</v>
      </c>
    </row>
    <row r="19" spans="1:4" ht="20" customHeight="1" x14ac:dyDescent="0.35">
      <c r="A19" s="4" t="s">
        <v>281</v>
      </c>
      <c r="B19" s="5" t="s">
        <v>282</v>
      </c>
      <c r="C19" s="5" t="s">
        <v>78</v>
      </c>
      <c r="D19" s="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How to use</vt:lpstr>
      <vt:lpstr>Question bank</vt:lpstr>
      <vt:lpstr>Survey</vt:lpstr>
      <vt:lpstr>Results end</vt:lpstr>
      <vt:lpstr>Results follow-up</vt:lpstr>
      <vt:lpstr>Design checks</vt:lpstr>
      <vt:lpstr>Sample compliance module</vt:lpstr>
      <vt:lpstr>Sample software rollout</vt:lpstr>
      <vt:lpstr>Sample leadership workshop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Parshad Desai</cp:lastModifiedBy>
  <dcterms:modified xsi:type="dcterms:W3CDTF">2026-10-22T00:48:45Z</dcterms:modified>
</cp:coreProperties>
</file>