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informational-pipeline\data\reviews\training-roadmap-2026-10-21\final\"/>
    </mc:Choice>
  </mc:AlternateContent>
  <xr:revisionPtr revIDLastSave="0" documentId="13_ncr:1_{AC58585D-AE83-4519-94E0-3B5DAAAE0CC0}" xr6:coauthVersionLast="47" xr6:coauthVersionMax="47" xr10:uidLastSave="{00000000-0000-0000-0000-000000000000}"/>
  <bookViews>
    <workbookView xWindow="-110" yWindow="-110" windowWidth="19420" windowHeight="11500" xr2:uid="{00000000-000D-0000-FFFF-FFFF00000000}"/>
  </bookViews>
  <sheets>
    <sheet name="How to use" sheetId="1" r:id="rId1"/>
    <sheet name="Roadmap" sheetId="2" r:id="rId2"/>
    <sheet name="Roadmap or plan" sheetId="3" r:id="rId3"/>
    <sheet name="Sample sales academy" sheetId="4" r:id="rId4"/>
    <sheet name="Sample hospitality" sheetId="5" r:id="rId5"/>
    <sheet name="Sample compliance path" sheetId="6" r:id="rId6"/>
  </sheets>
  <calcPr calcId="181029"/>
</workbook>
</file>

<file path=xl/calcChain.xml><?xml version="1.0" encoding="utf-8"?>
<calcChain xmlns="http://schemas.openxmlformats.org/spreadsheetml/2006/main">
  <c r="D8" i="6" l="1"/>
  <c r="D9" i="5"/>
  <c r="D11" i="4"/>
  <c r="X47" i="2"/>
  <c r="U47" i="2"/>
  <c r="K47" i="2" s="1"/>
  <c r="P47" i="2"/>
  <c r="N47" i="2"/>
  <c r="M47" i="2"/>
  <c r="L47" i="2"/>
  <c r="G47" i="2"/>
  <c r="X46" i="2"/>
  <c r="U46" i="2"/>
  <c r="P46" i="2"/>
  <c r="K46" i="2"/>
  <c r="G46" i="2"/>
  <c r="X45" i="2"/>
  <c r="U45" i="2"/>
  <c r="P45" i="2"/>
  <c r="N45" i="2"/>
  <c r="M45" i="2"/>
  <c r="G45" i="2"/>
  <c r="X44" i="2"/>
  <c r="U44" i="2"/>
  <c r="P44" i="2"/>
  <c r="G44" i="2"/>
  <c r="X43" i="2"/>
  <c r="U43" i="2"/>
  <c r="P43" i="2"/>
  <c r="N43" i="2"/>
  <c r="M43" i="2"/>
  <c r="L43" i="2"/>
  <c r="K43" i="2"/>
  <c r="G43" i="2"/>
  <c r="X42" i="2"/>
  <c r="U42" i="2"/>
  <c r="P42" i="2"/>
  <c r="G42" i="2"/>
  <c r="X41" i="2"/>
  <c r="U41" i="2"/>
  <c r="P41" i="2"/>
  <c r="G41" i="2"/>
  <c r="X40" i="2"/>
  <c r="U40" i="2"/>
  <c r="P40" i="2"/>
  <c r="G40" i="2"/>
  <c r="X39" i="2"/>
  <c r="U39" i="2"/>
  <c r="P39" i="2"/>
  <c r="G39" i="2"/>
  <c r="X38" i="2"/>
  <c r="U38" i="2"/>
  <c r="P38" i="2"/>
  <c r="G38" i="2"/>
  <c r="X37" i="2"/>
  <c r="U37" i="2"/>
  <c r="N37" i="2" s="1"/>
  <c r="P37" i="2"/>
  <c r="M37" i="2"/>
  <c r="L37" i="2"/>
  <c r="K37" i="2"/>
  <c r="G37" i="2"/>
  <c r="X36" i="2"/>
  <c r="U36" i="2"/>
  <c r="P36" i="2"/>
  <c r="G36" i="2"/>
  <c r="X35" i="2"/>
  <c r="U35" i="2"/>
  <c r="P35" i="2"/>
  <c r="G35" i="2"/>
  <c r="X34" i="2"/>
  <c r="U34" i="2"/>
  <c r="P34" i="2"/>
  <c r="G34" i="2"/>
  <c r="X33" i="2"/>
  <c r="U33" i="2"/>
  <c r="P33" i="2"/>
  <c r="G33" i="2"/>
  <c r="X32" i="2"/>
  <c r="U32" i="2"/>
  <c r="P32" i="2"/>
  <c r="G32" i="2"/>
  <c r="X31" i="2"/>
  <c r="U31" i="2"/>
  <c r="P31" i="2"/>
  <c r="G31" i="2"/>
  <c r="X30" i="2"/>
  <c r="J8" i="2" s="1"/>
  <c r="U30" i="2"/>
  <c r="P30" i="2"/>
  <c r="N30" i="2"/>
  <c r="M30" i="2"/>
  <c r="L30" i="2"/>
  <c r="K30" i="2"/>
  <c r="G30" i="2"/>
  <c r="X29" i="2"/>
  <c r="U29" i="2"/>
  <c r="P29" i="2"/>
  <c r="G29" i="2"/>
  <c r="X28" i="2"/>
  <c r="U28" i="2"/>
  <c r="P28" i="2"/>
  <c r="G28" i="2"/>
  <c r="J18" i="2"/>
  <c r="I18" i="2"/>
  <c r="I17" i="2"/>
  <c r="J17" i="2" s="1"/>
  <c r="I16" i="2"/>
  <c r="J16" i="2" s="1"/>
  <c r="I15" i="2"/>
  <c r="J15" i="2" s="1"/>
  <c r="I14" i="2"/>
  <c r="J14" i="2" s="1"/>
  <c r="J7" i="2" s="1"/>
  <c r="J9" i="2"/>
  <c r="J6" i="2"/>
  <c r="J5" i="2"/>
  <c r="J4" i="2"/>
  <c r="J3" i="2"/>
  <c r="N46" i="2" l="1"/>
  <c r="M46" i="2"/>
  <c r="L46" i="2"/>
  <c r="N44" i="2"/>
  <c r="M44" i="2"/>
  <c r="L44" i="2"/>
  <c r="K44" i="2"/>
  <c r="M42" i="2"/>
  <c r="N42" i="2"/>
  <c r="N41" i="2"/>
  <c r="M41" i="2"/>
  <c r="L41" i="2"/>
  <c r="K41" i="2"/>
  <c r="N40" i="2"/>
  <c r="M40" i="2"/>
  <c r="L40" i="2"/>
  <c r="K40" i="2"/>
  <c r="N39" i="2"/>
  <c r="M39" i="2"/>
  <c r="N38" i="2"/>
  <c r="L38" i="2"/>
  <c r="K38" i="2"/>
  <c r="M38" i="2"/>
  <c r="N36" i="2"/>
  <c r="M36" i="2"/>
  <c r="N32" i="2"/>
  <c r="M32" i="2"/>
  <c r="L32" i="2"/>
  <c r="K32" i="2"/>
  <c r="W47" i="2"/>
  <c r="V47" i="2"/>
  <c r="W46" i="2"/>
  <c r="V46" i="2"/>
  <c r="W45" i="2"/>
  <c r="V45" i="2"/>
  <c r="L45" i="2"/>
  <c r="K45" i="2"/>
  <c r="V44" i="2"/>
  <c r="W44" i="2"/>
  <c r="V43" i="2"/>
  <c r="W43" i="2"/>
  <c r="K42" i="2"/>
  <c r="L42" i="2"/>
  <c r="V42" i="2"/>
  <c r="W42" i="2"/>
  <c r="V41" i="2"/>
  <c r="W41" i="2"/>
  <c r="W40" i="2"/>
  <c r="V40" i="2"/>
  <c r="W39" i="2"/>
  <c r="V39" i="2"/>
  <c r="K39" i="2"/>
  <c r="L39" i="2"/>
  <c r="W38" i="2"/>
  <c r="V38" i="2"/>
  <c r="V37" i="2"/>
  <c r="W37" i="2"/>
  <c r="W36" i="2"/>
  <c r="V36" i="2"/>
  <c r="L36" i="2"/>
  <c r="K36" i="2"/>
  <c r="N35" i="2"/>
  <c r="K35" i="2"/>
  <c r="L35" i="2"/>
  <c r="M35" i="2"/>
  <c r="V35" i="2"/>
  <c r="W35" i="2"/>
  <c r="L34" i="2"/>
  <c r="K34" i="2"/>
  <c r="W34" i="2"/>
  <c r="V34" i="2"/>
  <c r="N34" i="2"/>
  <c r="M34" i="2"/>
  <c r="V33" i="2"/>
  <c r="N33" i="2"/>
  <c r="M33" i="2"/>
  <c r="W33" i="2"/>
  <c r="K33" i="2"/>
  <c r="L33" i="2"/>
  <c r="V32" i="2"/>
  <c r="W32" i="2"/>
  <c r="W31" i="2"/>
  <c r="V31" i="2"/>
  <c r="N31" i="2"/>
  <c r="M31" i="2"/>
  <c r="L31" i="2"/>
  <c r="K31" i="2"/>
  <c r="W30" i="2"/>
  <c r="V30" i="2"/>
  <c r="W29" i="2"/>
  <c r="V29" i="2"/>
  <c r="N29" i="2"/>
  <c r="M29" i="2"/>
  <c r="L29" i="2"/>
  <c r="K29" i="2"/>
  <c r="W28" i="2"/>
  <c r="L28" i="2"/>
  <c r="M28" i="2"/>
  <c r="N28" i="2"/>
  <c r="V28" i="2"/>
  <c r="K28" i="2"/>
  <c r="J11" i="2"/>
  <c r="C22" i="2" l="1"/>
  <c r="D22" i="2"/>
  <c r="B22" i="2"/>
  <c r="E22" i="2" s="1"/>
  <c r="C23" i="2"/>
  <c r="D23" i="2"/>
  <c r="B23" i="2"/>
  <c r="E23" i="2" s="1"/>
  <c r="D24" i="2"/>
  <c r="B24" i="2"/>
  <c r="E24" i="2" s="1"/>
  <c r="C24" i="2"/>
  <c r="B21" i="2"/>
  <c r="E21" i="2" s="1"/>
  <c r="C21" i="2"/>
  <c r="D21" i="2"/>
  <c r="J10" i="2" l="1"/>
  <c r="D25" i="2"/>
  <c r="C25" i="2"/>
</calcChain>
</file>

<file path=xl/sharedStrings.xml><?xml version="1.0" encoding="utf-8"?>
<sst xmlns="http://schemas.openxmlformats.org/spreadsheetml/2006/main" count="279" uniqueCount="195">
  <si>
    <t>Training roadmap (v1.1)</t>
  </si>
  <si>
    <t>Yellow cells are yours to fill in. Grey cells work themselves out.</t>
  </si>
  <si>
    <t>Part</t>
  </si>
  <si>
    <t>What to do</t>
  </si>
  <si>
    <t>Goals</t>
  </si>
  <si>
    <t>Record up to five goals, with a measure, baseline, target and owner. The capacity is not a recommended goal count. Keep fixed codes G1 to G5. A goal may need a workplace action rather than training; document that decision.</t>
  </si>
  <si>
    <t>Initiatives</t>
  </si>
  <si>
    <t>Record up to 20 initiatives, using fixed IDs 1 to 20. Link to a listed goal or All for shared groundwork. Complete audience, owner, measure, priority and status. Do not change the ID cells or sort individual columns.</t>
  </si>
  <si>
    <t>People and hours</t>
  </si>
  <si>
    <t>People must be positive whole numbers; hours each must be positive; cost must be zero or positive. Cost is planned external expenditure in the currency at C9, excluding staff salaries. A firm-wide average is not each learner’s workload; check cohort and facilitator time separately.</t>
  </si>
  <si>
    <t>Quarters</t>
  </si>
  <si>
    <t>Use Q1 to Q4 with end not before start. State the year and quarter basis. Example uses calendar 2027: Q1 Jan-Mar, Q2 Apr-Jun, Q3 Jul-Sep, Q4 Oct-Dec. Hours/cost spread evenly across active quarters; this is an allocation assumption, not cash-flow or delivery scheduling.</t>
  </si>
  <si>
    <t>Depends on</t>
  </si>
  <si>
    <t>One prerequisite ID per initiative. Lookup uses the ID, not its position. Missing, duplicate, self or invalid references are flagged. Same-quarter dependencies need actual-date checks; this file only clears a prerequisite ending in an earlier quarter. Do not use it to certify a complex dependency network.</t>
  </si>
  <si>
    <t>Limits</t>
  </si>
  <si>
    <t>Set budget, staff, learning-hour allowance and concurrent-initiative review threshold. Counts do not measure team capacity. Checks flag missing inputs, incomplete goals, uncovered goals, ordering questions, budget excess and average hours above the allowance. Checks clear means review the plan, not approval or proof of feasibility.</t>
  </si>
  <si>
    <t>Review</t>
  </si>
  <si>
    <t>Record a review point with a measure and owner. Revisit needs, audience availability, actual spend and work outcomes after the first phase. All sample organisations, targets, dates, hours and costs are fictional planning assumptions.</t>
  </si>
  <si>
    <t>Start from the business goals. Every initiative should trace back to one.</t>
  </si>
  <si>
    <t>Organisation</t>
  </si>
  <si>
    <t>Fictional professional services firm, 80 staff</t>
  </si>
  <si>
    <t>Total cost</t>
  </si>
  <si>
    <t>Year</t>
  </si>
  <si>
    <t>2027 (calendar year)</t>
  </si>
  <si>
    <t>Budget left</t>
  </si>
  <si>
    <t>Staff</t>
  </si>
  <si>
    <t>Learner hours</t>
  </si>
  <si>
    <t>Budget</t>
  </si>
  <si>
    <t>Hours per person</t>
  </si>
  <si>
    <t>Hours per person (allowance)</t>
  </si>
  <si>
    <t>Goals with no initiative</t>
  </si>
  <si>
    <t>Concurrent initiatives: review threshold</t>
  </si>
  <si>
    <t>Rows needing inputs</t>
  </si>
  <si>
    <t>Currency</t>
  </si>
  <si>
    <t>AUD</t>
  </si>
  <si>
    <t>Dependencies to fix</t>
  </si>
  <si>
    <t>Quarter basis</t>
  </si>
  <si>
    <t>Calendar year: Jan-Dec</t>
  </si>
  <si>
    <t>Quarters above threshold</t>
  </si>
  <si>
    <t>Plan checks</t>
  </si>
  <si>
    <t>Code</t>
  </si>
  <si>
    <t>Business goal</t>
  </si>
  <si>
    <t>Measure</t>
  </si>
  <si>
    <t>Now</t>
  </si>
  <si>
    <t>Target</t>
  </si>
  <si>
    <t>Owner</t>
  </si>
  <si>
    <t>Count</t>
  </si>
  <si>
    <t>Status</t>
  </si>
  <si>
    <t>G1</t>
  </si>
  <si>
    <t>Keep more clients</t>
  </si>
  <si>
    <t>Client retention</t>
  </si>
  <si>
    <t>72%</t>
  </si>
  <si>
    <t>80%</t>
  </si>
  <si>
    <t>Head of client services</t>
  </si>
  <si>
    <t>G2</t>
  </si>
  <si>
    <t>Cut rework on client reports</t>
  </si>
  <si>
    <t>Reports returned for rework</t>
  </si>
  <si>
    <t>18%</t>
  </si>
  <si>
    <t>10%</t>
  </si>
  <si>
    <t>Practice leads</t>
  </si>
  <si>
    <t>G3</t>
  </si>
  <si>
    <t>Get new starters productive sooner</t>
  </si>
  <si>
    <t>Weeks to first billable project</t>
  </si>
  <si>
    <t>8</t>
  </si>
  <si>
    <t>5</t>
  </si>
  <si>
    <t>HR manager</t>
  </si>
  <si>
    <t>G4</t>
  </si>
  <si>
    <t>Complete required refresher training</t>
  </si>
  <si>
    <t>Completion of required refreshers</t>
  </si>
  <si>
    <t>64%</t>
  </si>
  <si>
    <t>100% by 30 June</t>
  </si>
  <si>
    <t>Compliance manager</t>
  </si>
  <si>
    <t>G5</t>
  </si>
  <si>
    <t>Qtr</t>
  </si>
  <si>
    <t>Initiatives running</t>
  </si>
  <si>
    <t>Cost</t>
  </si>
  <si>
    <t>Limit</t>
  </si>
  <si>
    <t>Q1</t>
  </si>
  <si>
    <t>Q2</t>
  </si>
  <si>
    <t>Q3</t>
  </si>
  <si>
    <t>Q4</t>
  </si>
  <si>
    <t>Total</t>
  </si>
  <si>
    <t>#</t>
  </si>
  <si>
    <t>Initiative</t>
  </si>
  <si>
    <t>Goal</t>
  </si>
  <si>
    <t>Audience</t>
  </si>
  <si>
    <t>People</t>
  </si>
  <si>
    <t>Hours each</t>
  </si>
  <si>
    <t>Start</t>
  </si>
  <si>
    <t>End</t>
  </si>
  <si>
    <t>Depends on (#)</t>
  </si>
  <si>
    <t>Order check</t>
  </si>
  <si>
    <t>Priority</t>
  </si>
  <si>
    <t>Input status</t>
  </si>
  <si>
    <t>Needs analysis with heads of department</t>
  </si>
  <si>
    <t>All</t>
  </si>
  <si>
    <t>Heads of department</t>
  </si>
  <si>
    <t>L&amp;D lead</t>
  </si>
  <si>
    <t>Needs list signed off</t>
  </si>
  <si>
    <t>Must</t>
  </si>
  <si>
    <t>Planned</t>
  </si>
  <si>
    <t>Report writing and review course</t>
  </si>
  <si>
    <t>Consultants</t>
  </si>
  <si>
    <t>Rework rate</t>
  </si>
  <si>
    <t>New starter academy, six stages</t>
  </si>
  <si>
    <t>New starters</t>
  </si>
  <si>
    <t>Client conversations workshop series</t>
  </si>
  <si>
    <t>Client-facing staff</t>
  </si>
  <si>
    <t>Should</t>
  </si>
  <si>
    <t>Privacy and AML refresher</t>
  </si>
  <si>
    <t>All staff</t>
  </si>
  <si>
    <t>Completion by 30 June</t>
  </si>
  <si>
    <t>In progress</t>
  </si>
  <si>
    <t>Coaching skills for team leaders</t>
  </si>
  <si>
    <t>Team leaders</t>
  </si>
  <si>
    <t>Observed coaching conversations against agreed criteria</t>
  </si>
  <si>
    <t>Self-paced tools library</t>
  </si>
  <si>
    <t>Hours used per person</t>
  </si>
  <si>
    <t>Could</t>
  </si>
  <si>
    <t>Review after the report-writing course</t>
  </si>
  <si>
    <t>Leadership team</t>
  </si>
  <si>
    <t>CEO</t>
  </si>
  <si>
    <t>Roadmap updated</t>
  </si>
  <si>
    <t>Roadmap, plan, calendar or path?</t>
  </si>
  <si>
    <t>Working descriptions; document names and time horizons overlap. Choose the detail needed for the decision.</t>
  </si>
  <si>
    <t>Document</t>
  </si>
  <si>
    <t>Covers</t>
  </si>
  <si>
    <t>Time span</t>
  </si>
  <si>
    <t>Answers</t>
  </si>
  <si>
    <t>Training roadmap</t>
  </si>
  <si>
    <t>The organisation or a department</t>
  </si>
  <si>
    <t>Chosen planning horizon</t>
  </si>
  <si>
    <t>Which initiatives, in what order, for which goals</t>
  </si>
  <si>
    <t>Training plan</t>
  </si>
  <si>
    <t>A team or one programme</t>
  </si>
  <si>
    <t>Weeks to a year</t>
  </si>
  <si>
    <t>Who takes which training, by when</t>
  </si>
  <si>
    <t>Training calendar</t>
  </si>
  <si>
    <t>Everyone attending sessions</t>
  </si>
  <si>
    <t>Weeks to months</t>
  </si>
  <si>
    <t>Dated sessions, rooms and trainers</t>
  </si>
  <si>
    <t>Learning path</t>
  </si>
  <si>
    <t>A role or one learner</t>
  </si>
  <si>
    <t>Days to months</t>
  </si>
  <si>
    <t>The order of courses one person works through</t>
  </si>
  <si>
    <t>Curriculum map</t>
  </si>
  <si>
    <t>A programme or qualification</t>
  </si>
  <si>
    <t>The whole programme</t>
  </si>
  <si>
    <t>Which course covers which outcome</t>
  </si>
  <si>
    <t>Sample: sales academy</t>
  </si>
  <si>
    <t>Separate fictional programme, not a component of the annual firm example. Timings and checks are planning assumptions; confirm role-specific requirements before delivery.</t>
  </si>
  <si>
    <t>Stage</t>
  </si>
  <si>
    <t>When</t>
  </si>
  <si>
    <t>1 Product and market</t>
  </si>
  <si>
    <t>Week 1</t>
  </si>
  <si>
    <t>New reps</t>
  </si>
  <si>
    <t>Quiz pass</t>
  </si>
  <si>
    <t>2 Our sales process</t>
  </si>
  <si>
    <t>Week 2</t>
  </si>
  <si>
    <t>Process walkthrough</t>
  </si>
  <si>
    <t>3 Discovery calls</t>
  </si>
  <si>
    <t>Weeks 3 to 4</t>
  </si>
  <si>
    <t>Recorded role play</t>
  </si>
  <si>
    <t>4 Demos and objections</t>
  </si>
  <si>
    <t>Weeks 5 to 6</t>
  </si>
  <si>
    <t>Observed demo</t>
  </si>
  <si>
    <t>5 Live calls with a buddy</t>
  </si>
  <si>
    <t>Weeks 7 to 10</t>
  </si>
  <si>
    <t>Buddy feedback</t>
  </si>
  <si>
    <t>6 Sign-off</t>
  </si>
  <si>
    <t>Week 12</t>
  </si>
  <si>
    <t>Team-lead sign-off</t>
  </si>
  <si>
    <t>Total hours each</t>
  </si>
  <si>
    <t>Sample: hospitality</t>
  </si>
  <si>
    <t>Food safety and allergen procedures</t>
  </si>
  <si>
    <t>Before relevant duties</t>
  </si>
  <si>
    <t>All new staff</t>
  </si>
  <si>
    <t>Approved knowledge and practical checks</t>
  </si>
  <si>
    <t>Week 2 Service standards</t>
  </si>
  <si>
    <t>Front of house</t>
  </si>
  <si>
    <t>Manager check on shift</t>
  </si>
  <si>
    <t>Allergen questions: supervised practice</t>
  </si>
  <si>
    <t>After initial instruction, before independent duties</t>
  </si>
  <si>
    <t>Observed use of approved information and referral</t>
  </si>
  <si>
    <t>Week 4 Complaints and recovery</t>
  </si>
  <si>
    <t>Week 4</t>
  </si>
  <si>
    <t>Observed role play</t>
  </si>
  <si>
    <t>Sample: compliance path</t>
  </si>
  <si>
    <t>1 Current rules</t>
  </si>
  <si>
    <t>Assessment pass</t>
  </si>
  <si>
    <t>2 The firm's obligations</t>
  </si>
  <si>
    <t>Attestation</t>
  </si>
  <si>
    <t>3 Upcoming changes</t>
  </si>
  <si>
    <t>Managers</t>
  </si>
  <si>
    <t>Briefing attended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</si>
</sst>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5"/>
      <color rgb="FF1F2A44"/>
      <name val="Arial"/>
    </font>
    <font>
      <sz val="9"/>
      <color rgb="FF5A6270"/>
      <name val="Arial"/>
    </font>
    <font>
      <b/>
      <sz val="10"/>
      <color rgb="FFFFFFFF"/>
      <name val="Arial"/>
    </font>
    <font>
      <b/>
      <sz val="10"/>
      <color rgb="FF1A1A1A"/>
      <name val="Arial"/>
    </font>
    <font>
      <sz val="10"/>
      <color rgb="FF1A1A1A"/>
      <name val="Arial"/>
    </font>
    <font>
      <sz val="10"/>
      <color rgb="FFFFFFFF"/>
      <name val="Arial"/>
    </font>
    <font>
      <b/>
      <sz val="11"/>
      <color rgb="FFFFFFFF"/>
      <name val="Calibri"/>
      <family val="2"/>
      <scheme val="minor"/>
    </font>
  </fonts>
  <fills count="7">
    <fill>
      <patternFill patternType="none"/>
    </fill>
    <fill>
      <patternFill patternType="gray125"/>
    </fill>
    <fill>
      <patternFill patternType="solid">
        <fgColor rgb="FF1F2A44"/>
      </patternFill>
    </fill>
    <fill>
      <patternFill patternType="solid">
        <fgColor rgb="FFFFF6D5"/>
      </patternFill>
    </fill>
    <fill>
      <patternFill patternType="solid">
        <fgColor rgb="FFEEF0F4"/>
      </patternFill>
    </fill>
    <fill>
      <patternFill patternType="solid">
        <fgColor rgb="FF202C47"/>
      </patternFill>
    </fill>
    <fill>
      <patternFill patternType="solid">
        <fgColor rgb="FFEEF0F4"/>
      </patternFill>
    </fill>
  </fills>
  <borders count="4">
    <border>
      <left/>
      <right/>
      <top/>
      <bottom/>
      <diagonal/>
    </border>
    <border>
      <left style="thin">
        <color rgb="FFC9CED8"/>
      </left>
      <right style="thin">
        <color rgb="FFC9CED8"/>
      </right>
      <top style="thin">
        <color rgb="FFC9CED8"/>
      </top>
      <bottom style="thin">
        <color rgb="FFC9CED8"/>
      </bottom>
      <diagonal/>
    </border>
    <border>
      <left/>
      <right style="thin">
        <color rgb="FFC9CED8"/>
      </right>
      <top style="thin">
        <color rgb="FFC9CED8"/>
      </top>
      <bottom style="thin">
        <color rgb="FFC9CED8"/>
      </bottom>
      <diagonal/>
    </border>
    <border>
      <left/>
      <right/>
      <top style="thin">
        <color rgb="FFC9CED8"/>
      </top>
      <bottom style="thin">
        <color rgb="FFC9CED8"/>
      </bottom>
      <diagonal/>
    </border>
  </borders>
  <cellStyleXfs count="1">
    <xf numFmtId="0" fontId="0" fillId="0" borderId="0"/>
  </cellStyleXfs>
  <cellXfs count="43">
    <xf numFmtId="0" fontId="0" fillId="0" borderId="0" xfId="0"/>
    <xf numFmtId="0" fontId="1" fillId="0" borderId="0" xfId="0" applyFont="1"/>
    <xf numFmtId="0" fontId="2" fillId="0" borderId="0" xfId="0" applyFont="1"/>
    <xf numFmtId="0" fontId="3" fillId="2" borderId="1" xfId="0" applyFont="1" applyFill="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4" fillId="0" borderId="1" xfId="0" applyFont="1" applyBorder="1" applyAlignment="1">
      <alignment vertical="top"/>
    </xf>
    <xf numFmtId="0" fontId="3" fillId="2" borderId="1" xfId="0" applyFont="1" applyFill="1" applyBorder="1" applyAlignment="1">
      <alignment vertical="top"/>
    </xf>
    <xf numFmtId="0" fontId="4" fillId="3" borderId="1" xfId="0" applyFont="1" applyFill="1" applyBorder="1" applyAlignment="1">
      <alignment vertical="top"/>
    </xf>
    <xf numFmtId="0" fontId="5" fillId="3" borderId="1" xfId="0" applyFont="1" applyFill="1" applyBorder="1" applyAlignment="1">
      <alignment vertical="top" wrapText="1"/>
    </xf>
    <xf numFmtId="0" fontId="5" fillId="3" borderId="1" xfId="0" applyFont="1" applyFill="1" applyBorder="1" applyAlignment="1">
      <alignment vertical="top"/>
    </xf>
    <xf numFmtId="0" fontId="5" fillId="4" borderId="1" xfId="0" applyFont="1" applyFill="1" applyBorder="1" applyAlignment="1">
      <alignment horizontal="center" vertical="top"/>
    </xf>
    <xf numFmtId="0" fontId="5" fillId="4" borderId="1" xfId="0" applyFont="1" applyFill="1" applyBorder="1" applyAlignment="1">
      <alignment vertical="top"/>
    </xf>
    <xf numFmtId="3" fontId="5" fillId="4" borderId="1" xfId="0" applyNumberFormat="1" applyFont="1" applyFill="1" applyBorder="1" applyAlignment="1">
      <alignment horizontal="center" vertical="top"/>
    </xf>
    <xf numFmtId="0" fontId="5" fillId="0" borderId="1" xfId="0" applyFont="1" applyBorder="1" applyAlignment="1">
      <alignment vertical="top"/>
    </xf>
    <xf numFmtId="3" fontId="4" fillId="4" borderId="1" xfId="0" applyNumberFormat="1" applyFont="1" applyFill="1" applyBorder="1" applyAlignment="1">
      <alignment horizontal="center" vertical="top"/>
    </xf>
    <xf numFmtId="0" fontId="4" fillId="3" borderId="1" xfId="0" applyFont="1" applyFill="1" applyBorder="1" applyAlignment="1">
      <alignment vertical="top" wrapText="1"/>
    </xf>
    <xf numFmtId="0" fontId="5" fillId="4" borderId="1" xfId="0" applyFont="1" applyFill="1" applyBorder="1" applyAlignment="1">
      <alignment vertical="top" wrapText="1"/>
    </xf>
    <xf numFmtId="0" fontId="5" fillId="0" borderId="1" xfId="0" applyFont="1" applyBorder="1" applyAlignment="1">
      <alignment horizontal="center" vertical="top" wrapText="1"/>
    </xf>
    <xf numFmtId="0" fontId="4" fillId="4" borderId="1" xfId="0" applyFont="1" applyFill="1" applyBorder="1" applyAlignment="1">
      <alignment horizontal="center" vertical="top"/>
    </xf>
    <xf numFmtId="0" fontId="2" fillId="0" borderId="0" xfId="0" applyFont="1" applyAlignment="1">
      <alignment wrapText="1"/>
    </xf>
    <xf numFmtId="0" fontId="0" fillId="0" borderId="0" xfId="0" applyAlignment="1">
      <alignment wrapText="1"/>
    </xf>
    <xf numFmtId="0" fontId="5" fillId="3" borderId="1" xfId="0" applyFont="1" applyFill="1" applyBorder="1" applyAlignment="1">
      <alignment horizontal="center" vertical="top" wrapText="1"/>
    </xf>
    <xf numFmtId="3" fontId="5" fillId="4" borderId="1" xfId="0" applyNumberFormat="1" applyFont="1" applyFill="1" applyBorder="1" applyAlignment="1">
      <alignment horizontal="center" vertical="top" wrapText="1"/>
    </xf>
    <xf numFmtId="3" fontId="5" fillId="3" borderId="1" xfId="0" applyNumberFormat="1" applyFont="1" applyFill="1" applyBorder="1" applyAlignment="1">
      <alignment horizontal="center" vertical="top" wrapText="1"/>
    </xf>
    <xf numFmtId="0" fontId="6" fillId="0" borderId="1" xfId="0" applyFont="1" applyBorder="1" applyAlignment="1">
      <alignment horizontal="center" vertical="top" wrapText="1"/>
    </xf>
    <xf numFmtId="0" fontId="0" fillId="0" borderId="0" xfId="0" applyAlignment="1">
      <alignment vertical="top" wrapText="1"/>
    </xf>
    <xf numFmtId="0" fontId="7" fillId="5" borderId="0" xfId="0" applyFont="1" applyFill="1" applyAlignment="1">
      <alignment vertical="top" wrapText="1"/>
    </xf>
    <xf numFmtId="0" fontId="0" fillId="6" borderId="0" xfId="0" applyFill="1" applyAlignment="1">
      <alignment vertical="top" wrapText="1"/>
    </xf>
    <xf numFmtId="3" fontId="5" fillId="3" borderId="1" xfId="0" applyNumberFormat="1" applyFont="1" applyFill="1" applyBorder="1" applyAlignment="1">
      <alignment horizontal="left" vertical="top" wrapText="1"/>
    </xf>
    <xf numFmtId="0" fontId="0" fillId="0" borderId="3" xfId="0" applyBorder="1" applyAlignment="1">
      <alignment wrapText="1"/>
    </xf>
    <xf numFmtId="0" fontId="0" fillId="0" borderId="2" xfId="0" applyBorder="1" applyAlignment="1">
      <alignment wrapText="1"/>
    </xf>
    <xf numFmtId="0" fontId="5" fillId="3" borderId="1" xfId="0" applyFont="1" applyFill="1" applyBorder="1" applyAlignment="1">
      <alignment vertical="top" wrapText="1"/>
    </xf>
    <xf numFmtId="0" fontId="0" fillId="0" borderId="2" xfId="0" applyBorder="1"/>
    <xf numFmtId="0" fontId="4" fillId="0" borderId="1" xfId="0" applyFont="1" applyBorder="1" applyAlignment="1">
      <alignment horizontal="right" vertical="top" wrapText="1"/>
    </xf>
    <xf numFmtId="0" fontId="5" fillId="4" borderId="1" xfId="0" applyFont="1" applyFill="1" applyBorder="1" applyAlignment="1">
      <alignment vertical="top"/>
    </xf>
    <xf numFmtId="3" fontId="5" fillId="4" borderId="1" xfId="0" applyNumberFormat="1" applyFont="1" applyFill="1" applyBorder="1" applyAlignment="1">
      <alignment horizontal="left" vertical="top" wrapText="1"/>
    </xf>
    <xf numFmtId="0" fontId="0" fillId="0" borderId="3" xfId="0" applyBorder="1"/>
    <xf numFmtId="0" fontId="3" fillId="2" borderId="1" xfId="0" applyFont="1" applyFill="1" applyBorder="1" applyAlignment="1">
      <alignment vertical="top"/>
    </xf>
    <xf numFmtId="0" fontId="4" fillId="0" borderId="1" xfId="0" applyFont="1" applyBorder="1" applyAlignment="1">
      <alignment vertical="top" wrapText="1"/>
    </xf>
    <xf numFmtId="0" fontId="5"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4" fillId="4" borderId="1" xfId="0" applyFont="1" applyFill="1" applyBorder="1" applyAlignment="1">
      <alignment horizontal="left" vertical="top" wrapText="1"/>
    </xf>
  </cellXfs>
  <cellStyles count="1">
    <cellStyle name="Normal" xfId="0" builtinId="0"/>
  </cellStyles>
  <dxfs count="8">
    <dxf>
      <fill>
        <patternFill>
          <bgColor rgb="FFF4B6B0"/>
        </patternFill>
      </fill>
    </dxf>
    <dxf>
      <fill>
        <patternFill>
          <bgColor rgb="FFF4B6B0"/>
        </patternFill>
      </fill>
    </dxf>
    <dxf>
      <fill>
        <patternFill>
          <bgColor rgb="FF5B6FD6"/>
        </patternFill>
      </fill>
    </dxf>
    <dxf>
      <fill>
        <patternFill>
          <bgColor rgb="FFFCE1C4"/>
        </patternFill>
      </fill>
    </dxf>
    <dxf>
      <fill>
        <patternFill>
          <bgColor rgb="FFE3F1E7"/>
        </patternFill>
      </fill>
    </dxf>
    <dxf>
      <fill>
        <patternFill>
          <bgColor rgb="FFF4B6B0"/>
        </patternFill>
      </fill>
    </dxf>
    <dxf>
      <fill>
        <patternFill>
          <bgColor rgb="FFF4B6B0"/>
        </patternFill>
      </fill>
    </dxf>
    <dxf>
      <fill>
        <patternFill>
          <bgColor rgb="FFF4B6B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tabSelected="1" workbookViewId="0"/>
  </sheetViews>
  <sheetFormatPr defaultRowHeight="14.5" x14ac:dyDescent="0.35"/>
  <cols>
    <col min="1" max="1" width="18" customWidth="1"/>
    <col min="2" max="2" width="112" customWidth="1"/>
  </cols>
  <sheetData>
    <row r="1" spans="1:2" ht="19" x14ac:dyDescent="0.4">
      <c r="A1" s="1" t="s">
        <v>0</v>
      </c>
    </row>
    <row r="2" spans="1:2" x14ac:dyDescent="0.35">
      <c r="A2" s="2" t="s">
        <v>1</v>
      </c>
    </row>
    <row r="4" spans="1:2" x14ac:dyDescent="0.35">
      <c r="A4" s="3" t="s">
        <v>2</v>
      </c>
      <c r="B4" s="3" t="s">
        <v>3</v>
      </c>
    </row>
    <row r="5" spans="1:2" ht="76.650000000000006" customHeight="1" x14ac:dyDescent="0.35">
      <c r="A5" s="4" t="s">
        <v>4</v>
      </c>
      <c r="B5" s="5" t="s">
        <v>5</v>
      </c>
    </row>
    <row r="6" spans="1:2" ht="76.650000000000006" customHeight="1" x14ac:dyDescent="0.35">
      <c r="A6" s="4" t="s">
        <v>6</v>
      </c>
      <c r="B6" s="5" t="s">
        <v>7</v>
      </c>
    </row>
    <row r="7" spans="1:2" ht="76.650000000000006" customHeight="1" x14ac:dyDescent="0.35">
      <c r="A7" s="4" t="s">
        <v>8</v>
      </c>
      <c r="B7" s="5" t="s">
        <v>9</v>
      </c>
    </row>
    <row r="8" spans="1:2" ht="76.650000000000006" customHeight="1" x14ac:dyDescent="0.35">
      <c r="A8" s="4" t="s">
        <v>10</v>
      </c>
      <c r="B8" s="5" t="s">
        <v>11</v>
      </c>
    </row>
    <row r="9" spans="1:2" ht="76.650000000000006" customHeight="1" x14ac:dyDescent="0.35">
      <c r="A9" s="4" t="s">
        <v>12</v>
      </c>
      <c r="B9" s="5" t="s">
        <v>13</v>
      </c>
    </row>
    <row r="10" spans="1:2" ht="76.650000000000006" customHeight="1" x14ac:dyDescent="0.35">
      <c r="A10" s="4" t="s">
        <v>14</v>
      </c>
      <c r="B10" s="5" t="s">
        <v>15</v>
      </c>
    </row>
    <row r="11" spans="1:2" ht="76.650000000000006" customHeight="1" x14ac:dyDescent="0.35">
      <c r="A11" s="4" t="s">
        <v>16</v>
      </c>
      <c r="B11" s="5"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47"/>
  <sheetViews>
    <sheetView workbookViewId="0">
      <pane xSplit="2" ySplit="27" topLeftCell="C28" activePane="bottomRight" state="frozen"/>
      <selection pane="topRight"/>
      <selection pane="bottomLeft"/>
      <selection pane="bottomRight" activeCell="C28" sqref="C28"/>
    </sheetView>
  </sheetViews>
  <sheetFormatPr defaultRowHeight="14.5" x14ac:dyDescent="0.35"/>
  <cols>
    <col min="1" max="1" width="6" customWidth="1"/>
    <col min="2" max="2" width="45" customWidth="1"/>
    <col min="3" max="3" width="12" customWidth="1"/>
    <col min="4" max="4" width="18" customWidth="1"/>
    <col min="5" max="6" width="9" customWidth="1"/>
    <col min="7" max="8" width="10" customWidth="1"/>
    <col min="9" max="10" width="7" customWidth="1"/>
    <col min="11" max="14" width="5" customWidth="1"/>
    <col min="15" max="15" width="9" customWidth="1"/>
    <col min="16" max="16" width="32" customWidth="1"/>
    <col min="17" max="17" width="26" customWidth="1"/>
    <col min="18" max="18" width="35" customWidth="1"/>
    <col min="19" max="19" width="9" customWidth="1"/>
    <col min="20" max="20" width="12" customWidth="1"/>
    <col min="21" max="23" width="13" hidden="1" customWidth="1"/>
    <col min="24" max="24" width="40" customWidth="1"/>
  </cols>
  <sheetData>
    <row r="1" spans="1:16" ht="19" x14ac:dyDescent="0.4">
      <c r="A1" s="1" t="s">
        <v>0</v>
      </c>
    </row>
    <row r="2" spans="1:16" x14ac:dyDescent="0.35">
      <c r="A2" s="2" t="s">
        <v>18</v>
      </c>
    </row>
    <row r="3" spans="1:16" ht="42" customHeight="1" x14ac:dyDescent="0.35">
      <c r="A3" s="39" t="s">
        <v>19</v>
      </c>
      <c r="B3" s="31"/>
      <c r="C3" s="40" t="s">
        <v>20</v>
      </c>
      <c r="D3" s="30"/>
      <c r="E3" s="30"/>
      <c r="F3" s="31"/>
      <c r="G3" s="21"/>
      <c r="H3" s="34" t="s">
        <v>21</v>
      </c>
      <c r="I3" s="31"/>
      <c r="J3" s="36">
        <f>SUM($H$28:$H$47)</f>
        <v>38000</v>
      </c>
      <c r="K3" s="37"/>
      <c r="L3" s="37"/>
      <c r="M3" s="37"/>
      <c r="N3" s="37"/>
      <c r="O3" s="37"/>
      <c r="P3" s="33"/>
    </row>
    <row r="4" spans="1:16" ht="42" customHeight="1" x14ac:dyDescent="0.35">
      <c r="A4" s="39" t="s">
        <v>22</v>
      </c>
      <c r="B4" s="31"/>
      <c r="C4" s="40" t="s">
        <v>23</v>
      </c>
      <c r="D4" s="30"/>
      <c r="E4" s="30"/>
      <c r="F4" s="31"/>
      <c r="G4" s="21"/>
      <c r="H4" s="34" t="s">
        <v>24</v>
      </c>
      <c r="I4" s="31"/>
      <c r="J4" s="41" t="str">
        <f>IF(ISNUMBER($C$6),IF(SUM($H$28:$H$47)&gt;$C$6,"Over by "&amp;TEXT(SUM($H$28:$H$47)-$C$6,"#,##0"),TEXT($C$6-SUM($H$28:$H$47),"#,##0")&amp;" left"),"")</f>
        <v>Over by 3,000</v>
      </c>
      <c r="K4" s="37"/>
      <c r="L4" s="37"/>
      <c r="M4" s="37"/>
      <c r="N4" s="37"/>
      <c r="O4" s="37"/>
      <c r="P4" s="33"/>
    </row>
    <row r="5" spans="1:16" ht="42" customHeight="1" x14ac:dyDescent="0.35">
      <c r="A5" s="39" t="s">
        <v>25</v>
      </c>
      <c r="B5" s="31"/>
      <c r="C5" s="29">
        <v>80</v>
      </c>
      <c r="D5" s="30"/>
      <c r="E5" s="30"/>
      <c r="F5" s="31"/>
      <c r="G5" s="21"/>
      <c r="H5" s="34" t="s">
        <v>26</v>
      </c>
      <c r="I5" s="31"/>
      <c r="J5" s="36">
        <f>SUM($G$28:$G$47)</f>
        <v>1824</v>
      </c>
      <c r="K5" s="37"/>
      <c r="L5" s="37"/>
      <c r="M5" s="37"/>
      <c r="N5" s="37"/>
      <c r="O5" s="37"/>
      <c r="P5" s="33"/>
    </row>
    <row r="6" spans="1:16" ht="42" customHeight="1" x14ac:dyDescent="0.35">
      <c r="A6" s="39" t="s">
        <v>27</v>
      </c>
      <c r="B6" s="31"/>
      <c r="C6" s="29">
        <v>35000</v>
      </c>
      <c r="D6" s="30"/>
      <c r="E6" s="30"/>
      <c r="F6" s="31"/>
      <c r="G6" s="21"/>
      <c r="H6" s="34" t="s">
        <v>28</v>
      </c>
      <c r="I6" s="31"/>
      <c r="J6" s="41" t="str">
        <f>IF(AND(ISNUMBER($C$5),$C$5&gt;0),TEXT(SUM($G$28:$G$47)/$C$5,"0.0")&amp;IF(ISNUMBER($C$7)," of "&amp;$C$7,""),"")</f>
        <v>22.8 of 40</v>
      </c>
      <c r="K6" s="37"/>
      <c r="L6" s="37"/>
      <c r="M6" s="37"/>
      <c r="N6" s="37"/>
      <c r="O6" s="37"/>
      <c r="P6" s="33"/>
    </row>
    <row r="7" spans="1:16" ht="42" customHeight="1" x14ac:dyDescent="0.35">
      <c r="A7" s="39" t="s">
        <v>29</v>
      </c>
      <c r="B7" s="31"/>
      <c r="C7" s="29">
        <v>40</v>
      </c>
      <c r="D7" s="30"/>
      <c r="E7" s="30"/>
      <c r="F7" s="31"/>
      <c r="G7" s="21"/>
      <c r="H7" s="34" t="s">
        <v>30</v>
      </c>
      <c r="I7" s="31"/>
      <c r="J7" s="41">
        <f>COUNTIF($J$14:$J$18,"No initiative")</f>
        <v>0</v>
      </c>
      <c r="K7" s="37"/>
      <c r="L7" s="37"/>
      <c r="M7" s="37"/>
      <c r="N7" s="37"/>
      <c r="O7" s="37"/>
      <c r="P7" s="33"/>
    </row>
    <row r="8" spans="1:16" ht="42" customHeight="1" x14ac:dyDescent="0.35">
      <c r="A8" s="39" t="s">
        <v>31</v>
      </c>
      <c r="B8" s="31"/>
      <c r="C8" s="29">
        <v>4</v>
      </c>
      <c r="D8" s="30"/>
      <c r="E8" s="30"/>
      <c r="F8" s="31"/>
      <c r="G8" s="21"/>
      <c r="H8" s="34" t="s">
        <v>32</v>
      </c>
      <c r="I8" s="31"/>
      <c r="J8" s="41">
        <f>COUNTIF($X$28:$X$47,"Add*")+COUNTIF($X$28:$X$47,"Keep*")+COUNTIF($X$28:$X$47,"Choose*")+COUNTIF($X$28:$X$47,"Complete*")+COUNTIF($X$28:$X$47,"Check*")+COUNTIF($X$28:$X$47,"End*")</f>
        <v>0</v>
      </c>
      <c r="K8" s="37"/>
      <c r="L8" s="37"/>
      <c r="M8" s="37"/>
      <c r="N8" s="37"/>
      <c r="O8" s="37"/>
      <c r="P8" s="33"/>
    </row>
    <row r="9" spans="1:16" ht="42" customHeight="1" x14ac:dyDescent="0.35">
      <c r="A9" s="21" t="s">
        <v>33</v>
      </c>
      <c r="B9" s="21"/>
      <c r="C9" s="21" t="s">
        <v>34</v>
      </c>
      <c r="D9" s="21"/>
      <c r="E9" s="21"/>
      <c r="F9" s="21"/>
      <c r="G9" s="21"/>
      <c r="H9" s="34" t="s">
        <v>35</v>
      </c>
      <c r="I9" s="31"/>
      <c r="J9" s="41">
        <f>COUNTIF($P$28:$P$47,"Starts*")+COUNTIF($P$28:$P$47,"Check*")+COUNTIF($P$28:$P$47,"Same*")</f>
        <v>1</v>
      </c>
      <c r="K9" s="37"/>
      <c r="L9" s="37"/>
      <c r="M9" s="37"/>
      <c r="N9" s="37"/>
      <c r="O9" s="37"/>
      <c r="P9" s="33"/>
    </row>
    <row r="10" spans="1:16" ht="42" customHeight="1" x14ac:dyDescent="0.35">
      <c r="A10" s="21" t="s">
        <v>36</v>
      </c>
      <c r="B10" s="21"/>
      <c r="C10" s="21" t="s">
        <v>37</v>
      </c>
      <c r="D10" s="21"/>
      <c r="E10" s="21"/>
      <c r="F10" s="21"/>
      <c r="G10" s="21"/>
      <c r="H10" s="34" t="s">
        <v>38</v>
      </c>
      <c r="I10" s="31"/>
      <c r="J10" s="41">
        <f>COUNTIF($E$21:$E$24,"Over*")</f>
        <v>1</v>
      </c>
      <c r="K10" s="37"/>
      <c r="L10" s="37"/>
      <c r="M10" s="37"/>
      <c r="N10" s="37"/>
      <c r="O10" s="37"/>
      <c r="P10" s="33"/>
    </row>
    <row r="11" spans="1:16" ht="42" customHeight="1" x14ac:dyDescent="0.35">
      <c r="H11" s="34" t="s">
        <v>39</v>
      </c>
      <c r="I11" s="31"/>
      <c r="J11" s="42" t="str">
        <f>IF(COUNTA($B$28:$B$47)=0,"Not started",IF(OR($C$3="",$C$4="",NOT(ISNUMBER($C$5)),$C$5&lt;=0,NOT(ISNUMBER($C$6)),$C$6&lt;0,NOT(ISNUMBER($C$7)),$C$7&lt;=0,NOT(ISNUMBER($C$8)),$C$8&lt;=0,$C$9="",$C$10=""),"Complete planning settings",IF($J$8&gt;0,"Check initiative inputs",IF(COUNTA($B$14:$B$18)=0,"Add business goals",IF(COUNTIF($J$14:$J$18,"Complete*")&gt;0,"Complete goal details",IF($J$7&gt;0,"Review uncovered goals",IF($J$9&gt;0,"Review dependencies",IF($J$10&gt;0,"Review quarter load",IF($J$3&gt;$C$6,"Review budget",IF($J$5/$C$5&gt;$C$7,"Review average hours","Checks clear: review plan"))))))))))</f>
        <v>Review dependencies</v>
      </c>
      <c r="K11" s="37"/>
      <c r="L11" s="37"/>
      <c r="M11" s="37"/>
      <c r="N11" s="37"/>
      <c r="O11" s="37"/>
      <c r="P11" s="33"/>
    </row>
    <row r="13" spans="1:16" ht="30" customHeight="1" x14ac:dyDescent="0.35">
      <c r="A13" s="7" t="s">
        <v>40</v>
      </c>
      <c r="B13" s="7" t="s">
        <v>41</v>
      </c>
      <c r="C13" s="38" t="s">
        <v>42</v>
      </c>
      <c r="D13" s="33"/>
      <c r="E13" s="7" t="s">
        <v>43</v>
      </c>
      <c r="F13" s="7" t="s">
        <v>44</v>
      </c>
      <c r="G13" s="38" t="s">
        <v>45</v>
      </c>
      <c r="H13" s="33"/>
      <c r="I13" s="3" t="s">
        <v>46</v>
      </c>
      <c r="J13" s="38" t="s">
        <v>47</v>
      </c>
      <c r="K13" s="33"/>
    </row>
    <row r="14" spans="1:16" ht="28" customHeight="1" x14ac:dyDescent="0.35">
      <c r="A14" s="8" t="s">
        <v>48</v>
      </c>
      <c r="B14" s="9" t="s">
        <v>49</v>
      </c>
      <c r="C14" s="32" t="s">
        <v>50</v>
      </c>
      <c r="D14" s="33"/>
      <c r="E14" s="10" t="s">
        <v>51</v>
      </c>
      <c r="F14" s="9" t="s">
        <v>52</v>
      </c>
      <c r="G14" s="32" t="s">
        <v>53</v>
      </c>
      <c r="H14" s="33"/>
      <c r="I14" s="11">
        <f>IF(B14="","",COUNTIF($C$28:$C$47,A14))</f>
        <v>2</v>
      </c>
      <c r="J14" s="35" t="str">
        <f>IF(B14="","",IF(OR(A14&lt;&gt;"G1",C14="",E14="",F14="",G14=""),"Complete goal",IF(I14=0,"No initiative","Recorded")))</f>
        <v>Recorded</v>
      </c>
      <c r="K14" s="33"/>
    </row>
    <row r="15" spans="1:16" ht="28" customHeight="1" x14ac:dyDescent="0.35">
      <c r="A15" s="8" t="s">
        <v>54</v>
      </c>
      <c r="B15" s="9" t="s">
        <v>55</v>
      </c>
      <c r="C15" s="32" t="s">
        <v>56</v>
      </c>
      <c r="D15" s="33"/>
      <c r="E15" s="10" t="s">
        <v>57</v>
      </c>
      <c r="F15" s="9" t="s">
        <v>58</v>
      </c>
      <c r="G15" s="32" t="s">
        <v>59</v>
      </c>
      <c r="H15" s="33"/>
      <c r="I15" s="11">
        <f>IF(B15="","",COUNTIF($C$28:$C$47,A15))</f>
        <v>1</v>
      </c>
      <c r="J15" s="35" t="str">
        <f>IF(B15="","",IF(OR(A15&lt;&gt;"G2",C15="",E15="",F15="",G15=""),"Complete goal",IF(I15=0,"No initiative","Recorded")))</f>
        <v>Recorded</v>
      </c>
      <c r="K15" s="33"/>
    </row>
    <row r="16" spans="1:16" ht="28" customHeight="1" x14ac:dyDescent="0.35">
      <c r="A16" s="8" t="s">
        <v>60</v>
      </c>
      <c r="B16" s="9" t="s">
        <v>61</v>
      </c>
      <c r="C16" s="32" t="s">
        <v>62</v>
      </c>
      <c r="D16" s="33"/>
      <c r="E16" s="10" t="s">
        <v>63</v>
      </c>
      <c r="F16" s="9" t="s">
        <v>64</v>
      </c>
      <c r="G16" s="32" t="s">
        <v>65</v>
      </c>
      <c r="H16" s="33"/>
      <c r="I16" s="11">
        <f>IF(B16="","",COUNTIF($C$28:$C$47,A16))</f>
        <v>1</v>
      </c>
      <c r="J16" s="35" t="str">
        <f>IF(B16="","",IF(OR(A16&lt;&gt;"G3",C16="",E16="",F16="",G16=""),"Complete goal",IF(I16=0,"No initiative","Recorded")))</f>
        <v>Recorded</v>
      </c>
      <c r="K16" s="33"/>
    </row>
    <row r="17" spans="1:24" ht="28" customHeight="1" x14ac:dyDescent="0.35">
      <c r="A17" s="8" t="s">
        <v>66</v>
      </c>
      <c r="B17" s="9" t="s">
        <v>67</v>
      </c>
      <c r="C17" s="32" t="s">
        <v>68</v>
      </c>
      <c r="D17" s="33"/>
      <c r="E17" s="10" t="s">
        <v>69</v>
      </c>
      <c r="F17" s="9" t="s">
        <v>70</v>
      </c>
      <c r="G17" s="32" t="s">
        <v>71</v>
      </c>
      <c r="H17" s="33"/>
      <c r="I17" s="11">
        <f>IF(B17="","",COUNTIF($C$28:$C$47,A17))</f>
        <v>1</v>
      </c>
      <c r="J17" s="35" t="str">
        <f>IF(B17="","",IF(OR(A17&lt;&gt;"G4",C17="",E17="",F17="",G17=""),"Complete goal",IF(I17=0,"No initiative","Recorded")))</f>
        <v>Recorded</v>
      </c>
      <c r="K17" s="33"/>
    </row>
    <row r="18" spans="1:24" ht="28" customHeight="1" x14ac:dyDescent="0.35">
      <c r="A18" s="8" t="s">
        <v>72</v>
      </c>
      <c r="B18" s="9"/>
      <c r="C18" s="32"/>
      <c r="D18" s="33"/>
      <c r="E18" s="10"/>
      <c r="F18" s="9"/>
      <c r="G18" s="32"/>
      <c r="H18" s="33"/>
      <c r="I18" s="11" t="str">
        <f>IF(B18="","",COUNTIF($C$28:$C$47,A18))</f>
        <v/>
      </c>
      <c r="J18" s="35" t="str">
        <f>IF(B18="","",IF(OR(A18&lt;&gt;"G5",C18="",E18="",F18="",G18=""),"Complete goal",IF(I18=0,"No initiative","Recorded")))</f>
        <v/>
      </c>
      <c r="K18" s="33"/>
    </row>
    <row r="20" spans="1:24" ht="26" x14ac:dyDescent="0.35">
      <c r="A20" s="3" t="s">
        <v>73</v>
      </c>
      <c r="B20" s="3" t="s">
        <v>74</v>
      </c>
      <c r="C20" s="3" t="s">
        <v>26</v>
      </c>
      <c r="D20" s="3" t="s">
        <v>75</v>
      </c>
      <c r="E20" s="3" t="s">
        <v>76</v>
      </c>
    </row>
    <row r="21" spans="1:24" x14ac:dyDescent="0.35">
      <c r="A21" s="6" t="s">
        <v>77</v>
      </c>
      <c r="B21" s="11">
        <f>COUNTIF($K$28:$K$47,"■")</f>
        <v>3</v>
      </c>
      <c r="C21" s="13">
        <f>SUMIF($K$28:$K$47,"■",$V$28:$V$47)</f>
        <v>312</v>
      </c>
      <c r="D21" s="13">
        <f>SUMIF($K$28:$K$47,"■",$W$28:$W$47)</f>
        <v>750</v>
      </c>
      <c r="E21" s="12" t="str">
        <f>IF(B21=0,"",IF(AND(ISNUMBER($C$8),B21&gt;$C$8),"Over by "&amp;(B21-$C$8),"OK"))</f>
        <v>OK</v>
      </c>
    </row>
    <row r="22" spans="1:24" x14ac:dyDescent="0.35">
      <c r="A22" s="6" t="s">
        <v>78</v>
      </c>
      <c r="B22" s="11">
        <f>COUNTIF($L$28:$L$47,"■")</f>
        <v>4</v>
      </c>
      <c r="C22" s="13">
        <f>SUMIF($L$28:$L$47,"■",$V$28:$V$47)</f>
        <v>640</v>
      </c>
      <c r="D22" s="13">
        <f>SUMIF($L$28:$L$47,"■",$W$28:$W$47)</f>
        <v>11250</v>
      </c>
      <c r="E22" s="12" t="str">
        <f>IF(B22=0,"",IF(AND(ISNUMBER($C$8),B22&gt;$C$8),"Over by "&amp;(B22-$C$8),"OK"))</f>
        <v>OK</v>
      </c>
    </row>
    <row r="23" spans="1:24" x14ac:dyDescent="0.35">
      <c r="A23" s="6" t="s">
        <v>79</v>
      </c>
      <c r="B23" s="11">
        <f>COUNTIF($M$28:$M$47,"■")</f>
        <v>5</v>
      </c>
      <c r="C23" s="13">
        <f>SUMIF($M$28:$M$47,"■",$V$28:$V$47)</f>
        <v>552</v>
      </c>
      <c r="D23" s="13">
        <f>SUMIF($M$28:$M$47,"■",$W$28:$W$47)</f>
        <v>19250</v>
      </c>
      <c r="E23" s="12" t="str">
        <f>IF(B23=0,"",IF(AND(ISNUMBER($C$8),B23&gt;$C$8),"Over by "&amp;(B23-$C$8),"OK"))</f>
        <v>Over by 1</v>
      </c>
    </row>
    <row r="24" spans="1:24" x14ac:dyDescent="0.35">
      <c r="A24" s="6" t="s">
        <v>80</v>
      </c>
      <c r="B24" s="11">
        <f>COUNTIF($N$28:$N$47,"■")</f>
        <v>2</v>
      </c>
      <c r="C24" s="13">
        <f>SUMIF($N$28:$N$47,"■",$V$28:$V$47)</f>
        <v>320</v>
      </c>
      <c r="D24" s="13">
        <f>SUMIF($N$28:$N$47,"■",$W$28:$W$47)</f>
        <v>6750</v>
      </c>
      <c r="E24" s="12" t="str">
        <f>IF(B24=0,"",IF(AND(ISNUMBER($C$8),B24&gt;$C$8),"Over by "&amp;(B24-$C$8),"OK"))</f>
        <v>OK</v>
      </c>
    </row>
    <row r="25" spans="1:24" x14ac:dyDescent="0.35">
      <c r="A25" s="6" t="s">
        <v>81</v>
      </c>
      <c r="B25" s="14"/>
      <c r="C25" s="15">
        <f>SUM(C21:C24)</f>
        <v>1824</v>
      </c>
      <c r="D25" s="15">
        <f>SUM(D21:D24)</f>
        <v>38000</v>
      </c>
      <c r="E25" s="14"/>
    </row>
    <row r="27" spans="1:24" ht="30" customHeight="1" x14ac:dyDescent="0.35">
      <c r="A27" s="3" t="s">
        <v>82</v>
      </c>
      <c r="B27" s="3" t="s">
        <v>83</v>
      </c>
      <c r="C27" s="3" t="s">
        <v>84</v>
      </c>
      <c r="D27" s="3" t="s">
        <v>85</v>
      </c>
      <c r="E27" s="3" t="s">
        <v>86</v>
      </c>
      <c r="F27" s="3" t="s">
        <v>87</v>
      </c>
      <c r="G27" s="3" t="s">
        <v>26</v>
      </c>
      <c r="H27" s="3" t="s">
        <v>75</v>
      </c>
      <c r="I27" s="3" t="s">
        <v>88</v>
      </c>
      <c r="J27" s="3" t="s">
        <v>89</v>
      </c>
      <c r="K27" s="3" t="s">
        <v>77</v>
      </c>
      <c r="L27" s="3" t="s">
        <v>78</v>
      </c>
      <c r="M27" s="3" t="s">
        <v>79</v>
      </c>
      <c r="N27" s="3" t="s">
        <v>80</v>
      </c>
      <c r="O27" s="3" t="s">
        <v>90</v>
      </c>
      <c r="P27" s="3" t="s">
        <v>91</v>
      </c>
      <c r="Q27" s="3" t="s">
        <v>45</v>
      </c>
      <c r="R27" s="3" t="s">
        <v>42</v>
      </c>
      <c r="S27" s="3" t="s">
        <v>92</v>
      </c>
      <c r="T27" s="3" t="s">
        <v>47</v>
      </c>
      <c r="U27" s="26"/>
      <c r="V27" s="26"/>
      <c r="W27" s="26"/>
      <c r="X27" s="27" t="s">
        <v>93</v>
      </c>
    </row>
    <row r="28" spans="1:24" ht="90" customHeight="1" x14ac:dyDescent="0.35">
      <c r="A28" s="18">
        <v>1</v>
      </c>
      <c r="B28" s="16" t="s">
        <v>94</v>
      </c>
      <c r="C28" s="22" t="s">
        <v>95</v>
      </c>
      <c r="D28" s="9" t="s">
        <v>96</v>
      </c>
      <c r="E28" s="22">
        <v>8</v>
      </c>
      <c r="F28" s="22">
        <v>4</v>
      </c>
      <c r="G28" s="23">
        <f t="shared" ref="G28:G47" si="0">IF(AND(B28&lt;&gt;"",AND(ISNUMBER(E28),E28&gt;0,MOD(IF(ISNUMBER(E28),E28,0),1)=0),AND(ISNUMBER(F28),F28&gt;0)),E28*F28,"")</f>
        <v>32</v>
      </c>
      <c r="H28" s="24">
        <v>0</v>
      </c>
      <c r="I28" s="22" t="s">
        <v>77</v>
      </c>
      <c r="J28" s="22" t="s">
        <v>77</v>
      </c>
      <c r="K28" s="25" t="str">
        <f t="shared" ref="K28:K47" si="1">IF(OR(B28="",U28=""),"",IF(AND(VALUE(RIGHT(I28,1))&lt;=1,VALUE(RIGHT(J28,1))&gt;=1),"■",""))</f>
        <v>■</v>
      </c>
      <c r="L28" s="25" t="str">
        <f t="shared" ref="L28:L47" si="2">IF(OR(B28="",U28=""),"",IF(AND(VALUE(RIGHT(I28,1))&lt;=2,VALUE(RIGHT(J28,1))&gt;=2),"■",""))</f>
        <v/>
      </c>
      <c r="M28" s="25" t="str">
        <f t="shared" ref="M28:M47" si="3">IF(OR(B28="",U28=""),"",IF(AND(VALUE(RIGHT(I28,1))&lt;=3,VALUE(RIGHT(J28,1))&gt;=3),"■",""))</f>
        <v/>
      </c>
      <c r="N28" s="25" t="str">
        <f t="shared" ref="N28:N47" si="4">IF(OR(B28="",U28=""),"",IF(AND(VALUE(RIGHT(I28,1))&lt;=4,VALUE(RIGHT(J28,1))&gt;=4),"■",""))</f>
        <v/>
      </c>
      <c r="O28" s="22"/>
      <c r="P28" s="17" t="str">
        <f t="shared" ref="P28:P47" si="5">IF(B28="","",IF(O28="","",IF(OR(NOT(AND(ISNUMBER(O28),O28&gt;0,MOD(IF(ISNUMBER(O28),O28,0),1)=0)),O28=A28,COUNTIF($A$28:$A$47,O28)&lt;&gt;1),"Check prerequisite ID",IFERROR(IF(INDEX($B$28:$B$47,MATCH(O28,$A$28:$A$47,0))="","Check prerequisite ID",IF(OR(NOT(OR(I28="Q1",I28="Q2",I28="Q3",I28="Q4")),NOT(OR(INDEX($J$28:$J$47,MATCH(O28,$A$28:$A$47,0))="Q1",INDEX($J$28:$J$47,MATCH(O28,$A$28:$A$47,0))="Q2",INDEX($J$28:$J$47,MATCH(O28,$A$28:$A$47,0))="Q3",INDEX($J$28:$J$47,MATCH(O28,$A$28:$A$47,0))="Q4"))),"Check quarters",IF(RIGHT(I28,1)&lt;RIGHT(INDEX($J$28:$J$47,MATCH(O28,$A$28:$A$47,0)),1),"Starts before prerequisite ends",IF(RIGHT(I28,1)=RIGHT(INDEX($J$28:$J$47,MATCH(O28,$A$28:$A$47,0)),1),"Same quarter: check dates","OK")))),"Check prerequisite ID"))))</f>
        <v/>
      </c>
      <c r="Q28" s="9" t="s">
        <v>97</v>
      </c>
      <c r="R28" s="9" t="s">
        <v>98</v>
      </c>
      <c r="S28" s="22" t="s">
        <v>99</v>
      </c>
      <c r="T28" s="9" t="s">
        <v>100</v>
      </c>
      <c r="U28" s="26">
        <f t="shared" ref="U28:U47" si="6">IF(AND(OR(I28="Q1",I28="Q2",I28="Q3",I28="Q4"),OR(J28="Q1",J28="Q2",J28="Q3",J28="Q4"),RIGHT(J28,1)&gt;=RIGHT(I28,1)),VALUE(RIGHT(J28,1))-VALUE(RIGHT(I28,1))+1,"")</f>
        <v>1</v>
      </c>
      <c r="V28" s="26">
        <f t="shared" ref="V28:V47" si="7">IF(OR(B28="",U28="",G28=""),"",G28/U28)</f>
        <v>32</v>
      </c>
      <c r="W28" s="26">
        <f t="shared" ref="W28:W47" si="8">IF(OR(B28="",U28="",NOT(ISNUMBER(H28)),H28&lt;0),"",H28/U28)</f>
        <v>0</v>
      </c>
      <c r="X28" s="28" t="str">
        <f>IF(B28="",IF(OR(C28&lt;&gt;"",D28&lt;&gt;"",E28&lt;&gt;"",F28&lt;&gt;"",H28&lt;&gt;"",I28&lt;&gt;"",J28&lt;&gt;"",O28&lt;&gt;"",Q28&lt;&gt;"",R28&lt;&gt;"",S28&lt;&gt;"",T28&lt;&gt;""),"Add initiative",""),IF(A28&lt;&gt;1,"Keep fixed initiative ID",IF(NOT(OR(C28="All",AND(C28&lt;&gt;"",COUNTIF($A$14:$A$18,C28)=1,IFERROR(INDEX($B$14:$B$18,MATCH(C28,$A$14:$A$18,0)),"")&lt;&gt;""))),"Choose listed goal",IF(OR(D28="",Q28="",R28="",S28="",T28=""),"Complete audience / owner / measure / priority / status",IF(OR(NOT(AND(ISNUMBER(E28),E28&gt;0,MOD(IF(ISNUMBER(E28),E28,0),1)=0)),NOT(AND(ISNUMBER(F28),F28&gt;0)),NOT(ISNUMBER(H28)),H28&lt;0),"Check people / hours / cost",IF(OR(NOT(OR(I28="Q1",I28="Q2",I28="Q3",I28="Q4")),NOT(OR(J28="Q1",J28="Q2",J28="Q3",J28="Q4"))),"Choose Q1 to Q4",IF(RIGHT(J28,1)&lt;RIGHT(I28,1),"End before start","OK")))))))</f>
        <v>OK</v>
      </c>
    </row>
    <row r="29" spans="1:24" ht="90" customHeight="1" x14ac:dyDescent="0.35">
      <c r="A29" s="18">
        <v>2</v>
      </c>
      <c r="B29" s="16" t="s">
        <v>101</v>
      </c>
      <c r="C29" s="22" t="s">
        <v>54</v>
      </c>
      <c r="D29" s="9" t="s">
        <v>102</v>
      </c>
      <c r="E29" s="22">
        <v>40</v>
      </c>
      <c r="F29" s="22">
        <v>6</v>
      </c>
      <c r="G29" s="23">
        <f t="shared" si="0"/>
        <v>240</v>
      </c>
      <c r="H29" s="24">
        <v>6000</v>
      </c>
      <c r="I29" s="22" t="s">
        <v>78</v>
      </c>
      <c r="J29" s="22" t="s">
        <v>78</v>
      </c>
      <c r="K29" s="25" t="str">
        <f t="shared" si="1"/>
        <v/>
      </c>
      <c r="L29" s="25" t="str">
        <f t="shared" si="2"/>
        <v>■</v>
      </c>
      <c r="M29" s="25" t="str">
        <f t="shared" si="3"/>
        <v/>
      </c>
      <c r="N29" s="25" t="str">
        <f t="shared" si="4"/>
        <v/>
      </c>
      <c r="O29" s="22">
        <v>1</v>
      </c>
      <c r="P29" s="17" t="str">
        <f t="shared" si="5"/>
        <v>OK</v>
      </c>
      <c r="Q29" s="9" t="s">
        <v>97</v>
      </c>
      <c r="R29" s="9" t="s">
        <v>103</v>
      </c>
      <c r="S29" s="22" t="s">
        <v>99</v>
      </c>
      <c r="T29" s="9" t="s">
        <v>100</v>
      </c>
      <c r="U29" s="26">
        <f t="shared" si="6"/>
        <v>1</v>
      </c>
      <c r="V29" s="26">
        <f t="shared" si="7"/>
        <v>240</v>
      </c>
      <c r="W29" s="26">
        <f t="shared" si="8"/>
        <v>6000</v>
      </c>
      <c r="X29" s="28" t="str">
        <f>IF(B29="",IF(OR(C29&lt;&gt;"",D29&lt;&gt;"",E29&lt;&gt;"",F29&lt;&gt;"",H29&lt;&gt;"",I29&lt;&gt;"",J29&lt;&gt;"",O29&lt;&gt;"",Q29&lt;&gt;"",R29&lt;&gt;"",S29&lt;&gt;"",T29&lt;&gt;""),"Add initiative",""),IF(A29&lt;&gt;2,"Keep fixed initiative ID",IF(NOT(OR(C29="All",AND(C29&lt;&gt;"",COUNTIF($A$14:$A$18,C29)=1,IFERROR(INDEX($B$14:$B$18,MATCH(C29,$A$14:$A$18,0)),"")&lt;&gt;""))),"Choose listed goal",IF(OR(D29="",Q29="",R29="",S29="",T29=""),"Complete audience / owner / measure / priority / status",IF(OR(NOT(AND(ISNUMBER(E29),E29&gt;0,MOD(IF(ISNUMBER(E29),E29,0),1)=0)),NOT(AND(ISNUMBER(F29),F29&gt;0)),NOT(ISNUMBER(H29)),H29&lt;0),"Check people / hours / cost",IF(OR(NOT(OR(I29="Q1",I29="Q2",I29="Q3",I29="Q4")),NOT(OR(J29="Q1",J29="Q2",J29="Q3",J29="Q4"))),"Choose Q1 to Q4",IF(RIGHT(J29,1)&lt;RIGHT(I29,1),"End before start","OK")))))))</f>
        <v>OK</v>
      </c>
    </row>
    <row r="30" spans="1:24" ht="90" customHeight="1" x14ac:dyDescent="0.35">
      <c r="A30" s="18">
        <v>3</v>
      </c>
      <c r="B30" s="16" t="s">
        <v>104</v>
      </c>
      <c r="C30" s="22" t="s">
        <v>60</v>
      </c>
      <c r="D30" s="9" t="s">
        <v>105</v>
      </c>
      <c r="E30" s="22">
        <v>12</v>
      </c>
      <c r="F30" s="22">
        <v>20</v>
      </c>
      <c r="G30" s="23">
        <f t="shared" si="0"/>
        <v>240</v>
      </c>
      <c r="H30" s="24">
        <v>9000</v>
      </c>
      <c r="I30" s="22" t="s">
        <v>78</v>
      </c>
      <c r="J30" s="22" t="s">
        <v>79</v>
      </c>
      <c r="K30" s="25" t="str">
        <f t="shared" si="1"/>
        <v/>
      </c>
      <c r="L30" s="25" t="str">
        <f t="shared" si="2"/>
        <v>■</v>
      </c>
      <c r="M30" s="25" t="str">
        <f t="shared" si="3"/>
        <v>■</v>
      </c>
      <c r="N30" s="25" t="str">
        <f t="shared" si="4"/>
        <v/>
      </c>
      <c r="O30" s="22">
        <v>1</v>
      </c>
      <c r="P30" s="17" t="str">
        <f t="shared" si="5"/>
        <v>OK</v>
      </c>
      <c r="Q30" s="9" t="s">
        <v>65</v>
      </c>
      <c r="R30" s="9" t="s">
        <v>62</v>
      </c>
      <c r="S30" s="22" t="s">
        <v>99</v>
      </c>
      <c r="T30" s="9" t="s">
        <v>100</v>
      </c>
      <c r="U30" s="26">
        <f t="shared" si="6"/>
        <v>2</v>
      </c>
      <c r="V30" s="26">
        <f t="shared" si="7"/>
        <v>120</v>
      </c>
      <c r="W30" s="26">
        <f t="shared" si="8"/>
        <v>4500</v>
      </c>
      <c r="X30" s="28" t="str">
        <f>IF(B30="",IF(OR(C30&lt;&gt;"",D30&lt;&gt;"",E30&lt;&gt;"",F30&lt;&gt;"",H30&lt;&gt;"",I30&lt;&gt;"",J30&lt;&gt;"",O30&lt;&gt;"",Q30&lt;&gt;"",R30&lt;&gt;"",S30&lt;&gt;"",T30&lt;&gt;""),"Add initiative",""),IF(A30&lt;&gt;3,"Keep fixed initiative ID",IF(NOT(OR(C30="All",AND(C30&lt;&gt;"",COUNTIF($A$14:$A$18,C30)=1,IFERROR(INDEX($B$14:$B$18,MATCH(C30,$A$14:$A$18,0)),"")&lt;&gt;""))),"Choose listed goal",IF(OR(D30="",Q30="",R30="",S30="",T30=""),"Complete audience / owner / measure / priority / status",IF(OR(NOT(AND(ISNUMBER(E30),E30&gt;0,MOD(IF(ISNUMBER(E30),E30,0),1)=0)),NOT(AND(ISNUMBER(F30),F30&gt;0)),NOT(ISNUMBER(H30)),H30&lt;0),"Check people / hours / cost",IF(OR(NOT(OR(I30="Q1",I30="Q2",I30="Q3",I30="Q4")),NOT(OR(J30="Q1",J30="Q2",J30="Q3",J30="Q4"))),"Choose Q1 to Q4",IF(RIGHT(J30,1)&lt;RIGHT(I30,1),"End before start","OK")))))))</f>
        <v>OK</v>
      </c>
    </row>
    <row r="31" spans="1:24" ht="90" customHeight="1" x14ac:dyDescent="0.35">
      <c r="A31" s="18">
        <v>4</v>
      </c>
      <c r="B31" s="16" t="s">
        <v>106</v>
      </c>
      <c r="C31" s="22" t="s">
        <v>48</v>
      </c>
      <c r="D31" s="9" t="s">
        <v>107</v>
      </c>
      <c r="E31" s="22">
        <v>30</v>
      </c>
      <c r="F31" s="22">
        <v>8</v>
      </c>
      <c r="G31" s="23">
        <f t="shared" si="0"/>
        <v>240</v>
      </c>
      <c r="H31" s="24">
        <v>12000</v>
      </c>
      <c r="I31" s="22" t="s">
        <v>79</v>
      </c>
      <c r="J31" s="22" t="s">
        <v>80</v>
      </c>
      <c r="K31" s="25" t="str">
        <f t="shared" si="1"/>
        <v/>
      </c>
      <c r="L31" s="25" t="str">
        <f t="shared" si="2"/>
        <v/>
      </c>
      <c r="M31" s="25" t="str">
        <f t="shared" si="3"/>
        <v>■</v>
      </c>
      <c r="N31" s="25" t="str">
        <f t="shared" si="4"/>
        <v>■</v>
      </c>
      <c r="O31" s="22">
        <v>6</v>
      </c>
      <c r="P31" s="17" t="str">
        <f t="shared" si="5"/>
        <v>Same quarter: check dates</v>
      </c>
      <c r="Q31" s="9" t="s">
        <v>53</v>
      </c>
      <c r="R31" s="9" t="s">
        <v>50</v>
      </c>
      <c r="S31" s="22" t="s">
        <v>108</v>
      </c>
      <c r="T31" s="9" t="s">
        <v>100</v>
      </c>
      <c r="U31" s="26">
        <f t="shared" si="6"/>
        <v>2</v>
      </c>
      <c r="V31" s="26">
        <f t="shared" si="7"/>
        <v>120</v>
      </c>
      <c r="W31" s="26">
        <f t="shared" si="8"/>
        <v>6000</v>
      </c>
      <c r="X31" s="28" t="str">
        <f>IF(B31="",IF(OR(C31&lt;&gt;"",D31&lt;&gt;"",E31&lt;&gt;"",F31&lt;&gt;"",H31&lt;&gt;"",I31&lt;&gt;"",J31&lt;&gt;"",O31&lt;&gt;"",Q31&lt;&gt;"",R31&lt;&gt;"",S31&lt;&gt;"",T31&lt;&gt;""),"Add initiative",""),IF(A31&lt;&gt;4,"Keep fixed initiative ID",IF(NOT(OR(C31="All",AND(C31&lt;&gt;"",COUNTIF($A$14:$A$18,C31)=1,IFERROR(INDEX($B$14:$B$18,MATCH(C31,$A$14:$A$18,0)),"")&lt;&gt;""))),"Choose listed goal",IF(OR(D31="",Q31="",R31="",S31="",T31=""),"Complete audience / owner / measure / priority / status",IF(OR(NOT(AND(ISNUMBER(E31),E31&gt;0,MOD(IF(ISNUMBER(E31),E31,0),1)=0)),NOT(AND(ISNUMBER(F31),F31&gt;0)),NOT(ISNUMBER(H31)),H31&lt;0),"Check people / hours / cost",IF(OR(NOT(OR(I31="Q1",I31="Q2",I31="Q3",I31="Q4")),NOT(OR(J31="Q1",J31="Q2",J31="Q3",J31="Q4"))),"Choose Q1 to Q4",IF(RIGHT(J31,1)&lt;RIGHT(I31,1),"End before start","OK")))))))</f>
        <v>OK</v>
      </c>
    </row>
    <row r="32" spans="1:24" ht="90" customHeight="1" x14ac:dyDescent="0.35">
      <c r="A32" s="18">
        <v>5</v>
      </c>
      <c r="B32" s="16" t="s">
        <v>109</v>
      </c>
      <c r="C32" s="22" t="s">
        <v>66</v>
      </c>
      <c r="D32" s="9" t="s">
        <v>110</v>
      </c>
      <c r="E32" s="22">
        <v>80</v>
      </c>
      <c r="F32" s="22">
        <v>2</v>
      </c>
      <c r="G32" s="23">
        <f t="shared" si="0"/>
        <v>160</v>
      </c>
      <c r="H32" s="24">
        <v>0</v>
      </c>
      <c r="I32" s="22" t="s">
        <v>77</v>
      </c>
      <c r="J32" s="22" t="s">
        <v>78</v>
      </c>
      <c r="K32" s="25" t="str">
        <f t="shared" si="1"/>
        <v>■</v>
      </c>
      <c r="L32" s="25" t="str">
        <f t="shared" si="2"/>
        <v>■</v>
      </c>
      <c r="M32" s="25" t="str">
        <f t="shared" si="3"/>
        <v/>
      </c>
      <c r="N32" s="25" t="str">
        <f t="shared" si="4"/>
        <v/>
      </c>
      <c r="O32" s="22"/>
      <c r="P32" s="17" t="str">
        <f t="shared" si="5"/>
        <v/>
      </c>
      <c r="Q32" s="9" t="s">
        <v>71</v>
      </c>
      <c r="R32" s="9" t="s">
        <v>111</v>
      </c>
      <c r="S32" s="22" t="s">
        <v>99</v>
      </c>
      <c r="T32" s="9" t="s">
        <v>112</v>
      </c>
      <c r="U32" s="26">
        <f t="shared" si="6"/>
        <v>2</v>
      </c>
      <c r="V32" s="26">
        <f t="shared" si="7"/>
        <v>80</v>
      </c>
      <c r="W32" s="26">
        <f t="shared" si="8"/>
        <v>0</v>
      </c>
      <c r="X32" s="28" t="str">
        <f>IF(B32="",IF(OR(C32&lt;&gt;"",D32&lt;&gt;"",E32&lt;&gt;"",F32&lt;&gt;"",H32&lt;&gt;"",I32&lt;&gt;"",J32&lt;&gt;"",O32&lt;&gt;"",Q32&lt;&gt;"",R32&lt;&gt;"",S32&lt;&gt;"",T32&lt;&gt;""),"Add initiative",""),IF(A32&lt;&gt;5,"Keep fixed initiative ID",IF(NOT(OR(C32="All",AND(C32&lt;&gt;"",COUNTIF($A$14:$A$18,C32)=1,IFERROR(INDEX($B$14:$B$18,MATCH(C32,$A$14:$A$18,0)),"")&lt;&gt;""))),"Choose listed goal",IF(OR(D32="",Q32="",R32="",S32="",T32=""),"Complete audience / owner / measure / priority / status",IF(OR(NOT(AND(ISNUMBER(E32),E32&gt;0,MOD(IF(ISNUMBER(E32),E32,0),1)=0)),NOT(AND(ISNUMBER(F32),F32&gt;0)),NOT(ISNUMBER(H32)),H32&lt;0),"Check people / hours / cost",IF(OR(NOT(OR(I32="Q1",I32="Q2",I32="Q3",I32="Q4")),NOT(OR(J32="Q1",J32="Q2",J32="Q3",J32="Q4"))),"Choose Q1 to Q4",IF(RIGHT(J32,1)&lt;RIGHT(I32,1),"End before start","OK")))))))</f>
        <v>OK</v>
      </c>
    </row>
    <row r="33" spans="1:24" ht="90" customHeight="1" x14ac:dyDescent="0.35">
      <c r="A33" s="18">
        <v>6</v>
      </c>
      <c r="B33" s="16" t="s">
        <v>113</v>
      </c>
      <c r="C33" s="22" t="s">
        <v>48</v>
      </c>
      <c r="D33" s="9" t="s">
        <v>114</v>
      </c>
      <c r="E33" s="22">
        <v>10</v>
      </c>
      <c r="F33" s="22">
        <v>10</v>
      </c>
      <c r="G33" s="23">
        <f t="shared" si="0"/>
        <v>100</v>
      </c>
      <c r="H33" s="24">
        <v>8000</v>
      </c>
      <c r="I33" s="22" t="s">
        <v>79</v>
      </c>
      <c r="J33" s="22" t="s">
        <v>79</v>
      </c>
      <c r="K33" s="25" t="str">
        <f t="shared" si="1"/>
        <v/>
      </c>
      <c r="L33" s="25" t="str">
        <f t="shared" si="2"/>
        <v/>
      </c>
      <c r="M33" s="25" t="str">
        <f t="shared" si="3"/>
        <v>■</v>
      </c>
      <c r="N33" s="25" t="str">
        <f t="shared" si="4"/>
        <v/>
      </c>
      <c r="O33" s="22">
        <v>1</v>
      </c>
      <c r="P33" s="17" t="str">
        <f t="shared" si="5"/>
        <v>OK</v>
      </c>
      <c r="Q33" s="9" t="s">
        <v>97</v>
      </c>
      <c r="R33" s="9" t="s">
        <v>115</v>
      </c>
      <c r="S33" s="22" t="s">
        <v>108</v>
      </c>
      <c r="T33" s="9" t="s">
        <v>100</v>
      </c>
      <c r="U33" s="26">
        <f t="shared" si="6"/>
        <v>1</v>
      </c>
      <c r="V33" s="26">
        <f t="shared" si="7"/>
        <v>100</v>
      </c>
      <c r="W33" s="26">
        <f t="shared" si="8"/>
        <v>8000</v>
      </c>
      <c r="X33" s="28" t="str">
        <f>IF(B33="",IF(OR(C33&lt;&gt;"",D33&lt;&gt;"",E33&lt;&gt;"",F33&lt;&gt;"",H33&lt;&gt;"",I33&lt;&gt;"",J33&lt;&gt;"",O33&lt;&gt;"",Q33&lt;&gt;"",R33&lt;&gt;"",S33&lt;&gt;"",T33&lt;&gt;""),"Add initiative",""),IF(A33&lt;&gt;6,"Keep fixed initiative ID",IF(NOT(OR(C33="All",AND(C33&lt;&gt;"",COUNTIF($A$14:$A$18,C33)=1,IFERROR(INDEX($B$14:$B$18,MATCH(C33,$A$14:$A$18,0)),"")&lt;&gt;""))),"Choose listed goal",IF(OR(D33="",Q33="",R33="",S33="",T33=""),"Complete audience / owner / measure / priority / status",IF(OR(NOT(AND(ISNUMBER(E33),E33&gt;0,MOD(IF(ISNUMBER(E33),E33,0),1)=0)),NOT(AND(ISNUMBER(F33),F33&gt;0)),NOT(ISNUMBER(H33)),H33&lt;0),"Check people / hours / cost",IF(OR(NOT(OR(I33="Q1",I33="Q2",I33="Q3",I33="Q4")),NOT(OR(J33="Q1",J33="Q2",J33="Q3",J33="Q4"))),"Choose Q1 to Q4",IF(RIGHT(J33,1)&lt;RIGHT(I33,1),"End before start","OK")))))))</f>
        <v>OK</v>
      </c>
    </row>
    <row r="34" spans="1:24" ht="90" customHeight="1" x14ac:dyDescent="0.35">
      <c r="A34" s="18">
        <v>7</v>
      </c>
      <c r="B34" s="16" t="s">
        <v>116</v>
      </c>
      <c r="C34" s="22" t="s">
        <v>95</v>
      </c>
      <c r="D34" s="9" t="s">
        <v>110</v>
      </c>
      <c r="E34" s="22">
        <v>80</v>
      </c>
      <c r="F34" s="22">
        <v>10</v>
      </c>
      <c r="G34" s="23">
        <f t="shared" si="0"/>
        <v>800</v>
      </c>
      <c r="H34" s="24">
        <v>3000</v>
      </c>
      <c r="I34" s="22" t="s">
        <v>77</v>
      </c>
      <c r="J34" s="22" t="s">
        <v>80</v>
      </c>
      <c r="K34" s="25" t="str">
        <f t="shared" si="1"/>
        <v>■</v>
      </c>
      <c r="L34" s="25" t="str">
        <f t="shared" si="2"/>
        <v>■</v>
      </c>
      <c r="M34" s="25" t="str">
        <f t="shared" si="3"/>
        <v>■</v>
      </c>
      <c r="N34" s="25" t="str">
        <f t="shared" si="4"/>
        <v>■</v>
      </c>
      <c r="O34" s="22"/>
      <c r="P34" s="17" t="str">
        <f t="shared" si="5"/>
        <v/>
      </c>
      <c r="Q34" s="9" t="s">
        <v>97</v>
      </c>
      <c r="R34" s="9" t="s">
        <v>117</v>
      </c>
      <c r="S34" s="22" t="s">
        <v>118</v>
      </c>
      <c r="T34" s="9" t="s">
        <v>100</v>
      </c>
      <c r="U34" s="26">
        <f t="shared" si="6"/>
        <v>4</v>
      </c>
      <c r="V34" s="26">
        <f t="shared" si="7"/>
        <v>200</v>
      </c>
      <c r="W34" s="26">
        <f t="shared" si="8"/>
        <v>750</v>
      </c>
      <c r="X34" s="28" t="str">
        <f>IF(B34="",IF(OR(C34&lt;&gt;"",D34&lt;&gt;"",E34&lt;&gt;"",F34&lt;&gt;"",H34&lt;&gt;"",I34&lt;&gt;"",J34&lt;&gt;"",O34&lt;&gt;"",Q34&lt;&gt;"",R34&lt;&gt;"",S34&lt;&gt;"",T34&lt;&gt;""),"Add initiative",""),IF(A34&lt;&gt;7,"Keep fixed initiative ID",IF(NOT(OR(C34="All",AND(C34&lt;&gt;"",COUNTIF($A$14:$A$18,C34)=1,IFERROR(INDEX($B$14:$B$18,MATCH(C34,$A$14:$A$18,0)),"")&lt;&gt;""))),"Choose listed goal",IF(OR(D34="",Q34="",R34="",S34="",T34=""),"Complete audience / owner / measure / priority / status",IF(OR(NOT(AND(ISNUMBER(E34),E34&gt;0,MOD(IF(ISNUMBER(E34),E34,0),1)=0)),NOT(AND(ISNUMBER(F34),F34&gt;0)),NOT(ISNUMBER(H34)),H34&lt;0),"Check people / hours / cost",IF(OR(NOT(OR(I34="Q1",I34="Q2",I34="Q3",I34="Q4")),NOT(OR(J34="Q1",J34="Q2",J34="Q3",J34="Q4"))),"Choose Q1 to Q4",IF(RIGHT(J34,1)&lt;RIGHT(I34,1),"End before start","OK")))))))</f>
        <v>OK</v>
      </c>
    </row>
    <row r="35" spans="1:24" ht="90" customHeight="1" x14ac:dyDescent="0.35">
      <c r="A35" s="18">
        <v>8</v>
      </c>
      <c r="B35" s="16" t="s">
        <v>119</v>
      </c>
      <c r="C35" s="22" t="s">
        <v>95</v>
      </c>
      <c r="D35" s="9" t="s">
        <v>120</v>
      </c>
      <c r="E35" s="22">
        <v>6</v>
      </c>
      <c r="F35" s="22">
        <v>2</v>
      </c>
      <c r="G35" s="23">
        <f t="shared" si="0"/>
        <v>12</v>
      </c>
      <c r="H35" s="24">
        <v>0</v>
      </c>
      <c r="I35" s="22" t="s">
        <v>79</v>
      </c>
      <c r="J35" s="22" t="s">
        <v>79</v>
      </c>
      <c r="K35" s="25" t="str">
        <f t="shared" si="1"/>
        <v/>
      </c>
      <c r="L35" s="25" t="str">
        <f t="shared" si="2"/>
        <v/>
      </c>
      <c r="M35" s="25" t="str">
        <f t="shared" si="3"/>
        <v>■</v>
      </c>
      <c r="N35" s="25" t="str">
        <f t="shared" si="4"/>
        <v/>
      </c>
      <c r="O35" s="22">
        <v>2</v>
      </c>
      <c r="P35" s="17" t="str">
        <f t="shared" si="5"/>
        <v>OK</v>
      </c>
      <c r="Q35" s="9" t="s">
        <v>121</v>
      </c>
      <c r="R35" s="9" t="s">
        <v>122</v>
      </c>
      <c r="S35" s="22" t="s">
        <v>99</v>
      </c>
      <c r="T35" s="9" t="s">
        <v>100</v>
      </c>
      <c r="U35" s="26">
        <f t="shared" si="6"/>
        <v>1</v>
      </c>
      <c r="V35" s="26">
        <f t="shared" si="7"/>
        <v>12</v>
      </c>
      <c r="W35" s="26">
        <f t="shared" si="8"/>
        <v>0</v>
      </c>
      <c r="X35" s="28" t="str">
        <f>IF(B35="",IF(OR(C35&lt;&gt;"",D35&lt;&gt;"",E35&lt;&gt;"",F35&lt;&gt;"",H35&lt;&gt;"",I35&lt;&gt;"",J35&lt;&gt;"",O35&lt;&gt;"",Q35&lt;&gt;"",R35&lt;&gt;"",S35&lt;&gt;"",T35&lt;&gt;""),"Add initiative",""),IF(A35&lt;&gt;8,"Keep fixed initiative ID",IF(NOT(OR(C35="All",AND(C35&lt;&gt;"",COUNTIF($A$14:$A$18,C35)=1,IFERROR(INDEX($B$14:$B$18,MATCH(C35,$A$14:$A$18,0)),"")&lt;&gt;""))),"Choose listed goal",IF(OR(D35="",Q35="",R35="",S35="",T35=""),"Complete audience / owner / measure / priority / status",IF(OR(NOT(AND(ISNUMBER(E35),E35&gt;0,MOD(IF(ISNUMBER(E35),E35,0),1)=0)),NOT(AND(ISNUMBER(F35),F35&gt;0)),NOT(ISNUMBER(H35)),H35&lt;0),"Check people / hours / cost",IF(OR(NOT(OR(I35="Q1",I35="Q2",I35="Q3",I35="Q4")),NOT(OR(J35="Q1",J35="Q2",J35="Q3",J35="Q4"))),"Choose Q1 to Q4",IF(RIGHT(J35,1)&lt;RIGHT(I35,1),"End before start","OK")))))))</f>
        <v>OK</v>
      </c>
    </row>
    <row r="36" spans="1:24" ht="90" customHeight="1" x14ac:dyDescent="0.35">
      <c r="A36" s="18">
        <v>9</v>
      </c>
      <c r="B36" s="16"/>
      <c r="C36" s="22"/>
      <c r="D36" s="9"/>
      <c r="E36" s="22"/>
      <c r="F36" s="22"/>
      <c r="G36" s="23" t="str">
        <f t="shared" si="0"/>
        <v/>
      </c>
      <c r="H36" s="24"/>
      <c r="I36" s="22"/>
      <c r="J36" s="22"/>
      <c r="K36" s="25" t="str">
        <f t="shared" si="1"/>
        <v/>
      </c>
      <c r="L36" s="25" t="str">
        <f t="shared" si="2"/>
        <v/>
      </c>
      <c r="M36" s="25" t="str">
        <f t="shared" si="3"/>
        <v/>
      </c>
      <c r="N36" s="25" t="str">
        <f t="shared" si="4"/>
        <v/>
      </c>
      <c r="O36" s="22"/>
      <c r="P36" s="17" t="str">
        <f t="shared" si="5"/>
        <v/>
      </c>
      <c r="Q36" s="9"/>
      <c r="R36" s="9"/>
      <c r="S36" s="22"/>
      <c r="T36" s="9"/>
      <c r="U36" s="26" t="str">
        <f t="shared" si="6"/>
        <v/>
      </c>
      <c r="V36" s="26" t="str">
        <f t="shared" si="7"/>
        <v/>
      </c>
      <c r="W36" s="26" t="str">
        <f t="shared" si="8"/>
        <v/>
      </c>
      <c r="X36" s="28" t="str">
        <f>IF(B36="",IF(OR(C36&lt;&gt;"",D36&lt;&gt;"",E36&lt;&gt;"",F36&lt;&gt;"",H36&lt;&gt;"",I36&lt;&gt;"",J36&lt;&gt;"",O36&lt;&gt;"",Q36&lt;&gt;"",R36&lt;&gt;"",S36&lt;&gt;"",T36&lt;&gt;""),"Add initiative",""),IF(A36&lt;&gt;9,"Keep fixed initiative ID",IF(NOT(OR(C36="All",AND(C36&lt;&gt;"",COUNTIF($A$14:$A$18,C36)=1,IFERROR(INDEX($B$14:$B$18,MATCH(C36,$A$14:$A$18,0)),"")&lt;&gt;""))),"Choose listed goal",IF(OR(D36="",Q36="",R36="",S36="",T36=""),"Complete audience / owner / measure / priority / status",IF(OR(NOT(AND(ISNUMBER(E36),E36&gt;0,MOD(IF(ISNUMBER(E36),E36,0),1)=0)),NOT(AND(ISNUMBER(F36),F36&gt;0)),NOT(ISNUMBER(H36)),H36&lt;0),"Check people / hours / cost",IF(OR(NOT(OR(I36="Q1",I36="Q2",I36="Q3",I36="Q4")),NOT(OR(J36="Q1",J36="Q2",J36="Q3",J36="Q4"))),"Choose Q1 to Q4",IF(RIGHT(J36,1)&lt;RIGHT(I36,1),"End before start","OK")))))))</f>
        <v/>
      </c>
    </row>
    <row r="37" spans="1:24" ht="90" customHeight="1" x14ac:dyDescent="0.35">
      <c r="A37" s="18">
        <v>10</v>
      </c>
      <c r="B37" s="16"/>
      <c r="C37" s="22"/>
      <c r="D37" s="9"/>
      <c r="E37" s="22"/>
      <c r="F37" s="22"/>
      <c r="G37" s="23" t="str">
        <f t="shared" si="0"/>
        <v/>
      </c>
      <c r="H37" s="24"/>
      <c r="I37" s="22"/>
      <c r="J37" s="22"/>
      <c r="K37" s="25" t="str">
        <f t="shared" si="1"/>
        <v/>
      </c>
      <c r="L37" s="25" t="str">
        <f t="shared" si="2"/>
        <v/>
      </c>
      <c r="M37" s="25" t="str">
        <f t="shared" si="3"/>
        <v/>
      </c>
      <c r="N37" s="25" t="str">
        <f t="shared" si="4"/>
        <v/>
      </c>
      <c r="O37" s="22"/>
      <c r="P37" s="17" t="str">
        <f t="shared" si="5"/>
        <v/>
      </c>
      <c r="Q37" s="9"/>
      <c r="R37" s="9"/>
      <c r="S37" s="22"/>
      <c r="T37" s="9"/>
      <c r="U37" s="26" t="str">
        <f t="shared" si="6"/>
        <v/>
      </c>
      <c r="V37" s="26" t="str">
        <f t="shared" si="7"/>
        <v/>
      </c>
      <c r="W37" s="26" t="str">
        <f t="shared" si="8"/>
        <v/>
      </c>
      <c r="X37" s="28" t="str">
        <f>IF(B37="",IF(OR(C37&lt;&gt;"",D37&lt;&gt;"",E37&lt;&gt;"",F37&lt;&gt;"",H37&lt;&gt;"",I37&lt;&gt;"",J37&lt;&gt;"",O37&lt;&gt;"",Q37&lt;&gt;"",R37&lt;&gt;"",S37&lt;&gt;"",T37&lt;&gt;""),"Add initiative",""),IF(A37&lt;&gt;10,"Keep fixed initiative ID",IF(NOT(OR(C37="All",AND(C37&lt;&gt;"",COUNTIF($A$14:$A$18,C37)=1,IFERROR(INDEX($B$14:$B$18,MATCH(C37,$A$14:$A$18,0)),"")&lt;&gt;""))),"Choose listed goal",IF(OR(D37="",Q37="",R37="",S37="",T37=""),"Complete audience / owner / measure / priority / status",IF(OR(NOT(AND(ISNUMBER(E37),E37&gt;0,MOD(IF(ISNUMBER(E37),E37,0),1)=0)),NOT(AND(ISNUMBER(F37),F37&gt;0)),NOT(ISNUMBER(H37)),H37&lt;0),"Check people / hours / cost",IF(OR(NOT(OR(I37="Q1",I37="Q2",I37="Q3",I37="Q4")),NOT(OR(J37="Q1",J37="Q2",J37="Q3",J37="Q4"))),"Choose Q1 to Q4",IF(RIGHT(J37,1)&lt;RIGHT(I37,1),"End before start","OK")))))))</f>
        <v/>
      </c>
    </row>
    <row r="38" spans="1:24" ht="90" customHeight="1" x14ac:dyDescent="0.35">
      <c r="A38" s="18">
        <v>11</v>
      </c>
      <c r="B38" s="16"/>
      <c r="C38" s="22"/>
      <c r="D38" s="9"/>
      <c r="E38" s="22"/>
      <c r="F38" s="22"/>
      <c r="G38" s="23" t="str">
        <f t="shared" si="0"/>
        <v/>
      </c>
      <c r="H38" s="24"/>
      <c r="I38" s="22"/>
      <c r="J38" s="22"/>
      <c r="K38" s="25" t="str">
        <f t="shared" si="1"/>
        <v/>
      </c>
      <c r="L38" s="25" t="str">
        <f t="shared" si="2"/>
        <v/>
      </c>
      <c r="M38" s="25" t="str">
        <f t="shared" si="3"/>
        <v/>
      </c>
      <c r="N38" s="25" t="str">
        <f t="shared" si="4"/>
        <v/>
      </c>
      <c r="O38" s="22"/>
      <c r="P38" s="17" t="str">
        <f t="shared" si="5"/>
        <v/>
      </c>
      <c r="Q38" s="9"/>
      <c r="R38" s="9"/>
      <c r="S38" s="22"/>
      <c r="T38" s="9"/>
      <c r="U38" s="26" t="str">
        <f t="shared" si="6"/>
        <v/>
      </c>
      <c r="V38" s="26" t="str">
        <f t="shared" si="7"/>
        <v/>
      </c>
      <c r="W38" s="26" t="str">
        <f t="shared" si="8"/>
        <v/>
      </c>
      <c r="X38" s="28" t="str">
        <f>IF(B38="",IF(OR(C38&lt;&gt;"",D38&lt;&gt;"",E38&lt;&gt;"",F38&lt;&gt;"",H38&lt;&gt;"",I38&lt;&gt;"",J38&lt;&gt;"",O38&lt;&gt;"",Q38&lt;&gt;"",R38&lt;&gt;"",S38&lt;&gt;"",T38&lt;&gt;""),"Add initiative",""),IF(A38&lt;&gt;11,"Keep fixed initiative ID",IF(NOT(OR(C38="All",AND(C38&lt;&gt;"",COUNTIF($A$14:$A$18,C38)=1,IFERROR(INDEX($B$14:$B$18,MATCH(C38,$A$14:$A$18,0)),"")&lt;&gt;""))),"Choose listed goal",IF(OR(D38="",Q38="",R38="",S38="",T38=""),"Complete audience / owner / measure / priority / status",IF(OR(NOT(AND(ISNUMBER(E38),E38&gt;0,MOD(IF(ISNUMBER(E38),E38,0),1)=0)),NOT(AND(ISNUMBER(F38),F38&gt;0)),NOT(ISNUMBER(H38)),H38&lt;0),"Check people / hours / cost",IF(OR(NOT(OR(I38="Q1",I38="Q2",I38="Q3",I38="Q4")),NOT(OR(J38="Q1",J38="Q2",J38="Q3",J38="Q4"))),"Choose Q1 to Q4",IF(RIGHT(J38,1)&lt;RIGHT(I38,1),"End before start","OK")))))))</f>
        <v/>
      </c>
    </row>
    <row r="39" spans="1:24" ht="90" customHeight="1" x14ac:dyDescent="0.35">
      <c r="A39" s="18">
        <v>12</v>
      </c>
      <c r="B39" s="16"/>
      <c r="C39" s="22"/>
      <c r="D39" s="9"/>
      <c r="E39" s="22"/>
      <c r="F39" s="22"/>
      <c r="G39" s="23" t="str">
        <f t="shared" si="0"/>
        <v/>
      </c>
      <c r="H39" s="24"/>
      <c r="I39" s="22"/>
      <c r="J39" s="22"/>
      <c r="K39" s="25" t="str">
        <f t="shared" si="1"/>
        <v/>
      </c>
      <c r="L39" s="25" t="str">
        <f t="shared" si="2"/>
        <v/>
      </c>
      <c r="M39" s="25" t="str">
        <f t="shared" si="3"/>
        <v/>
      </c>
      <c r="N39" s="25" t="str">
        <f t="shared" si="4"/>
        <v/>
      </c>
      <c r="O39" s="22"/>
      <c r="P39" s="17" t="str">
        <f t="shared" si="5"/>
        <v/>
      </c>
      <c r="Q39" s="9"/>
      <c r="R39" s="9"/>
      <c r="S39" s="22"/>
      <c r="T39" s="9"/>
      <c r="U39" s="26" t="str">
        <f t="shared" si="6"/>
        <v/>
      </c>
      <c r="V39" s="26" t="str">
        <f t="shared" si="7"/>
        <v/>
      </c>
      <c r="W39" s="26" t="str">
        <f t="shared" si="8"/>
        <v/>
      </c>
      <c r="X39" s="28" t="str">
        <f>IF(B39="",IF(OR(C39&lt;&gt;"",D39&lt;&gt;"",E39&lt;&gt;"",F39&lt;&gt;"",H39&lt;&gt;"",I39&lt;&gt;"",J39&lt;&gt;"",O39&lt;&gt;"",Q39&lt;&gt;"",R39&lt;&gt;"",S39&lt;&gt;"",T39&lt;&gt;""),"Add initiative",""),IF(A39&lt;&gt;12,"Keep fixed initiative ID",IF(NOT(OR(C39="All",AND(C39&lt;&gt;"",COUNTIF($A$14:$A$18,C39)=1,IFERROR(INDEX($B$14:$B$18,MATCH(C39,$A$14:$A$18,0)),"")&lt;&gt;""))),"Choose listed goal",IF(OR(D39="",Q39="",R39="",S39="",T39=""),"Complete audience / owner / measure / priority / status",IF(OR(NOT(AND(ISNUMBER(E39),E39&gt;0,MOD(IF(ISNUMBER(E39),E39,0),1)=0)),NOT(AND(ISNUMBER(F39),F39&gt;0)),NOT(ISNUMBER(H39)),H39&lt;0),"Check people / hours / cost",IF(OR(NOT(OR(I39="Q1",I39="Q2",I39="Q3",I39="Q4")),NOT(OR(J39="Q1",J39="Q2",J39="Q3",J39="Q4"))),"Choose Q1 to Q4",IF(RIGHT(J39,1)&lt;RIGHT(I39,1),"End before start","OK")))))))</f>
        <v/>
      </c>
    </row>
    <row r="40" spans="1:24" ht="90" customHeight="1" x14ac:dyDescent="0.35">
      <c r="A40" s="18">
        <v>13</v>
      </c>
      <c r="B40" s="16"/>
      <c r="C40" s="22"/>
      <c r="D40" s="9"/>
      <c r="E40" s="22"/>
      <c r="F40" s="22"/>
      <c r="G40" s="23" t="str">
        <f t="shared" si="0"/>
        <v/>
      </c>
      <c r="H40" s="24"/>
      <c r="I40" s="22"/>
      <c r="J40" s="22"/>
      <c r="K40" s="25" t="str">
        <f t="shared" si="1"/>
        <v/>
      </c>
      <c r="L40" s="25" t="str">
        <f t="shared" si="2"/>
        <v/>
      </c>
      <c r="M40" s="25" t="str">
        <f t="shared" si="3"/>
        <v/>
      </c>
      <c r="N40" s="25" t="str">
        <f t="shared" si="4"/>
        <v/>
      </c>
      <c r="O40" s="22"/>
      <c r="P40" s="17" t="str">
        <f t="shared" si="5"/>
        <v/>
      </c>
      <c r="Q40" s="9"/>
      <c r="R40" s="9"/>
      <c r="S40" s="22"/>
      <c r="T40" s="9"/>
      <c r="U40" s="26" t="str">
        <f t="shared" si="6"/>
        <v/>
      </c>
      <c r="V40" s="26" t="str">
        <f t="shared" si="7"/>
        <v/>
      </c>
      <c r="W40" s="26" t="str">
        <f t="shared" si="8"/>
        <v/>
      </c>
      <c r="X40" s="28" t="str">
        <f>IF(B40="",IF(OR(C40&lt;&gt;"",D40&lt;&gt;"",E40&lt;&gt;"",F40&lt;&gt;"",H40&lt;&gt;"",I40&lt;&gt;"",J40&lt;&gt;"",O40&lt;&gt;"",Q40&lt;&gt;"",R40&lt;&gt;"",S40&lt;&gt;"",T40&lt;&gt;""),"Add initiative",""),IF(A40&lt;&gt;13,"Keep fixed initiative ID",IF(NOT(OR(C40="All",AND(C40&lt;&gt;"",COUNTIF($A$14:$A$18,C40)=1,IFERROR(INDEX($B$14:$B$18,MATCH(C40,$A$14:$A$18,0)),"")&lt;&gt;""))),"Choose listed goal",IF(OR(D40="",Q40="",R40="",S40="",T40=""),"Complete audience / owner / measure / priority / status",IF(OR(NOT(AND(ISNUMBER(E40),E40&gt;0,MOD(IF(ISNUMBER(E40),E40,0),1)=0)),NOT(AND(ISNUMBER(F40),F40&gt;0)),NOT(ISNUMBER(H40)),H40&lt;0),"Check people / hours / cost",IF(OR(NOT(OR(I40="Q1",I40="Q2",I40="Q3",I40="Q4")),NOT(OR(J40="Q1",J40="Q2",J40="Q3",J40="Q4"))),"Choose Q1 to Q4",IF(RIGHT(J40,1)&lt;RIGHT(I40,1),"End before start","OK")))))))</f>
        <v/>
      </c>
    </row>
    <row r="41" spans="1:24" ht="90" customHeight="1" x14ac:dyDescent="0.35">
      <c r="A41" s="18">
        <v>14</v>
      </c>
      <c r="B41" s="16"/>
      <c r="C41" s="22"/>
      <c r="D41" s="9"/>
      <c r="E41" s="22"/>
      <c r="F41" s="22"/>
      <c r="G41" s="23" t="str">
        <f t="shared" si="0"/>
        <v/>
      </c>
      <c r="H41" s="24"/>
      <c r="I41" s="22"/>
      <c r="J41" s="22"/>
      <c r="K41" s="25" t="str">
        <f t="shared" si="1"/>
        <v/>
      </c>
      <c r="L41" s="25" t="str">
        <f t="shared" si="2"/>
        <v/>
      </c>
      <c r="M41" s="25" t="str">
        <f t="shared" si="3"/>
        <v/>
      </c>
      <c r="N41" s="25" t="str">
        <f t="shared" si="4"/>
        <v/>
      </c>
      <c r="O41" s="22"/>
      <c r="P41" s="17" t="str">
        <f t="shared" si="5"/>
        <v/>
      </c>
      <c r="Q41" s="9"/>
      <c r="R41" s="9"/>
      <c r="S41" s="22"/>
      <c r="T41" s="9"/>
      <c r="U41" s="26" t="str">
        <f t="shared" si="6"/>
        <v/>
      </c>
      <c r="V41" s="26" t="str">
        <f t="shared" si="7"/>
        <v/>
      </c>
      <c r="W41" s="26" t="str">
        <f t="shared" si="8"/>
        <v/>
      </c>
      <c r="X41" s="28" t="str">
        <f>IF(B41="",IF(OR(C41&lt;&gt;"",D41&lt;&gt;"",E41&lt;&gt;"",F41&lt;&gt;"",H41&lt;&gt;"",I41&lt;&gt;"",J41&lt;&gt;"",O41&lt;&gt;"",Q41&lt;&gt;"",R41&lt;&gt;"",S41&lt;&gt;"",T41&lt;&gt;""),"Add initiative",""),IF(A41&lt;&gt;14,"Keep fixed initiative ID",IF(NOT(OR(C41="All",AND(C41&lt;&gt;"",COUNTIF($A$14:$A$18,C41)=1,IFERROR(INDEX($B$14:$B$18,MATCH(C41,$A$14:$A$18,0)),"")&lt;&gt;""))),"Choose listed goal",IF(OR(D41="",Q41="",R41="",S41="",T41=""),"Complete audience / owner / measure / priority / status",IF(OR(NOT(AND(ISNUMBER(E41),E41&gt;0,MOD(IF(ISNUMBER(E41),E41,0),1)=0)),NOT(AND(ISNUMBER(F41),F41&gt;0)),NOT(ISNUMBER(H41)),H41&lt;0),"Check people / hours / cost",IF(OR(NOT(OR(I41="Q1",I41="Q2",I41="Q3",I41="Q4")),NOT(OR(J41="Q1",J41="Q2",J41="Q3",J41="Q4"))),"Choose Q1 to Q4",IF(RIGHT(J41,1)&lt;RIGHT(I41,1),"End before start","OK")))))))</f>
        <v/>
      </c>
    </row>
    <row r="42" spans="1:24" ht="90" customHeight="1" x14ac:dyDescent="0.35">
      <c r="A42" s="18">
        <v>15</v>
      </c>
      <c r="B42" s="16"/>
      <c r="C42" s="22"/>
      <c r="D42" s="9"/>
      <c r="E42" s="22"/>
      <c r="F42" s="22"/>
      <c r="G42" s="23" t="str">
        <f t="shared" si="0"/>
        <v/>
      </c>
      <c r="H42" s="24"/>
      <c r="I42" s="22"/>
      <c r="J42" s="22"/>
      <c r="K42" s="25" t="str">
        <f t="shared" si="1"/>
        <v/>
      </c>
      <c r="L42" s="25" t="str">
        <f t="shared" si="2"/>
        <v/>
      </c>
      <c r="M42" s="25" t="str">
        <f t="shared" si="3"/>
        <v/>
      </c>
      <c r="N42" s="25" t="str">
        <f t="shared" si="4"/>
        <v/>
      </c>
      <c r="O42" s="22"/>
      <c r="P42" s="17" t="str">
        <f t="shared" si="5"/>
        <v/>
      </c>
      <c r="Q42" s="9"/>
      <c r="R42" s="9"/>
      <c r="S42" s="22"/>
      <c r="T42" s="9"/>
      <c r="U42" s="26" t="str">
        <f t="shared" si="6"/>
        <v/>
      </c>
      <c r="V42" s="26" t="str">
        <f t="shared" si="7"/>
        <v/>
      </c>
      <c r="W42" s="26" t="str">
        <f t="shared" si="8"/>
        <v/>
      </c>
      <c r="X42" s="28" t="str">
        <f>IF(B42="",IF(OR(C42&lt;&gt;"",D42&lt;&gt;"",E42&lt;&gt;"",F42&lt;&gt;"",H42&lt;&gt;"",I42&lt;&gt;"",J42&lt;&gt;"",O42&lt;&gt;"",Q42&lt;&gt;"",R42&lt;&gt;"",S42&lt;&gt;"",T42&lt;&gt;""),"Add initiative",""),IF(A42&lt;&gt;15,"Keep fixed initiative ID",IF(NOT(OR(C42="All",AND(C42&lt;&gt;"",COUNTIF($A$14:$A$18,C42)=1,IFERROR(INDEX($B$14:$B$18,MATCH(C42,$A$14:$A$18,0)),"")&lt;&gt;""))),"Choose listed goal",IF(OR(D42="",Q42="",R42="",S42="",T42=""),"Complete audience / owner / measure / priority / status",IF(OR(NOT(AND(ISNUMBER(E42),E42&gt;0,MOD(IF(ISNUMBER(E42),E42,0),1)=0)),NOT(AND(ISNUMBER(F42),F42&gt;0)),NOT(ISNUMBER(H42)),H42&lt;0),"Check people / hours / cost",IF(OR(NOT(OR(I42="Q1",I42="Q2",I42="Q3",I42="Q4")),NOT(OR(J42="Q1",J42="Q2",J42="Q3",J42="Q4"))),"Choose Q1 to Q4",IF(RIGHT(J42,1)&lt;RIGHT(I42,1),"End before start","OK")))))))</f>
        <v/>
      </c>
    </row>
    <row r="43" spans="1:24" ht="90" customHeight="1" x14ac:dyDescent="0.35">
      <c r="A43" s="18">
        <v>16</v>
      </c>
      <c r="B43" s="16"/>
      <c r="C43" s="22"/>
      <c r="D43" s="9"/>
      <c r="E43" s="22"/>
      <c r="F43" s="22"/>
      <c r="G43" s="23" t="str">
        <f t="shared" si="0"/>
        <v/>
      </c>
      <c r="H43" s="24"/>
      <c r="I43" s="22"/>
      <c r="J43" s="22"/>
      <c r="K43" s="25" t="str">
        <f t="shared" si="1"/>
        <v/>
      </c>
      <c r="L43" s="25" t="str">
        <f t="shared" si="2"/>
        <v/>
      </c>
      <c r="M43" s="25" t="str">
        <f t="shared" si="3"/>
        <v/>
      </c>
      <c r="N43" s="25" t="str">
        <f t="shared" si="4"/>
        <v/>
      </c>
      <c r="O43" s="22"/>
      <c r="P43" s="17" t="str">
        <f t="shared" si="5"/>
        <v/>
      </c>
      <c r="Q43" s="9"/>
      <c r="R43" s="9"/>
      <c r="S43" s="22"/>
      <c r="T43" s="9"/>
      <c r="U43" s="26" t="str">
        <f t="shared" si="6"/>
        <v/>
      </c>
      <c r="V43" s="26" t="str">
        <f t="shared" si="7"/>
        <v/>
      </c>
      <c r="W43" s="26" t="str">
        <f t="shared" si="8"/>
        <v/>
      </c>
      <c r="X43" s="28" t="str">
        <f>IF(B43="",IF(OR(C43&lt;&gt;"",D43&lt;&gt;"",E43&lt;&gt;"",F43&lt;&gt;"",H43&lt;&gt;"",I43&lt;&gt;"",J43&lt;&gt;"",O43&lt;&gt;"",Q43&lt;&gt;"",R43&lt;&gt;"",S43&lt;&gt;"",T43&lt;&gt;""),"Add initiative",""),IF(A43&lt;&gt;16,"Keep fixed initiative ID",IF(NOT(OR(C43="All",AND(C43&lt;&gt;"",COUNTIF($A$14:$A$18,C43)=1,IFERROR(INDEX($B$14:$B$18,MATCH(C43,$A$14:$A$18,0)),"")&lt;&gt;""))),"Choose listed goal",IF(OR(D43="",Q43="",R43="",S43="",T43=""),"Complete audience / owner / measure / priority / status",IF(OR(NOT(AND(ISNUMBER(E43),E43&gt;0,MOD(IF(ISNUMBER(E43),E43,0),1)=0)),NOT(AND(ISNUMBER(F43),F43&gt;0)),NOT(ISNUMBER(H43)),H43&lt;0),"Check people / hours / cost",IF(OR(NOT(OR(I43="Q1",I43="Q2",I43="Q3",I43="Q4")),NOT(OR(J43="Q1",J43="Q2",J43="Q3",J43="Q4"))),"Choose Q1 to Q4",IF(RIGHT(J43,1)&lt;RIGHT(I43,1),"End before start","OK")))))))</f>
        <v/>
      </c>
    </row>
    <row r="44" spans="1:24" ht="90" customHeight="1" x14ac:dyDescent="0.35">
      <c r="A44" s="18">
        <v>17</v>
      </c>
      <c r="B44" s="16"/>
      <c r="C44" s="22"/>
      <c r="D44" s="9"/>
      <c r="E44" s="22"/>
      <c r="F44" s="22"/>
      <c r="G44" s="23" t="str">
        <f t="shared" si="0"/>
        <v/>
      </c>
      <c r="H44" s="24"/>
      <c r="I44" s="22"/>
      <c r="J44" s="22"/>
      <c r="K44" s="25" t="str">
        <f t="shared" si="1"/>
        <v/>
      </c>
      <c r="L44" s="25" t="str">
        <f t="shared" si="2"/>
        <v/>
      </c>
      <c r="M44" s="25" t="str">
        <f t="shared" si="3"/>
        <v/>
      </c>
      <c r="N44" s="25" t="str">
        <f t="shared" si="4"/>
        <v/>
      </c>
      <c r="O44" s="22"/>
      <c r="P44" s="17" t="str">
        <f t="shared" si="5"/>
        <v/>
      </c>
      <c r="Q44" s="9"/>
      <c r="R44" s="9"/>
      <c r="S44" s="22"/>
      <c r="T44" s="9"/>
      <c r="U44" s="26" t="str">
        <f t="shared" si="6"/>
        <v/>
      </c>
      <c r="V44" s="26" t="str">
        <f t="shared" si="7"/>
        <v/>
      </c>
      <c r="W44" s="26" t="str">
        <f t="shared" si="8"/>
        <v/>
      </c>
      <c r="X44" s="28" t="str">
        <f>IF(B44="",IF(OR(C44&lt;&gt;"",D44&lt;&gt;"",E44&lt;&gt;"",F44&lt;&gt;"",H44&lt;&gt;"",I44&lt;&gt;"",J44&lt;&gt;"",O44&lt;&gt;"",Q44&lt;&gt;"",R44&lt;&gt;"",S44&lt;&gt;"",T44&lt;&gt;""),"Add initiative",""),IF(A44&lt;&gt;17,"Keep fixed initiative ID",IF(NOT(OR(C44="All",AND(C44&lt;&gt;"",COUNTIF($A$14:$A$18,C44)=1,IFERROR(INDEX($B$14:$B$18,MATCH(C44,$A$14:$A$18,0)),"")&lt;&gt;""))),"Choose listed goal",IF(OR(D44="",Q44="",R44="",S44="",T44=""),"Complete audience / owner / measure / priority / status",IF(OR(NOT(AND(ISNUMBER(E44),E44&gt;0,MOD(IF(ISNUMBER(E44),E44,0),1)=0)),NOT(AND(ISNUMBER(F44),F44&gt;0)),NOT(ISNUMBER(H44)),H44&lt;0),"Check people / hours / cost",IF(OR(NOT(OR(I44="Q1",I44="Q2",I44="Q3",I44="Q4")),NOT(OR(J44="Q1",J44="Q2",J44="Q3",J44="Q4"))),"Choose Q1 to Q4",IF(RIGHT(J44,1)&lt;RIGHT(I44,1),"End before start","OK")))))))</f>
        <v/>
      </c>
    </row>
    <row r="45" spans="1:24" ht="90" customHeight="1" x14ac:dyDescent="0.35">
      <c r="A45" s="18">
        <v>18</v>
      </c>
      <c r="B45" s="16"/>
      <c r="C45" s="22"/>
      <c r="D45" s="9"/>
      <c r="E45" s="22"/>
      <c r="F45" s="22"/>
      <c r="G45" s="23" t="str">
        <f t="shared" si="0"/>
        <v/>
      </c>
      <c r="H45" s="24"/>
      <c r="I45" s="22"/>
      <c r="J45" s="22"/>
      <c r="K45" s="25" t="str">
        <f t="shared" si="1"/>
        <v/>
      </c>
      <c r="L45" s="25" t="str">
        <f t="shared" si="2"/>
        <v/>
      </c>
      <c r="M45" s="25" t="str">
        <f t="shared" si="3"/>
        <v/>
      </c>
      <c r="N45" s="25" t="str">
        <f t="shared" si="4"/>
        <v/>
      </c>
      <c r="O45" s="22"/>
      <c r="P45" s="17" t="str">
        <f t="shared" si="5"/>
        <v/>
      </c>
      <c r="Q45" s="9"/>
      <c r="R45" s="9"/>
      <c r="S45" s="22"/>
      <c r="T45" s="9"/>
      <c r="U45" s="26" t="str">
        <f t="shared" si="6"/>
        <v/>
      </c>
      <c r="V45" s="26" t="str">
        <f t="shared" si="7"/>
        <v/>
      </c>
      <c r="W45" s="26" t="str">
        <f t="shared" si="8"/>
        <v/>
      </c>
      <c r="X45" s="28" t="str">
        <f>IF(B45="",IF(OR(C45&lt;&gt;"",D45&lt;&gt;"",E45&lt;&gt;"",F45&lt;&gt;"",H45&lt;&gt;"",I45&lt;&gt;"",J45&lt;&gt;"",O45&lt;&gt;"",Q45&lt;&gt;"",R45&lt;&gt;"",S45&lt;&gt;"",T45&lt;&gt;""),"Add initiative",""),IF(A45&lt;&gt;18,"Keep fixed initiative ID",IF(NOT(OR(C45="All",AND(C45&lt;&gt;"",COUNTIF($A$14:$A$18,C45)=1,IFERROR(INDEX($B$14:$B$18,MATCH(C45,$A$14:$A$18,0)),"")&lt;&gt;""))),"Choose listed goal",IF(OR(D45="",Q45="",R45="",S45="",T45=""),"Complete audience / owner / measure / priority / status",IF(OR(NOT(AND(ISNUMBER(E45),E45&gt;0,MOD(IF(ISNUMBER(E45),E45,0),1)=0)),NOT(AND(ISNUMBER(F45),F45&gt;0)),NOT(ISNUMBER(H45)),H45&lt;0),"Check people / hours / cost",IF(OR(NOT(OR(I45="Q1",I45="Q2",I45="Q3",I45="Q4")),NOT(OR(J45="Q1",J45="Q2",J45="Q3",J45="Q4"))),"Choose Q1 to Q4",IF(RIGHT(J45,1)&lt;RIGHT(I45,1),"End before start","OK")))))))</f>
        <v/>
      </c>
    </row>
    <row r="46" spans="1:24" ht="90" customHeight="1" x14ac:dyDescent="0.35">
      <c r="A46" s="18">
        <v>19</v>
      </c>
      <c r="B46" s="16"/>
      <c r="C46" s="22"/>
      <c r="D46" s="9"/>
      <c r="E46" s="22"/>
      <c r="F46" s="22"/>
      <c r="G46" s="23" t="str">
        <f t="shared" si="0"/>
        <v/>
      </c>
      <c r="H46" s="24"/>
      <c r="I46" s="22"/>
      <c r="J46" s="22"/>
      <c r="K46" s="25" t="str">
        <f t="shared" si="1"/>
        <v/>
      </c>
      <c r="L46" s="25" t="str">
        <f t="shared" si="2"/>
        <v/>
      </c>
      <c r="M46" s="25" t="str">
        <f t="shared" si="3"/>
        <v/>
      </c>
      <c r="N46" s="25" t="str">
        <f t="shared" si="4"/>
        <v/>
      </c>
      <c r="O46" s="22"/>
      <c r="P46" s="17" t="str">
        <f t="shared" si="5"/>
        <v/>
      </c>
      <c r="Q46" s="9"/>
      <c r="R46" s="9"/>
      <c r="S46" s="22"/>
      <c r="T46" s="9"/>
      <c r="U46" s="26" t="str">
        <f t="shared" si="6"/>
        <v/>
      </c>
      <c r="V46" s="26" t="str">
        <f t="shared" si="7"/>
        <v/>
      </c>
      <c r="W46" s="26" t="str">
        <f t="shared" si="8"/>
        <v/>
      </c>
      <c r="X46" s="28" t="str">
        <f>IF(B46="",IF(OR(C46&lt;&gt;"",D46&lt;&gt;"",E46&lt;&gt;"",F46&lt;&gt;"",H46&lt;&gt;"",I46&lt;&gt;"",J46&lt;&gt;"",O46&lt;&gt;"",Q46&lt;&gt;"",R46&lt;&gt;"",S46&lt;&gt;"",T46&lt;&gt;""),"Add initiative",""),IF(A46&lt;&gt;19,"Keep fixed initiative ID",IF(NOT(OR(C46="All",AND(C46&lt;&gt;"",COUNTIF($A$14:$A$18,C46)=1,IFERROR(INDEX($B$14:$B$18,MATCH(C46,$A$14:$A$18,0)),"")&lt;&gt;""))),"Choose listed goal",IF(OR(D46="",Q46="",R46="",S46="",T46=""),"Complete audience / owner / measure / priority / status",IF(OR(NOT(AND(ISNUMBER(E46),E46&gt;0,MOD(IF(ISNUMBER(E46),E46,0),1)=0)),NOT(AND(ISNUMBER(F46),F46&gt;0)),NOT(ISNUMBER(H46)),H46&lt;0),"Check people / hours / cost",IF(OR(NOT(OR(I46="Q1",I46="Q2",I46="Q3",I46="Q4")),NOT(OR(J46="Q1",J46="Q2",J46="Q3",J46="Q4"))),"Choose Q1 to Q4",IF(RIGHT(J46,1)&lt;RIGHT(I46,1),"End before start","OK")))))))</f>
        <v/>
      </c>
    </row>
    <row r="47" spans="1:24" ht="90" customHeight="1" x14ac:dyDescent="0.35">
      <c r="A47" s="18">
        <v>20</v>
      </c>
      <c r="B47" s="16"/>
      <c r="C47" s="22"/>
      <c r="D47" s="9"/>
      <c r="E47" s="22"/>
      <c r="F47" s="22"/>
      <c r="G47" s="23" t="str">
        <f t="shared" si="0"/>
        <v/>
      </c>
      <c r="H47" s="24"/>
      <c r="I47" s="22"/>
      <c r="J47" s="22"/>
      <c r="K47" s="25" t="str">
        <f t="shared" si="1"/>
        <v/>
      </c>
      <c r="L47" s="25" t="str">
        <f t="shared" si="2"/>
        <v/>
      </c>
      <c r="M47" s="25" t="str">
        <f t="shared" si="3"/>
        <v/>
      </c>
      <c r="N47" s="25" t="str">
        <f t="shared" si="4"/>
        <v/>
      </c>
      <c r="O47" s="22"/>
      <c r="P47" s="17" t="str">
        <f t="shared" si="5"/>
        <v/>
      </c>
      <c r="Q47" s="9"/>
      <c r="R47" s="9"/>
      <c r="S47" s="22"/>
      <c r="T47" s="9"/>
      <c r="U47" s="26" t="str">
        <f t="shared" si="6"/>
        <v/>
      </c>
      <c r="V47" s="26" t="str">
        <f t="shared" si="7"/>
        <v/>
      </c>
      <c r="W47" s="26" t="str">
        <f t="shared" si="8"/>
        <v/>
      </c>
      <c r="X47" s="28" t="str">
        <f>IF(B47="",IF(OR(C47&lt;&gt;"",D47&lt;&gt;"",E47&lt;&gt;"",F47&lt;&gt;"",H47&lt;&gt;"",I47&lt;&gt;"",J47&lt;&gt;"",O47&lt;&gt;"",Q47&lt;&gt;"",R47&lt;&gt;"",S47&lt;&gt;"",T47&lt;&gt;""),"Add initiative",""),IF(A47&lt;&gt;20,"Keep fixed initiative ID",IF(NOT(OR(C47="All",AND(C47&lt;&gt;"",COUNTIF($A$14:$A$18,C47)=1,IFERROR(INDEX($B$14:$B$18,MATCH(C47,$A$14:$A$18,0)),"")&lt;&gt;""))),"Choose listed goal",IF(OR(D47="",Q47="",R47="",S47="",T47=""),"Complete audience / owner / measure / priority / status",IF(OR(NOT(AND(ISNUMBER(E47),E47&gt;0,MOD(IF(ISNUMBER(E47),E47,0),1)=0)),NOT(AND(ISNUMBER(F47),F47&gt;0)),NOT(ISNUMBER(H47)),H47&lt;0),"Check people / hours / cost",IF(OR(NOT(OR(I47="Q1",I47="Q2",I47="Q3",I47="Q4")),NOT(OR(J47="Q1",J47="Q2",J47="Q3",J47="Q4"))),"Choose Q1 to Q4",IF(RIGHT(J47,1)&lt;RIGHT(I47,1),"End before start","OK")))))))</f>
        <v/>
      </c>
    </row>
  </sheetData>
  <mergeCells count="48">
    <mergeCell ref="J17:K17"/>
    <mergeCell ref="A8:B8"/>
    <mergeCell ref="C17:D17"/>
    <mergeCell ref="H3:I3"/>
    <mergeCell ref="A4:B4"/>
    <mergeCell ref="G16:H16"/>
    <mergeCell ref="H5:I5"/>
    <mergeCell ref="C13:D13"/>
    <mergeCell ref="H8:I8"/>
    <mergeCell ref="A6:B6"/>
    <mergeCell ref="H9:I9"/>
    <mergeCell ref="G17:H17"/>
    <mergeCell ref="C3:F3"/>
    <mergeCell ref="H6:I6"/>
    <mergeCell ref="A7:B7"/>
    <mergeCell ref="C16:D16"/>
    <mergeCell ref="C6:F6"/>
    <mergeCell ref="G13:H13"/>
    <mergeCell ref="C5:F5"/>
    <mergeCell ref="A3:B3"/>
    <mergeCell ref="H11:I11"/>
    <mergeCell ref="C4:F4"/>
    <mergeCell ref="H7:I7"/>
    <mergeCell ref="G15:H15"/>
    <mergeCell ref="A5:B5"/>
    <mergeCell ref="J3:P3"/>
    <mergeCell ref="C14:D14"/>
    <mergeCell ref="H4:I4"/>
    <mergeCell ref="J13:K13"/>
    <mergeCell ref="C18:D18"/>
    <mergeCell ref="J8:P8"/>
    <mergeCell ref="J15:K15"/>
    <mergeCell ref="J5:P5"/>
    <mergeCell ref="G18:H18"/>
    <mergeCell ref="J10:P10"/>
    <mergeCell ref="J16:K16"/>
    <mergeCell ref="J9:P9"/>
    <mergeCell ref="G14:H14"/>
    <mergeCell ref="J6:P6"/>
    <mergeCell ref="J18:K18"/>
    <mergeCell ref="J4:P4"/>
    <mergeCell ref="C8:F8"/>
    <mergeCell ref="C15:D15"/>
    <mergeCell ref="H10:I10"/>
    <mergeCell ref="J14:K14"/>
    <mergeCell ref="C7:F7"/>
    <mergeCell ref="J11:P11"/>
    <mergeCell ref="J7:P7"/>
  </mergeCells>
  <conditionalFormatting sqref="E21:E24">
    <cfRule type="expression" dxfId="7" priority="5">
      <formula>LEFT($E21,4)="Over"</formula>
    </cfRule>
  </conditionalFormatting>
  <conditionalFormatting sqref="J14:K18">
    <cfRule type="expression" dxfId="6" priority="4">
      <formula>$J14="No initiative"</formula>
    </cfRule>
  </conditionalFormatting>
  <conditionalFormatting sqref="J4:P4">
    <cfRule type="expression" dxfId="5" priority="3">
      <formula>LEFT($J$4,4)="Over"</formula>
    </cfRule>
  </conditionalFormatting>
  <conditionalFormatting sqref="J11:P11">
    <cfRule type="expression" dxfId="4" priority="1">
      <formula>$J$11="Ready for sign-off"</formula>
    </cfRule>
    <cfRule type="expression" dxfId="3" priority="2">
      <formula>ISNUMBER(SEARCH("to fix",$J$11))</formula>
    </cfRule>
  </conditionalFormatting>
  <conditionalFormatting sqref="K28:N47">
    <cfRule type="expression" dxfId="2" priority="6">
      <formula>K28="■"</formula>
    </cfRule>
  </conditionalFormatting>
  <conditionalFormatting sqref="P28:P47">
    <cfRule type="expression" dxfId="1" priority="7">
      <formula>OR(LEFT(P28,6)="Starts",LEFT(P28,5)="Check")</formula>
    </cfRule>
  </conditionalFormatting>
  <conditionalFormatting sqref="R28:R47">
    <cfRule type="expression" dxfId="0" priority="8">
      <formula>AND(B28&lt;&gt;"",R28="")</formula>
    </cfRule>
  </conditionalFormatting>
  <dataValidations count="4">
    <dataValidation type="list" allowBlank="1" sqref="C28:C47" xr:uid="{00000000-0002-0000-0100-000000000000}">
      <formula1>"G1,G2,G3,G4,G5,All"</formula1>
    </dataValidation>
    <dataValidation type="list" allowBlank="1" sqref="I28:J47" xr:uid="{00000000-0002-0000-0100-000001000000}">
      <formula1>"Q1,Q2,Q3,Q4"</formula1>
    </dataValidation>
    <dataValidation type="list" allowBlank="1" sqref="S28:S47" xr:uid="{00000000-0002-0000-0100-000002000000}">
      <formula1>"Must,Should,Could"</formula1>
    </dataValidation>
    <dataValidation type="list" allowBlank="1" sqref="T28:T47" xr:uid="{00000000-0002-0000-0100-000003000000}">
      <formula1>"Not started,Planned,In progress,Done,On hold"</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
  <sheetViews>
    <sheetView workbookViewId="0"/>
  </sheetViews>
  <sheetFormatPr defaultRowHeight="14.5" x14ac:dyDescent="0.35"/>
  <cols>
    <col min="1" max="1" width="20" customWidth="1"/>
    <col min="2" max="2" width="30" customWidth="1"/>
    <col min="3" max="3" width="20" customWidth="1"/>
    <col min="4" max="4" width="50" customWidth="1"/>
  </cols>
  <sheetData>
    <row r="1" spans="1:4" ht="19" x14ac:dyDescent="0.4">
      <c r="A1" s="1" t="s">
        <v>123</v>
      </c>
    </row>
    <row r="2" spans="1:4" x14ac:dyDescent="0.35">
      <c r="A2" s="2" t="s">
        <v>124</v>
      </c>
    </row>
    <row r="4" spans="1:4" x14ac:dyDescent="0.35">
      <c r="A4" s="3" t="s">
        <v>125</v>
      </c>
      <c r="B4" s="3" t="s">
        <v>126</v>
      </c>
      <c r="C4" s="3" t="s">
        <v>127</v>
      </c>
      <c r="D4" s="3" t="s">
        <v>128</v>
      </c>
    </row>
    <row r="5" spans="1:4" ht="20" customHeight="1" x14ac:dyDescent="0.35">
      <c r="A5" s="4" t="s">
        <v>129</v>
      </c>
      <c r="B5" s="5" t="s">
        <v>130</v>
      </c>
      <c r="C5" s="5" t="s">
        <v>131</v>
      </c>
      <c r="D5" s="5" t="s">
        <v>132</v>
      </c>
    </row>
    <row r="6" spans="1:4" ht="20" customHeight="1" x14ac:dyDescent="0.35">
      <c r="A6" s="4" t="s">
        <v>133</v>
      </c>
      <c r="B6" s="5" t="s">
        <v>134</v>
      </c>
      <c r="C6" s="5" t="s">
        <v>135</v>
      </c>
      <c r="D6" s="5" t="s">
        <v>136</v>
      </c>
    </row>
    <row r="7" spans="1:4" ht="20" customHeight="1" x14ac:dyDescent="0.35">
      <c r="A7" s="4" t="s">
        <v>137</v>
      </c>
      <c r="B7" s="5" t="s">
        <v>138</v>
      </c>
      <c r="C7" s="5" t="s">
        <v>139</v>
      </c>
      <c r="D7" s="5" t="s">
        <v>140</v>
      </c>
    </row>
    <row r="8" spans="1:4" ht="20" customHeight="1" x14ac:dyDescent="0.35">
      <c r="A8" s="4" t="s">
        <v>141</v>
      </c>
      <c r="B8" s="5" t="s">
        <v>142</v>
      </c>
      <c r="C8" s="5" t="s">
        <v>143</v>
      </c>
      <c r="D8" s="5" t="s">
        <v>144</v>
      </c>
    </row>
    <row r="9" spans="1:4" ht="20" customHeight="1" x14ac:dyDescent="0.35">
      <c r="A9" s="4" t="s">
        <v>145</v>
      </c>
      <c r="B9" s="5" t="s">
        <v>146</v>
      </c>
      <c r="C9" s="5" t="s">
        <v>147</v>
      </c>
      <c r="D9" s="5" t="s">
        <v>148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
  <sheetViews>
    <sheetView workbookViewId="0"/>
  </sheetViews>
  <sheetFormatPr defaultRowHeight="14.5" x14ac:dyDescent="0.35"/>
  <cols>
    <col min="1" max="1" width="34" customWidth="1"/>
    <col min="2" max="2" width="14" customWidth="1"/>
    <col min="3" max="3" width="20" customWidth="1"/>
    <col min="4" max="4" width="11" customWidth="1"/>
    <col min="5" max="5" width="30" customWidth="1"/>
  </cols>
  <sheetData>
    <row r="1" spans="1:5" ht="19" x14ac:dyDescent="0.4">
      <c r="A1" s="1" t="s">
        <v>149</v>
      </c>
    </row>
    <row r="2" spans="1:5" ht="56.65" customHeight="1" x14ac:dyDescent="0.35">
      <c r="A2" s="20" t="s">
        <v>150</v>
      </c>
      <c r="B2" s="21"/>
      <c r="C2" s="21"/>
      <c r="D2" s="21"/>
      <c r="E2" s="21"/>
    </row>
    <row r="4" spans="1:5" x14ac:dyDescent="0.35">
      <c r="A4" s="3" t="s">
        <v>151</v>
      </c>
      <c r="B4" s="3" t="s">
        <v>152</v>
      </c>
      <c r="C4" s="3" t="s">
        <v>85</v>
      </c>
      <c r="D4" s="3" t="s">
        <v>87</v>
      </c>
      <c r="E4" s="3" t="s">
        <v>42</v>
      </c>
    </row>
    <row r="5" spans="1:5" ht="20" customHeight="1" x14ac:dyDescent="0.35">
      <c r="A5" s="4" t="s">
        <v>153</v>
      </c>
      <c r="B5" s="5" t="s">
        <v>154</v>
      </c>
      <c r="C5" s="5" t="s">
        <v>155</v>
      </c>
      <c r="D5" s="18">
        <v>6</v>
      </c>
      <c r="E5" s="5" t="s">
        <v>156</v>
      </c>
    </row>
    <row r="6" spans="1:5" ht="20" customHeight="1" x14ac:dyDescent="0.35">
      <c r="A6" s="4" t="s">
        <v>157</v>
      </c>
      <c r="B6" s="5" t="s">
        <v>158</v>
      </c>
      <c r="C6" s="5" t="s">
        <v>155</v>
      </c>
      <c r="D6" s="18">
        <v>4</v>
      </c>
      <c r="E6" s="5" t="s">
        <v>159</v>
      </c>
    </row>
    <row r="7" spans="1:5" ht="20" customHeight="1" x14ac:dyDescent="0.35">
      <c r="A7" s="4" t="s">
        <v>160</v>
      </c>
      <c r="B7" s="5" t="s">
        <v>161</v>
      </c>
      <c r="C7" s="5" t="s">
        <v>155</v>
      </c>
      <c r="D7" s="18">
        <v>8</v>
      </c>
      <c r="E7" s="5" t="s">
        <v>162</v>
      </c>
    </row>
    <row r="8" spans="1:5" ht="20" customHeight="1" x14ac:dyDescent="0.35">
      <c r="A8" s="4" t="s">
        <v>163</v>
      </c>
      <c r="B8" s="5" t="s">
        <v>164</v>
      </c>
      <c r="C8" s="5" t="s">
        <v>155</v>
      </c>
      <c r="D8" s="18">
        <v>8</v>
      </c>
      <c r="E8" s="5" t="s">
        <v>165</v>
      </c>
    </row>
    <row r="9" spans="1:5" ht="20" customHeight="1" x14ac:dyDescent="0.35">
      <c r="A9" s="4" t="s">
        <v>166</v>
      </c>
      <c r="B9" s="5" t="s">
        <v>167</v>
      </c>
      <c r="C9" s="5" t="s">
        <v>155</v>
      </c>
      <c r="D9" s="18">
        <v>12</v>
      </c>
      <c r="E9" s="5" t="s">
        <v>168</v>
      </c>
    </row>
    <row r="10" spans="1:5" ht="20" customHeight="1" x14ac:dyDescent="0.35">
      <c r="A10" s="4" t="s">
        <v>169</v>
      </c>
      <c r="B10" s="5" t="s">
        <v>170</v>
      </c>
      <c r="C10" s="5" t="s">
        <v>155</v>
      </c>
      <c r="D10" s="18">
        <v>2</v>
      </c>
      <c r="E10" s="5" t="s">
        <v>171</v>
      </c>
    </row>
    <row r="11" spans="1:5" x14ac:dyDescent="0.35">
      <c r="A11" s="6" t="s">
        <v>172</v>
      </c>
      <c r="D11" s="19">
        <f>SUM(D5:D10)</f>
        <v>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
  <sheetViews>
    <sheetView workbookViewId="0"/>
  </sheetViews>
  <sheetFormatPr defaultRowHeight="14.5" x14ac:dyDescent="0.35"/>
  <cols>
    <col min="1" max="1" width="34" customWidth="1"/>
    <col min="2" max="2" width="14" customWidth="1"/>
    <col min="3" max="3" width="20" customWidth="1"/>
    <col min="4" max="4" width="11" customWidth="1"/>
    <col min="5" max="5" width="30" customWidth="1"/>
  </cols>
  <sheetData>
    <row r="1" spans="1:5" ht="19" x14ac:dyDescent="0.4">
      <c r="A1" s="1" t="s">
        <v>173</v>
      </c>
    </row>
    <row r="2" spans="1:5" ht="56.65" customHeight="1" x14ac:dyDescent="0.35">
      <c r="A2" s="20" t="s">
        <v>150</v>
      </c>
      <c r="B2" s="21"/>
      <c r="C2" s="21"/>
      <c r="D2" s="21"/>
      <c r="E2" s="21"/>
    </row>
    <row r="4" spans="1:5" x14ac:dyDescent="0.35">
      <c r="A4" s="3" t="s">
        <v>151</v>
      </c>
      <c r="B4" s="3" t="s">
        <v>152</v>
      </c>
      <c r="C4" s="3" t="s">
        <v>85</v>
      </c>
      <c r="D4" s="3" t="s">
        <v>87</v>
      </c>
      <c r="E4" s="3" t="s">
        <v>42</v>
      </c>
    </row>
    <row r="5" spans="1:5" ht="20" customHeight="1" x14ac:dyDescent="0.35">
      <c r="A5" s="4" t="s">
        <v>174</v>
      </c>
      <c r="B5" s="5" t="s">
        <v>175</v>
      </c>
      <c r="C5" s="5" t="s">
        <v>176</v>
      </c>
      <c r="D5" s="18">
        <v>1</v>
      </c>
      <c r="E5" s="5" t="s">
        <v>177</v>
      </c>
    </row>
    <row r="6" spans="1:5" ht="20" customHeight="1" x14ac:dyDescent="0.35">
      <c r="A6" s="4" t="s">
        <v>178</v>
      </c>
      <c r="B6" s="5" t="s">
        <v>158</v>
      </c>
      <c r="C6" s="5" t="s">
        <v>179</v>
      </c>
      <c r="D6" s="18">
        <v>1</v>
      </c>
      <c r="E6" s="5" t="s">
        <v>180</v>
      </c>
    </row>
    <row r="7" spans="1:5" ht="20" customHeight="1" x14ac:dyDescent="0.35">
      <c r="A7" s="4" t="s">
        <v>181</v>
      </c>
      <c r="B7" s="5" t="s">
        <v>182</v>
      </c>
      <c r="C7" s="5" t="s">
        <v>110</v>
      </c>
      <c r="D7" s="18">
        <v>1</v>
      </c>
      <c r="E7" s="5" t="s">
        <v>183</v>
      </c>
    </row>
    <row r="8" spans="1:5" ht="20" customHeight="1" x14ac:dyDescent="0.35">
      <c r="A8" s="4" t="s">
        <v>184</v>
      </c>
      <c r="B8" s="5" t="s">
        <v>185</v>
      </c>
      <c r="C8" s="5" t="s">
        <v>179</v>
      </c>
      <c r="D8" s="18">
        <v>1</v>
      </c>
      <c r="E8" s="5" t="s">
        <v>186</v>
      </c>
    </row>
    <row r="9" spans="1:5" x14ac:dyDescent="0.35">
      <c r="A9" s="6" t="s">
        <v>172</v>
      </c>
      <c r="D9" s="19">
        <f>SUM(D5:D8)</f>
        <v>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8"/>
  <sheetViews>
    <sheetView workbookViewId="0"/>
  </sheetViews>
  <sheetFormatPr defaultRowHeight="14.5" x14ac:dyDescent="0.35"/>
  <cols>
    <col min="1" max="1" width="34" customWidth="1"/>
    <col min="2" max="2" width="14" customWidth="1"/>
    <col min="3" max="3" width="20" customWidth="1"/>
    <col min="4" max="4" width="11" customWidth="1"/>
    <col min="5" max="5" width="30" customWidth="1"/>
  </cols>
  <sheetData>
    <row r="1" spans="1:5" ht="19" x14ac:dyDescent="0.4">
      <c r="A1" s="1" t="s">
        <v>187</v>
      </c>
    </row>
    <row r="2" spans="1:5" ht="56.65" customHeight="1" x14ac:dyDescent="0.35">
      <c r="A2" s="20" t="s">
        <v>150</v>
      </c>
      <c r="B2" s="21"/>
      <c r="C2" s="21"/>
      <c r="D2" s="21"/>
      <c r="E2" s="21"/>
    </row>
    <row r="4" spans="1:5" x14ac:dyDescent="0.35">
      <c r="A4" s="3" t="s">
        <v>151</v>
      </c>
      <c r="B4" s="3" t="s">
        <v>152</v>
      </c>
      <c r="C4" s="3" t="s">
        <v>85</v>
      </c>
      <c r="D4" s="3" t="s">
        <v>87</v>
      </c>
      <c r="E4" s="3" t="s">
        <v>42</v>
      </c>
    </row>
    <row r="5" spans="1:5" ht="20" customHeight="1" x14ac:dyDescent="0.35">
      <c r="A5" s="4" t="s">
        <v>188</v>
      </c>
      <c r="B5" s="5" t="s">
        <v>77</v>
      </c>
      <c r="C5" s="5" t="s">
        <v>110</v>
      </c>
      <c r="D5" s="18">
        <v>2</v>
      </c>
      <c r="E5" s="5" t="s">
        <v>189</v>
      </c>
    </row>
    <row r="6" spans="1:5" ht="20" customHeight="1" x14ac:dyDescent="0.35">
      <c r="A6" s="4" t="s">
        <v>190</v>
      </c>
      <c r="B6" s="5" t="s">
        <v>78</v>
      </c>
      <c r="C6" s="5" t="s">
        <v>110</v>
      </c>
      <c r="D6" s="18">
        <v>2</v>
      </c>
      <c r="E6" s="5" t="s">
        <v>191</v>
      </c>
    </row>
    <row r="7" spans="1:5" ht="20" customHeight="1" x14ac:dyDescent="0.35">
      <c r="A7" s="4" t="s">
        <v>192</v>
      </c>
      <c r="B7" s="5" t="s">
        <v>79</v>
      </c>
      <c r="C7" s="5" t="s">
        <v>193</v>
      </c>
      <c r="D7" s="18">
        <v>1</v>
      </c>
      <c r="E7" s="5" t="s">
        <v>194</v>
      </c>
    </row>
    <row r="8" spans="1:5" x14ac:dyDescent="0.35">
      <c r="A8" s="6" t="s">
        <v>172</v>
      </c>
      <c r="D8" s="19">
        <f>SUM(D5:D7)</f>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How to use</vt:lpstr>
      <vt:lpstr>Roadmap</vt:lpstr>
      <vt:lpstr>Roadmap or plan</vt:lpstr>
      <vt:lpstr>Sample sales academy</vt:lpstr>
      <vt:lpstr>Sample hospitality</vt:lpstr>
      <vt:lpstr>Sample compliance path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Parshad Desai</cp:lastModifiedBy>
  <dcterms:modified xsi:type="dcterms:W3CDTF">2026-10-21T01:37:51Z</dcterms:modified>
</cp:coreProperties>
</file>