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calendar-2026-10-19\"/>
    </mc:Choice>
  </mc:AlternateContent>
  <xr:revisionPtr revIDLastSave="0" documentId="13_ncr:1_{4ABAD698-3C17-46C4-9AD4-0F1BB39A0702}" xr6:coauthVersionLast="47" xr6:coauthVersionMax="47" xr10:uidLastSave="{00000000-0000-0000-0000-000000000000}"/>
  <bookViews>
    <workbookView xWindow="-110" yWindow="-110" windowWidth="19420" windowHeight="11500" xr2:uid="{00000000-000D-0000-FFFF-FFFF00000000}"/>
  </bookViews>
  <sheets>
    <sheet name="How to use" sheetId="1" r:id="rId1"/>
    <sheet name="Sessions" sheetId="2" r:id="rId2"/>
    <sheet name="Calendar" sheetId="3" r:id="rId3"/>
    <sheet name="Year view" sheetId="4" r:id="rId4"/>
    <sheet name="Renewals" sheetId="5" r:id="rId5"/>
  </sheets>
  <definedNames>
    <definedName name="_xlnm.Print_Area" localSheetId="2">Calendar!$A$1:$G$29</definedName>
    <definedName name="_xlnm.Print_Area" localSheetId="3">'Year view'!$A$1:$N$18</definedName>
  </definedNames>
  <calcPr calcId="181029"/>
</workbook>
</file>

<file path=xl/calcChain.xml><?xml version="1.0" encoding="utf-8"?>
<calcChain xmlns="http://schemas.openxmlformats.org/spreadsheetml/2006/main">
  <c r="E25" i="5" l="1"/>
  <c r="F25" i="5" s="1"/>
  <c r="E24" i="5"/>
  <c r="F24" i="5" s="1"/>
  <c r="E23" i="5"/>
  <c r="F23" i="5" s="1"/>
  <c r="E22" i="5"/>
  <c r="F22" i="5" s="1"/>
  <c r="E21" i="5"/>
  <c r="F21" i="5" s="1"/>
  <c r="E20" i="5"/>
  <c r="F20" i="5" s="1"/>
  <c r="E19" i="5"/>
  <c r="F19" i="5" s="1"/>
  <c r="E18" i="5"/>
  <c r="F18" i="5" s="1"/>
  <c r="E17" i="5"/>
  <c r="F17" i="5" s="1"/>
  <c r="E16" i="5"/>
  <c r="F16" i="5" s="1"/>
  <c r="E15" i="5"/>
  <c r="F15" i="5" s="1"/>
  <c r="E14" i="5"/>
  <c r="F14" i="5" s="1"/>
  <c r="E13" i="5"/>
  <c r="F13" i="5" s="1"/>
  <c r="F12" i="5"/>
  <c r="E12" i="5"/>
  <c r="E11" i="5"/>
  <c r="F11" i="5" s="1"/>
  <c r="E10" i="5"/>
  <c r="F10" i="5" s="1"/>
  <c r="E9" i="5"/>
  <c r="F9" i="5" s="1"/>
  <c r="E8" i="5"/>
  <c r="F8" i="5" s="1"/>
  <c r="E7" i="5"/>
  <c r="F7" i="5" s="1"/>
  <c r="E6" i="5"/>
  <c r="F6" i="5" s="1"/>
  <c r="B3" i="5"/>
  <c r="N17" i="4"/>
  <c r="N16" i="4"/>
  <c r="N15" i="4"/>
  <c r="N14" i="4"/>
  <c r="N13" i="4"/>
  <c r="N12" i="4"/>
  <c r="N11" i="4"/>
  <c r="N10" i="4"/>
  <c r="N9" i="4"/>
  <c r="N8" i="4"/>
  <c r="N7" i="4"/>
  <c r="N6" i="4"/>
  <c r="B3" i="4"/>
  <c r="M5" i="4" s="1"/>
  <c r="B3" i="3"/>
  <c r="G22" i="3" s="1"/>
  <c r="T304" i="2" a="1"/>
  <c r="T304" i="2" s="1"/>
  <c r="S304" i="2"/>
  <c r="R304" i="2"/>
  <c r="Q304" i="2"/>
  <c r="P304" i="2"/>
  <c r="O304" i="2"/>
  <c r="T303" i="2" a="1"/>
  <c r="T303" i="2" s="1"/>
  <c r="S303" i="2"/>
  <c r="R303" i="2"/>
  <c r="Q303" i="2"/>
  <c r="P303" i="2"/>
  <c r="O303" i="2"/>
  <c r="T302" i="2" a="1"/>
  <c r="T302" i="2" s="1"/>
  <c r="S302" i="2"/>
  <c r="R302" i="2"/>
  <c r="Q302" i="2"/>
  <c r="P302" i="2"/>
  <c r="O302" i="2"/>
  <c r="T301" i="2" a="1"/>
  <c r="T301" i="2" s="1"/>
  <c r="S301" i="2"/>
  <c r="R301" i="2"/>
  <c r="Q301" i="2"/>
  <c r="P301" i="2"/>
  <c r="O301" i="2"/>
  <c r="T300" i="2" a="1"/>
  <c r="T300" i="2" s="1"/>
  <c r="S300" i="2"/>
  <c r="R300" i="2"/>
  <c r="Q300" i="2"/>
  <c r="P300" i="2"/>
  <c r="O300" i="2"/>
  <c r="T299" i="2" a="1"/>
  <c r="T299" i="2" s="1"/>
  <c r="S299" i="2"/>
  <c r="R299" i="2"/>
  <c r="Q299" i="2"/>
  <c r="P299" i="2"/>
  <c r="O299" i="2"/>
  <c r="T298" i="2" a="1"/>
  <c r="T298" i="2" s="1"/>
  <c r="S298" i="2"/>
  <c r="R298" i="2"/>
  <c r="Q298" i="2"/>
  <c r="P298" i="2"/>
  <c r="O298" i="2"/>
  <c r="T297" i="2" a="1"/>
  <c r="T297" i="2" s="1"/>
  <c r="S297" i="2"/>
  <c r="R297" i="2"/>
  <c r="Q297" i="2"/>
  <c r="P297" i="2"/>
  <c r="O297" i="2"/>
  <c r="T296" i="2" a="1"/>
  <c r="T296" i="2" s="1"/>
  <c r="S296" i="2"/>
  <c r="R296" i="2"/>
  <c r="Q296" i="2"/>
  <c r="P296" i="2"/>
  <c r="O296" i="2"/>
  <c r="T295" i="2" a="1"/>
  <c r="T295" i="2" s="1"/>
  <c r="S295" i="2"/>
  <c r="R295" i="2"/>
  <c r="Q295" i="2"/>
  <c r="P295" i="2"/>
  <c r="O295" i="2"/>
  <c r="T294" i="2" a="1"/>
  <c r="T294" i="2" s="1"/>
  <c r="S294" i="2"/>
  <c r="R294" i="2"/>
  <c r="Q294" i="2"/>
  <c r="P294" i="2"/>
  <c r="O294" i="2"/>
  <c r="T293" i="2" a="1"/>
  <c r="T293" i="2" s="1"/>
  <c r="S293" i="2"/>
  <c r="R293" i="2"/>
  <c r="Q293" i="2"/>
  <c r="P293" i="2"/>
  <c r="O293" i="2"/>
  <c r="T292" i="2" a="1"/>
  <c r="T292" i="2" s="1"/>
  <c r="S292" i="2"/>
  <c r="R292" i="2"/>
  <c r="Q292" i="2"/>
  <c r="P292" i="2"/>
  <c r="O292" i="2"/>
  <c r="T291" i="2" a="1"/>
  <c r="T291" i="2" s="1"/>
  <c r="S291" i="2"/>
  <c r="R291" i="2"/>
  <c r="Q291" i="2"/>
  <c r="P291" i="2"/>
  <c r="O291" i="2"/>
  <c r="T290" i="2" a="1"/>
  <c r="T290" i="2" s="1"/>
  <c r="S290" i="2"/>
  <c r="R290" i="2"/>
  <c r="Q290" i="2"/>
  <c r="P290" i="2"/>
  <c r="O290" i="2"/>
  <c r="T289" i="2" a="1"/>
  <c r="T289" i="2" s="1"/>
  <c r="S289" i="2"/>
  <c r="R289" i="2"/>
  <c r="Q289" i="2"/>
  <c r="P289" i="2"/>
  <c r="O289" i="2"/>
  <c r="T288" i="2" a="1"/>
  <c r="T288" i="2" s="1"/>
  <c r="S288" i="2"/>
  <c r="R288" i="2"/>
  <c r="Q288" i="2"/>
  <c r="P288" i="2"/>
  <c r="O288" i="2"/>
  <c r="T287" i="2" a="1"/>
  <c r="T287" i="2" s="1"/>
  <c r="S287" i="2"/>
  <c r="R287" i="2"/>
  <c r="Q287" i="2"/>
  <c r="P287" i="2"/>
  <c r="O287" i="2"/>
  <c r="T286" i="2" a="1"/>
  <c r="T286" i="2" s="1"/>
  <c r="S286" i="2"/>
  <c r="R286" i="2"/>
  <c r="Q286" i="2"/>
  <c r="P286" i="2"/>
  <c r="O286" i="2"/>
  <c r="T285" i="2" a="1"/>
  <c r="T285" i="2" s="1"/>
  <c r="S285" i="2"/>
  <c r="R285" i="2"/>
  <c r="Q285" i="2"/>
  <c r="P285" i="2"/>
  <c r="O285" i="2"/>
  <c r="T284" i="2" a="1"/>
  <c r="T284" i="2" s="1"/>
  <c r="S284" i="2"/>
  <c r="R284" i="2"/>
  <c r="Q284" i="2"/>
  <c r="P284" i="2"/>
  <c r="O284" i="2"/>
  <c r="T283" i="2" a="1"/>
  <c r="T283" i="2"/>
  <c r="S283" i="2"/>
  <c r="R283" i="2"/>
  <c r="Q283" i="2"/>
  <c r="P283" i="2"/>
  <c r="O283" i="2"/>
  <c r="T282" i="2" a="1"/>
  <c r="T282" i="2" s="1"/>
  <c r="S282" i="2"/>
  <c r="R282" i="2"/>
  <c r="Q282" i="2"/>
  <c r="P282" i="2"/>
  <c r="O282" i="2"/>
  <c r="T281" i="2" a="1"/>
  <c r="T281" i="2" s="1"/>
  <c r="S281" i="2"/>
  <c r="R281" i="2"/>
  <c r="Q281" i="2"/>
  <c r="P281" i="2"/>
  <c r="O281" i="2"/>
  <c r="T280" i="2" a="1"/>
  <c r="T280" i="2" s="1"/>
  <c r="S280" i="2"/>
  <c r="R280" i="2"/>
  <c r="Q280" i="2"/>
  <c r="P280" i="2"/>
  <c r="O280" i="2"/>
  <c r="T279" i="2" a="1"/>
  <c r="T279" i="2" s="1"/>
  <c r="S279" i="2"/>
  <c r="R279" i="2"/>
  <c r="Q279" i="2"/>
  <c r="P279" i="2"/>
  <c r="O279" i="2"/>
  <c r="T278" i="2" a="1"/>
  <c r="T278" i="2"/>
  <c r="S278" i="2"/>
  <c r="R278" i="2"/>
  <c r="Q278" i="2"/>
  <c r="P278" i="2"/>
  <c r="O278" i="2"/>
  <c r="T277" i="2" a="1"/>
  <c r="T277" i="2" s="1"/>
  <c r="S277" i="2"/>
  <c r="R277" i="2"/>
  <c r="Q277" i="2"/>
  <c r="P277" i="2"/>
  <c r="O277" i="2"/>
  <c r="T276" i="2" a="1"/>
  <c r="T276" i="2" s="1"/>
  <c r="S276" i="2"/>
  <c r="R276" i="2"/>
  <c r="Q276" i="2"/>
  <c r="P276" i="2"/>
  <c r="O276" i="2"/>
  <c r="T275" i="2" a="1"/>
  <c r="T275" i="2"/>
  <c r="S275" i="2"/>
  <c r="R275" i="2"/>
  <c r="Q275" i="2"/>
  <c r="P275" i="2"/>
  <c r="O275" i="2"/>
  <c r="T274" i="2" a="1"/>
  <c r="T274" i="2"/>
  <c r="S274" i="2"/>
  <c r="R274" i="2"/>
  <c r="Q274" i="2"/>
  <c r="P274" i="2"/>
  <c r="O274" i="2"/>
  <c r="T273" i="2" a="1"/>
  <c r="T273" i="2"/>
  <c r="S273" i="2"/>
  <c r="R273" i="2"/>
  <c r="Q273" i="2"/>
  <c r="P273" i="2"/>
  <c r="O273" i="2"/>
  <c r="T272" i="2" a="1"/>
  <c r="T272" i="2" s="1"/>
  <c r="S272" i="2"/>
  <c r="R272" i="2"/>
  <c r="Q272" i="2"/>
  <c r="P272" i="2"/>
  <c r="O272" i="2"/>
  <c r="T271" i="2" a="1"/>
  <c r="T271" i="2" s="1"/>
  <c r="S271" i="2"/>
  <c r="R271" i="2"/>
  <c r="Q271" i="2"/>
  <c r="P271" i="2"/>
  <c r="O271" i="2"/>
  <c r="T270" i="2" a="1"/>
  <c r="T270" i="2" s="1"/>
  <c r="S270" i="2"/>
  <c r="R270" i="2"/>
  <c r="Q270" i="2"/>
  <c r="P270" i="2"/>
  <c r="O270" i="2"/>
  <c r="T269" i="2" a="1"/>
  <c r="T269" i="2" s="1"/>
  <c r="S269" i="2"/>
  <c r="R269" i="2"/>
  <c r="Q269" i="2"/>
  <c r="P269" i="2"/>
  <c r="O269" i="2"/>
  <c r="T268" i="2" a="1"/>
  <c r="T268" i="2"/>
  <c r="S268" i="2"/>
  <c r="R268" i="2"/>
  <c r="Q268" i="2"/>
  <c r="P268" i="2"/>
  <c r="O268" i="2"/>
  <c r="T267" i="2" a="1"/>
  <c r="T267" i="2" s="1"/>
  <c r="S267" i="2"/>
  <c r="R267" i="2"/>
  <c r="Q267" i="2"/>
  <c r="P267" i="2"/>
  <c r="O267" i="2"/>
  <c r="T266" i="2" a="1"/>
  <c r="T266" i="2" s="1"/>
  <c r="S266" i="2"/>
  <c r="R266" i="2"/>
  <c r="Q266" i="2"/>
  <c r="P266" i="2"/>
  <c r="O266" i="2"/>
  <c r="T265" i="2" a="1"/>
  <c r="T265" i="2" s="1"/>
  <c r="S265" i="2"/>
  <c r="R265" i="2"/>
  <c r="Q265" i="2"/>
  <c r="P265" i="2"/>
  <c r="O265" i="2"/>
  <c r="T264" i="2" a="1"/>
  <c r="T264" i="2" s="1"/>
  <c r="S264" i="2"/>
  <c r="R264" i="2"/>
  <c r="Q264" i="2"/>
  <c r="P264" i="2"/>
  <c r="O264" i="2"/>
  <c r="T263" i="2" a="1"/>
  <c r="T263" i="2"/>
  <c r="S263" i="2"/>
  <c r="R263" i="2"/>
  <c r="Q263" i="2"/>
  <c r="P263" i="2"/>
  <c r="O263" i="2"/>
  <c r="T262" i="2" a="1"/>
  <c r="T262" i="2" s="1"/>
  <c r="S262" i="2"/>
  <c r="R262" i="2"/>
  <c r="Q262" i="2"/>
  <c r="P262" i="2"/>
  <c r="O262" i="2"/>
  <c r="T261" i="2" a="1"/>
  <c r="T261" i="2" s="1"/>
  <c r="S261" i="2"/>
  <c r="R261" i="2"/>
  <c r="Q261" i="2"/>
  <c r="P261" i="2"/>
  <c r="O261" i="2"/>
  <c r="T260" i="2" a="1"/>
  <c r="T260" i="2" s="1"/>
  <c r="S260" i="2"/>
  <c r="R260" i="2"/>
  <c r="Q260" i="2"/>
  <c r="P260" i="2"/>
  <c r="O260" i="2"/>
  <c r="T259" i="2" a="1"/>
  <c r="T259" i="2" s="1"/>
  <c r="S259" i="2"/>
  <c r="R259" i="2"/>
  <c r="Q259" i="2"/>
  <c r="P259" i="2"/>
  <c r="O259" i="2"/>
  <c r="T258" i="2" a="1"/>
  <c r="T258" i="2"/>
  <c r="S258" i="2"/>
  <c r="R258" i="2"/>
  <c r="Q258" i="2"/>
  <c r="P258" i="2"/>
  <c r="O258" i="2"/>
  <c r="T257" i="2" a="1"/>
  <c r="T257" i="2" s="1"/>
  <c r="S257" i="2"/>
  <c r="R257" i="2"/>
  <c r="Q257" i="2"/>
  <c r="P257" i="2"/>
  <c r="O257" i="2"/>
  <c r="T256" i="2" a="1"/>
  <c r="T256" i="2" s="1"/>
  <c r="S256" i="2"/>
  <c r="R256" i="2"/>
  <c r="Q256" i="2"/>
  <c r="P256" i="2"/>
  <c r="O256" i="2"/>
  <c r="T255" i="2" a="1"/>
  <c r="T255" i="2" s="1"/>
  <c r="S255" i="2"/>
  <c r="R255" i="2"/>
  <c r="Q255" i="2"/>
  <c r="P255" i="2"/>
  <c r="O255" i="2"/>
  <c r="T254" i="2" a="1"/>
  <c r="T254" i="2"/>
  <c r="S254" i="2"/>
  <c r="R254" i="2"/>
  <c r="Q254" i="2"/>
  <c r="P254" i="2"/>
  <c r="O254" i="2"/>
  <c r="T253" i="2" a="1"/>
  <c r="T253" i="2" s="1"/>
  <c r="S253" i="2"/>
  <c r="R253" i="2"/>
  <c r="Q253" i="2"/>
  <c r="P253" i="2"/>
  <c r="O253" i="2"/>
  <c r="T252" i="2" a="1"/>
  <c r="T252" i="2" s="1"/>
  <c r="S252" i="2"/>
  <c r="R252" i="2"/>
  <c r="Q252" i="2"/>
  <c r="P252" i="2"/>
  <c r="O252" i="2"/>
  <c r="T251" i="2" a="1"/>
  <c r="T251" i="2"/>
  <c r="S251" i="2"/>
  <c r="R251" i="2"/>
  <c r="Q251" i="2"/>
  <c r="P251" i="2"/>
  <c r="O251" i="2"/>
  <c r="T250" i="2" a="1"/>
  <c r="T250" i="2" s="1"/>
  <c r="S250" i="2"/>
  <c r="R250" i="2"/>
  <c r="Q250" i="2"/>
  <c r="P250" i="2"/>
  <c r="O250" i="2"/>
  <c r="T249" i="2" a="1"/>
  <c r="T249" i="2" s="1"/>
  <c r="S249" i="2"/>
  <c r="R249" i="2"/>
  <c r="Q249" i="2"/>
  <c r="P249" i="2"/>
  <c r="O249" i="2"/>
  <c r="T248" i="2" a="1"/>
  <c r="T248" i="2" s="1"/>
  <c r="S248" i="2"/>
  <c r="R248" i="2"/>
  <c r="Q248" i="2"/>
  <c r="P248" i="2"/>
  <c r="O248" i="2"/>
  <c r="T247" i="2" a="1"/>
  <c r="T247" i="2" s="1"/>
  <c r="S247" i="2"/>
  <c r="R247" i="2"/>
  <c r="Q247" i="2"/>
  <c r="P247" i="2"/>
  <c r="O247" i="2"/>
  <c r="T246" i="2" a="1"/>
  <c r="T246" i="2"/>
  <c r="S246" i="2"/>
  <c r="R246" i="2"/>
  <c r="Q246" i="2"/>
  <c r="P246" i="2"/>
  <c r="O246" i="2"/>
  <c r="T245" i="2" a="1"/>
  <c r="T245" i="2" s="1"/>
  <c r="S245" i="2"/>
  <c r="R245" i="2"/>
  <c r="Q245" i="2"/>
  <c r="P245" i="2"/>
  <c r="O245" i="2"/>
  <c r="T244" i="2" a="1"/>
  <c r="T244" i="2" s="1"/>
  <c r="S244" i="2"/>
  <c r="R244" i="2"/>
  <c r="Q244" i="2"/>
  <c r="P244" i="2"/>
  <c r="O244" i="2"/>
  <c r="T243" i="2" a="1"/>
  <c r="T243" i="2" s="1"/>
  <c r="S243" i="2"/>
  <c r="R243" i="2"/>
  <c r="Q243" i="2"/>
  <c r="P243" i="2"/>
  <c r="O243" i="2"/>
  <c r="T242" i="2" a="1"/>
  <c r="T242" i="2" s="1"/>
  <c r="S242" i="2"/>
  <c r="R242" i="2"/>
  <c r="Q242" i="2"/>
  <c r="P242" i="2"/>
  <c r="O242" i="2"/>
  <c r="T241" i="2" a="1"/>
  <c r="T241" i="2" s="1"/>
  <c r="S241" i="2"/>
  <c r="R241" i="2"/>
  <c r="Q241" i="2"/>
  <c r="P241" i="2"/>
  <c r="O241" i="2"/>
  <c r="T240" i="2" a="1"/>
  <c r="T240" i="2" s="1"/>
  <c r="S240" i="2"/>
  <c r="R240" i="2"/>
  <c r="Q240" i="2"/>
  <c r="P240" i="2"/>
  <c r="O240" i="2"/>
  <c r="T239" i="2" a="1"/>
  <c r="T239" i="2" s="1"/>
  <c r="S239" i="2"/>
  <c r="R239" i="2"/>
  <c r="Q239" i="2"/>
  <c r="P239" i="2"/>
  <c r="O239" i="2"/>
  <c r="T238" i="2" a="1"/>
  <c r="T238" i="2" s="1"/>
  <c r="S238" i="2"/>
  <c r="R238" i="2"/>
  <c r="Q238" i="2"/>
  <c r="P238" i="2"/>
  <c r="O238" i="2"/>
  <c r="T237" i="2" a="1"/>
  <c r="T237" i="2" s="1"/>
  <c r="S237" i="2"/>
  <c r="R237" i="2"/>
  <c r="Q237" i="2"/>
  <c r="P237" i="2"/>
  <c r="O237" i="2"/>
  <c r="T236" i="2" a="1"/>
  <c r="T236" i="2"/>
  <c r="S236" i="2"/>
  <c r="R236" i="2"/>
  <c r="Q236" i="2"/>
  <c r="P236" i="2"/>
  <c r="O236" i="2"/>
  <c r="T235" i="2" a="1"/>
  <c r="T235" i="2" s="1"/>
  <c r="S235" i="2"/>
  <c r="R235" i="2"/>
  <c r="Q235" i="2"/>
  <c r="P235" i="2"/>
  <c r="O235" i="2"/>
  <c r="T234" i="2" a="1"/>
  <c r="T234" i="2" s="1"/>
  <c r="S234" i="2"/>
  <c r="R234" i="2"/>
  <c r="Q234" i="2"/>
  <c r="P234" i="2"/>
  <c r="O234" i="2"/>
  <c r="T233" i="2" a="1"/>
  <c r="T233" i="2" s="1"/>
  <c r="S233" i="2"/>
  <c r="R233" i="2"/>
  <c r="Q233" i="2"/>
  <c r="P233" i="2"/>
  <c r="O233" i="2"/>
  <c r="T232" i="2" a="1"/>
  <c r="T232" i="2" s="1"/>
  <c r="S232" i="2"/>
  <c r="R232" i="2"/>
  <c r="Q232" i="2"/>
  <c r="P232" i="2"/>
  <c r="O232" i="2"/>
  <c r="T231" i="2" a="1"/>
  <c r="T231" i="2" s="1"/>
  <c r="S231" i="2"/>
  <c r="R231" i="2"/>
  <c r="Q231" i="2"/>
  <c r="P231" i="2"/>
  <c r="O231" i="2"/>
  <c r="T230" i="2" a="1"/>
  <c r="T230" i="2" s="1"/>
  <c r="S230" i="2"/>
  <c r="R230" i="2"/>
  <c r="Q230" i="2"/>
  <c r="P230" i="2"/>
  <c r="O230" i="2"/>
  <c r="T229" i="2" a="1"/>
  <c r="T229" i="2" s="1"/>
  <c r="S229" i="2"/>
  <c r="R229" i="2"/>
  <c r="Q229" i="2"/>
  <c r="P229" i="2"/>
  <c r="O229" i="2"/>
  <c r="T228" i="2" a="1"/>
  <c r="T228" i="2" s="1"/>
  <c r="S228" i="2"/>
  <c r="R228" i="2"/>
  <c r="Q228" i="2"/>
  <c r="P228" i="2"/>
  <c r="O228" i="2"/>
  <c r="T227" i="2" a="1"/>
  <c r="T227" i="2" s="1"/>
  <c r="S227" i="2"/>
  <c r="R227" i="2"/>
  <c r="Q227" i="2"/>
  <c r="P227" i="2"/>
  <c r="O227" i="2"/>
  <c r="T226" i="2" a="1"/>
  <c r="T226" i="2" s="1"/>
  <c r="S226" i="2"/>
  <c r="R226" i="2"/>
  <c r="Q226" i="2"/>
  <c r="P226" i="2"/>
  <c r="O226" i="2"/>
  <c r="T225" i="2" a="1"/>
  <c r="T225" i="2" s="1"/>
  <c r="S225" i="2"/>
  <c r="R225" i="2"/>
  <c r="Q225" i="2"/>
  <c r="P225" i="2"/>
  <c r="O225" i="2"/>
  <c r="T224" i="2" a="1"/>
  <c r="T224" i="2" s="1"/>
  <c r="S224" i="2"/>
  <c r="R224" i="2"/>
  <c r="Q224" i="2"/>
  <c r="P224" i="2"/>
  <c r="O224" i="2"/>
  <c r="T223" i="2" a="1"/>
  <c r="T223" i="2" s="1"/>
  <c r="S223" i="2"/>
  <c r="R223" i="2"/>
  <c r="Q223" i="2"/>
  <c r="P223" i="2"/>
  <c r="O223" i="2"/>
  <c r="T222" i="2" a="1"/>
  <c r="T222" i="2"/>
  <c r="S222" i="2"/>
  <c r="R222" i="2"/>
  <c r="Q222" i="2"/>
  <c r="P222" i="2"/>
  <c r="O222" i="2"/>
  <c r="T221" i="2" a="1"/>
  <c r="T221" i="2" s="1"/>
  <c r="S221" i="2"/>
  <c r="R221" i="2"/>
  <c r="Q221" i="2"/>
  <c r="P221" i="2"/>
  <c r="O221" i="2"/>
  <c r="T220" i="2" a="1"/>
  <c r="T220" i="2" s="1"/>
  <c r="S220" i="2"/>
  <c r="R220" i="2"/>
  <c r="Q220" i="2"/>
  <c r="P220" i="2"/>
  <c r="O220" i="2"/>
  <c r="T219" i="2" a="1"/>
  <c r="T219" i="2"/>
  <c r="S219" i="2"/>
  <c r="R219" i="2"/>
  <c r="Q219" i="2"/>
  <c r="P219" i="2"/>
  <c r="O219" i="2"/>
  <c r="T218" i="2" a="1"/>
  <c r="T218" i="2" s="1"/>
  <c r="S218" i="2"/>
  <c r="R218" i="2"/>
  <c r="Q218" i="2"/>
  <c r="P218" i="2"/>
  <c r="O218" i="2"/>
  <c r="T217" i="2" a="1"/>
  <c r="T217" i="2"/>
  <c r="S217" i="2"/>
  <c r="R217" i="2"/>
  <c r="Q217" i="2"/>
  <c r="P217" i="2"/>
  <c r="O217" i="2"/>
  <c r="T216" i="2" a="1"/>
  <c r="T216" i="2" s="1"/>
  <c r="S216" i="2"/>
  <c r="R216" i="2"/>
  <c r="Q216" i="2"/>
  <c r="P216" i="2"/>
  <c r="O216" i="2"/>
  <c r="T215" i="2" a="1"/>
  <c r="T215" i="2" s="1"/>
  <c r="S215" i="2"/>
  <c r="R215" i="2"/>
  <c r="Q215" i="2"/>
  <c r="P215" i="2"/>
  <c r="O215" i="2"/>
  <c r="T214" i="2" a="1"/>
  <c r="T214" i="2" s="1"/>
  <c r="S214" i="2"/>
  <c r="R214" i="2"/>
  <c r="Q214" i="2"/>
  <c r="P214" i="2"/>
  <c r="O214" i="2"/>
  <c r="T213" i="2" a="1"/>
  <c r="T213" i="2" s="1"/>
  <c r="S213" i="2"/>
  <c r="R213" i="2"/>
  <c r="Q213" i="2"/>
  <c r="P213" i="2"/>
  <c r="O213" i="2"/>
  <c r="T212" i="2" a="1"/>
  <c r="T212" i="2" s="1"/>
  <c r="S212" i="2"/>
  <c r="R212" i="2"/>
  <c r="Q212" i="2"/>
  <c r="P212" i="2"/>
  <c r="O212" i="2"/>
  <c r="T211" i="2" a="1"/>
  <c r="T211" i="2" s="1"/>
  <c r="S211" i="2"/>
  <c r="R211" i="2"/>
  <c r="Q211" i="2"/>
  <c r="P211" i="2"/>
  <c r="O211" i="2"/>
  <c r="T210" i="2" a="1"/>
  <c r="T210" i="2" s="1"/>
  <c r="S210" i="2"/>
  <c r="R210" i="2"/>
  <c r="Q210" i="2"/>
  <c r="P210" i="2"/>
  <c r="O210" i="2"/>
  <c r="T209" i="2" a="1"/>
  <c r="T209" i="2" s="1"/>
  <c r="S209" i="2"/>
  <c r="R209" i="2"/>
  <c r="Q209" i="2"/>
  <c r="P209" i="2"/>
  <c r="O209" i="2"/>
  <c r="T208" i="2" a="1"/>
  <c r="T208" i="2" s="1"/>
  <c r="S208" i="2"/>
  <c r="R208" i="2"/>
  <c r="Q208" i="2"/>
  <c r="P208" i="2"/>
  <c r="O208" i="2"/>
  <c r="T207" i="2" a="1"/>
  <c r="T207" i="2" s="1"/>
  <c r="S207" i="2"/>
  <c r="R207" i="2"/>
  <c r="Q207" i="2"/>
  <c r="P207" i="2"/>
  <c r="O207" i="2"/>
  <c r="T206" i="2" a="1"/>
  <c r="T206" i="2" s="1"/>
  <c r="S206" i="2"/>
  <c r="R206" i="2"/>
  <c r="Q206" i="2"/>
  <c r="P206" i="2"/>
  <c r="O206" i="2"/>
  <c r="T205" i="2" a="1"/>
  <c r="T205" i="2" s="1"/>
  <c r="S205" i="2"/>
  <c r="R205" i="2"/>
  <c r="Q205" i="2"/>
  <c r="P205" i="2"/>
  <c r="O205" i="2"/>
  <c r="T204" i="2" a="1"/>
  <c r="T204" i="2"/>
  <c r="S204" i="2"/>
  <c r="R204" i="2"/>
  <c r="Q204" i="2"/>
  <c r="P204" i="2"/>
  <c r="O204" i="2"/>
  <c r="T203" i="2" a="1"/>
  <c r="T203" i="2"/>
  <c r="S203" i="2"/>
  <c r="R203" i="2"/>
  <c r="Q203" i="2"/>
  <c r="P203" i="2"/>
  <c r="O203" i="2"/>
  <c r="T202" i="2" a="1"/>
  <c r="T202" i="2" s="1"/>
  <c r="S202" i="2"/>
  <c r="R202" i="2"/>
  <c r="Q202" i="2"/>
  <c r="P202" i="2"/>
  <c r="O202" i="2"/>
  <c r="T201" i="2" a="1"/>
  <c r="T201" i="2" s="1"/>
  <c r="S201" i="2"/>
  <c r="R201" i="2"/>
  <c r="Q201" i="2"/>
  <c r="P201" i="2"/>
  <c r="O201" i="2"/>
  <c r="T200" i="2" a="1"/>
  <c r="T200" i="2" s="1"/>
  <c r="S200" i="2"/>
  <c r="R200" i="2"/>
  <c r="Q200" i="2"/>
  <c r="P200" i="2"/>
  <c r="O200" i="2"/>
  <c r="T199" i="2" a="1"/>
  <c r="T199" i="2" s="1"/>
  <c r="S199" i="2"/>
  <c r="R199" i="2"/>
  <c r="Q199" i="2"/>
  <c r="P199" i="2"/>
  <c r="O199" i="2"/>
  <c r="T198" i="2" a="1"/>
  <c r="T198" i="2" s="1"/>
  <c r="S198" i="2"/>
  <c r="R198" i="2"/>
  <c r="Q198" i="2"/>
  <c r="P198" i="2"/>
  <c r="O198" i="2"/>
  <c r="T197" i="2" a="1"/>
  <c r="T197" i="2" s="1"/>
  <c r="S197" i="2"/>
  <c r="R197" i="2"/>
  <c r="Q197" i="2"/>
  <c r="P197" i="2"/>
  <c r="O197" i="2"/>
  <c r="T196" i="2" a="1"/>
  <c r="T196" i="2" s="1"/>
  <c r="S196" i="2"/>
  <c r="R196" i="2"/>
  <c r="Q196" i="2"/>
  <c r="P196" i="2"/>
  <c r="O196" i="2"/>
  <c r="T195" i="2" a="1"/>
  <c r="T195" i="2" s="1"/>
  <c r="S195" i="2"/>
  <c r="R195" i="2"/>
  <c r="Q195" i="2"/>
  <c r="P195" i="2"/>
  <c r="O195" i="2"/>
  <c r="T194" i="2" a="1"/>
  <c r="T194" i="2" s="1"/>
  <c r="S194" i="2"/>
  <c r="R194" i="2"/>
  <c r="Q194" i="2"/>
  <c r="P194" i="2"/>
  <c r="O194" i="2"/>
  <c r="T193" i="2" a="1"/>
  <c r="T193" i="2" s="1"/>
  <c r="S193" i="2"/>
  <c r="R193" i="2"/>
  <c r="Q193" i="2"/>
  <c r="P193" i="2"/>
  <c r="O193" i="2"/>
  <c r="T192" i="2" a="1"/>
  <c r="T192" i="2" s="1"/>
  <c r="S192" i="2"/>
  <c r="R192" i="2"/>
  <c r="Q192" i="2"/>
  <c r="P192" i="2"/>
  <c r="O192" i="2"/>
  <c r="T191" i="2" a="1"/>
  <c r="T191" i="2" s="1"/>
  <c r="S191" i="2"/>
  <c r="R191" i="2"/>
  <c r="Q191" i="2"/>
  <c r="P191" i="2"/>
  <c r="O191" i="2"/>
  <c r="T190" i="2" a="1"/>
  <c r="T190" i="2" s="1"/>
  <c r="S190" i="2"/>
  <c r="R190" i="2"/>
  <c r="Q190" i="2"/>
  <c r="P190" i="2"/>
  <c r="O190" i="2"/>
  <c r="T189" i="2" a="1"/>
  <c r="T189" i="2"/>
  <c r="S189" i="2"/>
  <c r="R189" i="2"/>
  <c r="Q189" i="2"/>
  <c r="P189" i="2"/>
  <c r="O189" i="2"/>
  <c r="T188" i="2" a="1"/>
  <c r="T188" i="2"/>
  <c r="S188" i="2"/>
  <c r="R188" i="2"/>
  <c r="Q188" i="2"/>
  <c r="P188" i="2"/>
  <c r="O188" i="2"/>
  <c r="T187" i="2" a="1"/>
  <c r="T187" i="2"/>
  <c r="S187" i="2"/>
  <c r="R187" i="2"/>
  <c r="Q187" i="2"/>
  <c r="P187" i="2"/>
  <c r="O187" i="2"/>
  <c r="T186" i="2" a="1"/>
  <c r="T186" i="2" s="1"/>
  <c r="S186" i="2"/>
  <c r="R186" i="2"/>
  <c r="Q186" i="2"/>
  <c r="P186" i="2"/>
  <c r="O186" i="2"/>
  <c r="T185" i="2" a="1"/>
  <c r="T185" i="2"/>
  <c r="S185" i="2"/>
  <c r="R185" i="2"/>
  <c r="Q185" i="2"/>
  <c r="P185" i="2"/>
  <c r="O185" i="2"/>
  <c r="T184" i="2" a="1"/>
  <c r="T184" i="2" s="1"/>
  <c r="S184" i="2"/>
  <c r="R184" i="2"/>
  <c r="Q184" i="2"/>
  <c r="P184" i="2"/>
  <c r="O184" i="2"/>
  <c r="T183" i="2" a="1"/>
  <c r="T183" i="2" s="1"/>
  <c r="S183" i="2"/>
  <c r="R183" i="2"/>
  <c r="Q183" i="2"/>
  <c r="P183" i="2"/>
  <c r="O183" i="2"/>
  <c r="T182" i="2" a="1"/>
  <c r="T182" i="2" s="1"/>
  <c r="S182" i="2"/>
  <c r="R182" i="2"/>
  <c r="Q182" i="2"/>
  <c r="P182" i="2"/>
  <c r="O182" i="2"/>
  <c r="T181" i="2" a="1"/>
  <c r="T181" i="2"/>
  <c r="S181" i="2"/>
  <c r="R181" i="2"/>
  <c r="Q181" i="2"/>
  <c r="P181" i="2"/>
  <c r="O181" i="2"/>
  <c r="T180" i="2" a="1"/>
  <c r="T180" i="2" s="1"/>
  <c r="S180" i="2"/>
  <c r="R180" i="2"/>
  <c r="Q180" i="2"/>
  <c r="P180" i="2"/>
  <c r="O180" i="2"/>
  <c r="T179" i="2" a="1"/>
  <c r="T179" i="2" s="1"/>
  <c r="S179" i="2"/>
  <c r="R179" i="2"/>
  <c r="Q179" i="2"/>
  <c r="P179" i="2"/>
  <c r="O179" i="2"/>
  <c r="T178" i="2" a="1"/>
  <c r="T178" i="2" s="1"/>
  <c r="S178" i="2"/>
  <c r="R178" i="2"/>
  <c r="Q178" i="2"/>
  <c r="P178" i="2"/>
  <c r="O178" i="2"/>
  <c r="T177" i="2" a="1"/>
  <c r="T177" i="2" s="1"/>
  <c r="S177" i="2"/>
  <c r="R177" i="2"/>
  <c r="Q177" i="2"/>
  <c r="P177" i="2"/>
  <c r="O177" i="2"/>
  <c r="T176" i="2" a="1"/>
  <c r="T176" i="2" s="1"/>
  <c r="S176" i="2"/>
  <c r="R176" i="2"/>
  <c r="Q176" i="2"/>
  <c r="P176" i="2"/>
  <c r="O176" i="2"/>
  <c r="T175" i="2" a="1"/>
  <c r="T175" i="2" s="1"/>
  <c r="S175" i="2"/>
  <c r="R175" i="2"/>
  <c r="Q175" i="2"/>
  <c r="P175" i="2"/>
  <c r="O175" i="2"/>
  <c r="T174" i="2" a="1"/>
  <c r="T174" i="2" s="1"/>
  <c r="S174" i="2"/>
  <c r="R174" i="2"/>
  <c r="Q174" i="2"/>
  <c r="P174" i="2"/>
  <c r="O174" i="2"/>
  <c r="T173" i="2" a="1"/>
  <c r="T173" i="2"/>
  <c r="S173" i="2"/>
  <c r="R173" i="2"/>
  <c r="Q173" i="2"/>
  <c r="P173" i="2"/>
  <c r="O173" i="2"/>
  <c r="T172" i="2" a="1"/>
  <c r="T172" i="2"/>
  <c r="S172" i="2"/>
  <c r="R172" i="2"/>
  <c r="Q172" i="2"/>
  <c r="P172" i="2"/>
  <c r="O172" i="2"/>
  <c r="T171" i="2" a="1"/>
  <c r="T171" i="2"/>
  <c r="S171" i="2"/>
  <c r="R171" i="2"/>
  <c r="Q171" i="2"/>
  <c r="P171" i="2"/>
  <c r="O171" i="2"/>
  <c r="T170" i="2" a="1"/>
  <c r="T170" i="2" s="1"/>
  <c r="S170" i="2"/>
  <c r="R170" i="2"/>
  <c r="Q170" i="2"/>
  <c r="P170" i="2"/>
  <c r="O170" i="2"/>
  <c r="T169" i="2" a="1"/>
  <c r="T169" i="2"/>
  <c r="S169" i="2"/>
  <c r="R169" i="2"/>
  <c r="Q169" i="2"/>
  <c r="P169" i="2"/>
  <c r="O169" i="2"/>
  <c r="T168" i="2" a="1"/>
  <c r="T168" i="2" s="1"/>
  <c r="S168" i="2"/>
  <c r="R168" i="2"/>
  <c r="Q168" i="2"/>
  <c r="P168" i="2"/>
  <c r="O168" i="2"/>
  <c r="T167" i="2" a="1"/>
  <c r="T167" i="2" s="1"/>
  <c r="S167" i="2"/>
  <c r="R167" i="2"/>
  <c r="Q167" i="2"/>
  <c r="P167" i="2"/>
  <c r="O167" i="2"/>
  <c r="T166" i="2" a="1"/>
  <c r="T166" i="2"/>
  <c r="S166" i="2"/>
  <c r="R166" i="2"/>
  <c r="Q166" i="2"/>
  <c r="P166" i="2"/>
  <c r="O166" i="2"/>
  <c r="T165" i="2" a="1"/>
  <c r="T165" i="2"/>
  <c r="S165" i="2"/>
  <c r="R165" i="2"/>
  <c r="Q165" i="2"/>
  <c r="P165" i="2"/>
  <c r="O165" i="2"/>
  <c r="T164" i="2" a="1"/>
  <c r="T164" i="2" s="1"/>
  <c r="S164" i="2"/>
  <c r="R164" i="2"/>
  <c r="Q164" i="2"/>
  <c r="P164" i="2"/>
  <c r="O164" i="2"/>
  <c r="T163" i="2" a="1"/>
  <c r="T163" i="2" s="1"/>
  <c r="S163" i="2"/>
  <c r="R163" i="2"/>
  <c r="Q163" i="2"/>
  <c r="P163" i="2"/>
  <c r="O163" i="2"/>
  <c r="T162" i="2" a="1"/>
  <c r="T162" i="2" s="1"/>
  <c r="S162" i="2"/>
  <c r="R162" i="2"/>
  <c r="Q162" i="2"/>
  <c r="P162" i="2"/>
  <c r="O162" i="2"/>
  <c r="T161" i="2" a="1"/>
  <c r="T161" i="2"/>
  <c r="S161" i="2"/>
  <c r="R161" i="2"/>
  <c r="Q161" i="2"/>
  <c r="P161" i="2"/>
  <c r="O161" i="2"/>
  <c r="T160" i="2" a="1"/>
  <c r="T160" i="2" s="1"/>
  <c r="S160" i="2"/>
  <c r="R160" i="2"/>
  <c r="Q160" i="2"/>
  <c r="P160" i="2"/>
  <c r="O160" i="2"/>
  <c r="T159" i="2" a="1"/>
  <c r="T159" i="2" s="1"/>
  <c r="S159" i="2"/>
  <c r="R159" i="2"/>
  <c r="Q159" i="2"/>
  <c r="P159" i="2"/>
  <c r="O159" i="2"/>
  <c r="T158" i="2" a="1"/>
  <c r="T158" i="2" s="1"/>
  <c r="S158" i="2"/>
  <c r="R158" i="2"/>
  <c r="Q158" i="2"/>
  <c r="P158" i="2"/>
  <c r="O158" i="2"/>
  <c r="T157" i="2" a="1"/>
  <c r="T157" i="2"/>
  <c r="S157" i="2"/>
  <c r="R157" i="2"/>
  <c r="Q157" i="2"/>
  <c r="P157" i="2"/>
  <c r="O157" i="2"/>
  <c r="T156" i="2" a="1"/>
  <c r="T156" i="2"/>
  <c r="S156" i="2"/>
  <c r="R156" i="2"/>
  <c r="Q156" i="2"/>
  <c r="P156" i="2"/>
  <c r="O156" i="2"/>
  <c r="T155" i="2" a="1"/>
  <c r="T155" i="2"/>
  <c r="S155" i="2"/>
  <c r="R155" i="2"/>
  <c r="Q155" i="2"/>
  <c r="P155" i="2"/>
  <c r="O155" i="2"/>
  <c r="T154" i="2" a="1"/>
  <c r="T154" i="2" s="1"/>
  <c r="S154" i="2"/>
  <c r="R154" i="2"/>
  <c r="Q154" i="2"/>
  <c r="P154" i="2"/>
  <c r="O154" i="2"/>
  <c r="T153" i="2" a="1"/>
  <c r="T153" i="2"/>
  <c r="S153" i="2"/>
  <c r="R153" i="2"/>
  <c r="Q153" i="2"/>
  <c r="P153" i="2"/>
  <c r="O153" i="2"/>
  <c r="T152" i="2" a="1"/>
  <c r="T152" i="2" s="1"/>
  <c r="S152" i="2"/>
  <c r="R152" i="2"/>
  <c r="Q152" i="2"/>
  <c r="P152" i="2"/>
  <c r="O152" i="2"/>
  <c r="T151" i="2" a="1"/>
  <c r="T151" i="2" s="1"/>
  <c r="S151" i="2"/>
  <c r="R151" i="2"/>
  <c r="Q151" i="2"/>
  <c r="P151" i="2"/>
  <c r="O151" i="2"/>
  <c r="T150" i="2" a="1"/>
  <c r="T150" i="2" s="1"/>
  <c r="S150" i="2"/>
  <c r="R150" i="2"/>
  <c r="Q150" i="2"/>
  <c r="P150" i="2"/>
  <c r="O150" i="2"/>
  <c r="T149" i="2" a="1"/>
  <c r="T149" i="2"/>
  <c r="S149" i="2"/>
  <c r="R149" i="2"/>
  <c r="Q149" i="2"/>
  <c r="P149" i="2"/>
  <c r="O149" i="2"/>
  <c r="T148" i="2" a="1"/>
  <c r="T148" i="2" s="1"/>
  <c r="S148" i="2"/>
  <c r="R148" i="2"/>
  <c r="Q148" i="2"/>
  <c r="P148" i="2"/>
  <c r="O148" i="2"/>
  <c r="T147" i="2" a="1"/>
  <c r="T147" i="2"/>
  <c r="S147" i="2"/>
  <c r="R147" i="2"/>
  <c r="Q147" i="2"/>
  <c r="P147" i="2"/>
  <c r="O147" i="2"/>
  <c r="T146" i="2" a="1"/>
  <c r="T146" i="2" s="1"/>
  <c r="S146" i="2"/>
  <c r="R146" i="2"/>
  <c r="Q146" i="2"/>
  <c r="P146" i="2"/>
  <c r="O146" i="2"/>
  <c r="T145" i="2" a="1"/>
  <c r="T145" i="2" s="1"/>
  <c r="S145" i="2"/>
  <c r="R145" i="2"/>
  <c r="Q145" i="2"/>
  <c r="P145" i="2"/>
  <c r="O145" i="2"/>
  <c r="T144" i="2" a="1"/>
  <c r="T144" i="2" s="1"/>
  <c r="S144" i="2"/>
  <c r="R144" i="2"/>
  <c r="Q144" i="2"/>
  <c r="P144" i="2"/>
  <c r="O144" i="2"/>
  <c r="T143" i="2" a="1"/>
  <c r="T143" i="2" s="1"/>
  <c r="S143" i="2"/>
  <c r="R143" i="2"/>
  <c r="Q143" i="2"/>
  <c r="P143" i="2"/>
  <c r="O143" i="2"/>
  <c r="T142" i="2" a="1"/>
  <c r="T142" i="2" s="1"/>
  <c r="S142" i="2"/>
  <c r="R142" i="2"/>
  <c r="Q142" i="2"/>
  <c r="P142" i="2"/>
  <c r="O142" i="2"/>
  <c r="T141" i="2" a="1"/>
  <c r="T141" i="2" s="1"/>
  <c r="S141" i="2"/>
  <c r="R141" i="2"/>
  <c r="Q141" i="2"/>
  <c r="P141" i="2"/>
  <c r="O141" i="2"/>
  <c r="T140" i="2" a="1"/>
  <c r="T140" i="2" s="1"/>
  <c r="S140" i="2"/>
  <c r="R140" i="2"/>
  <c r="Q140" i="2"/>
  <c r="P140" i="2"/>
  <c r="O140" i="2"/>
  <c r="T139" i="2" a="1"/>
  <c r="T139" i="2"/>
  <c r="S139" i="2"/>
  <c r="R139" i="2"/>
  <c r="Q139" i="2"/>
  <c r="P139" i="2"/>
  <c r="O139" i="2"/>
  <c r="T138" i="2" a="1"/>
  <c r="T138" i="2" s="1"/>
  <c r="S138" i="2"/>
  <c r="R138" i="2"/>
  <c r="Q138" i="2"/>
  <c r="P138" i="2"/>
  <c r="O138" i="2"/>
  <c r="T137" i="2" a="1"/>
  <c r="T137" i="2"/>
  <c r="S137" i="2"/>
  <c r="R137" i="2"/>
  <c r="Q137" i="2"/>
  <c r="P137" i="2"/>
  <c r="O137" i="2"/>
  <c r="T136" i="2" a="1"/>
  <c r="T136" i="2" s="1"/>
  <c r="S136" i="2"/>
  <c r="R136" i="2"/>
  <c r="Q136" i="2"/>
  <c r="P136" i="2"/>
  <c r="O136" i="2"/>
  <c r="T135" i="2" a="1"/>
  <c r="T135" i="2"/>
  <c r="S135" i="2"/>
  <c r="R135" i="2"/>
  <c r="Q135" i="2"/>
  <c r="P135" i="2"/>
  <c r="O135" i="2"/>
  <c r="T134" i="2" a="1"/>
  <c r="T134" i="2"/>
  <c r="S134" i="2"/>
  <c r="R134" i="2"/>
  <c r="Q134" i="2"/>
  <c r="P134" i="2"/>
  <c r="O134" i="2"/>
  <c r="T133" i="2" a="1"/>
  <c r="T133" i="2"/>
  <c r="S133" i="2"/>
  <c r="R133" i="2"/>
  <c r="Q133" i="2"/>
  <c r="P133" i="2"/>
  <c r="O133" i="2"/>
  <c r="T132" i="2" a="1"/>
  <c r="T132" i="2" s="1"/>
  <c r="S132" i="2"/>
  <c r="R132" i="2"/>
  <c r="Q132" i="2"/>
  <c r="P132" i="2"/>
  <c r="O132" i="2"/>
  <c r="T131" i="2" a="1"/>
  <c r="T131" i="2" s="1"/>
  <c r="S131" i="2"/>
  <c r="R131" i="2"/>
  <c r="Q131" i="2"/>
  <c r="P131" i="2"/>
  <c r="O131" i="2"/>
  <c r="T130" i="2" a="1"/>
  <c r="T130" i="2" s="1"/>
  <c r="S130" i="2"/>
  <c r="R130" i="2"/>
  <c r="Q130" i="2"/>
  <c r="P130" i="2"/>
  <c r="O130" i="2"/>
  <c r="T129" i="2" a="1"/>
  <c r="T129" i="2" s="1"/>
  <c r="S129" i="2"/>
  <c r="R129" i="2"/>
  <c r="Q129" i="2"/>
  <c r="P129" i="2"/>
  <c r="O129" i="2"/>
  <c r="T128" i="2" a="1"/>
  <c r="T128" i="2" s="1"/>
  <c r="S128" i="2"/>
  <c r="R128" i="2"/>
  <c r="Q128" i="2"/>
  <c r="P128" i="2"/>
  <c r="O128" i="2"/>
  <c r="T127" i="2" a="1"/>
  <c r="T127" i="2" s="1"/>
  <c r="S127" i="2"/>
  <c r="R127" i="2"/>
  <c r="Q127" i="2"/>
  <c r="P127" i="2"/>
  <c r="O127" i="2"/>
  <c r="T126" i="2" a="1"/>
  <c r="T126" i="2" s="1"/>
  <c r="S126" i="2"/>
  <c r="R126" i="2"/>
  <c r="Q126" i="2"/>
  <c r="P126" i="2"/>
  <c r="O126" i="2"/>
  <c r="T125" i="2" a="1"/>
  <c r="T125" i="2" s="1"/>
  <c r="S125" i="2"/>
  <c r="R125" i="2"/>
  <c r="Q125" i="2"/>
  <c r="P125" i="2"/>
  <c r="O125" i="2"/>
  <c r="T124" i="2" a="1"/>
  <c r="T124" i="2" s="1"/>
  <c r="S124" i="2"/>
  <c r="R124" i="2"/>
  <c r="Q124" i="2"/>
  <c r="P124" i="2"/>
  <c r="O124" i="2"/>
  <c r="T123" i="2" a="1"/>
  <c r="T123" i="2" s="1"/>
  <c r="S123" i="2"/>
  <c r="R123" i="2"/>
  <c r="Q123" i="2"/>
  <c r="P123" i="2"/>
  <c r="O123" i="2"/>
  <c r="T122" i="2" a="1"/>
  <c r="T122" i="2" s="1"/>
  <c r="S122" i="2"/>
  <c r="R122" i="2"/>
  <c r="Q122" i="2"/>
  <c r="P122" i="2"/>
  <c r="O122" i="2"/>
  <c r="T121" i="2" a="1"/>
  <c r="T121" i="2" s="1"/>
  <c r="S121" i="2"/>
  <c r="R121" i="2"/>
  <c r="Q121" i="2"/>
  <c r="P121" i="2"/>
  <c r="O121" i="2"/>
  <c r="T120" i="2" a="1"/>
  <c r="T120" i="2" s="1"/>
  <c r="S120" i="2"/>
  <c r="R120" i="2"/>
  <c r="Q120" i="2"/>
  <c r="P120" i="2"/>
  <c r="O120" i="2"/>
  <c r="T119" i="2" a="1"/>
  <c r="T119" i="2" s="1"/>
  <c r="S119" i="2"/>
  <c r="R119" i="2"/>
  <c r="Q119" i="2"/>
  <c r="P119" i="2"/>
  <c r="O119" i="2"/>
  <c r="T118" i="2" a="1"/>
  <c r="T118" i="2"/>
  <c r="S118" i="2"/>
  <c r="R118" i="2"/>
  <c r="Q118" i="2"/>
  <c r="P118" i="2"/>
  <c r="O118" i="2"/>
  <c r="T117" i="2" a="1"/>
  <c r="T117" i="2"/>
  <c r="S117" i="2"/>
  <c r="R117" i="2"/>
  <c r="Q117" i="2"/>
  <c r="P117" i="2"/>
  <c r="O117" i="2"/>
  <c r="T116" i="2" a="1"/>
  <c r="T116" i="2" s="1"/>
  <c r="S116" i="2"/>
  <c r="R116" i="2"/>
  <c r="Q116" i="2"/>
  <c r="P116" i="2"/>
  <c r="O116" i="2"/>
  <c r="T115" i="2" a="1"/>
  <c r="T115" i="2" s="1"/>
  <c r="S115" i="2"/>
  <c r="R115" i="2"/>
  <c r="Q115" i="2"/>
  <c r="P115" i="2"/>
  <c r="O115" i="2"/>
  <c r="T114" i="2" a="1"/>
  <c r="T114" i="2" s="1"/>
  <c r="S114" i="2"/>
  <c r="R114" i="2"/>
  <c r="Q114" i="2"/>
  <c r="P114" i="2"/>
  <c r="O114" i="2"/>
  <c r="T113" i="2" a="1"/>
  <c r="T113" i="2"/>
  <c r="S113" i="2"/>
  <c r="R113" i="2"/>
  <c r="Q113" i="2"/>
  <c r="P113" i="2"/>
  <c r="O113" i="2"/>
  <c r="T112" i="2" a="1"/>
  <c r="T112" i="2" s="1"/>
  <c r="S112" i="2"/>
  <c r="R112" i="2"/>
  <c r="Q112" i="2"/>
  <c r="P112" i="2"/>
  <c r="O112" i="2"/>
  <c r="T111" i="2" a="1"/>
  <c r="T111" i="2" s="1"/>
  <c r="S111" i="2"/>
  <c r="R111" i="2"/>
  <c r="Q111" i="2"/>
  <c r="P111" i="2"/>
  <c r="O111" i="2"/>
  <c r="T110" i="2" a="1"/>
  <c r="T110" i="2" s="1"/>
  <c r="S110" i="2"/>
  <c r="R110" i="2"/>
  <c r="Q110" i="2"/>
  <c r="P110" i="2"/>
  <c r="O110" i="2"/>
  <c r="T109" i="2" a="1"/>
  <c r="T109" i="2" s="1"/>
  <c r="S109" i="2"/>
  <c r="R109" i="2"/>
  <c r="Q109" i="2"/>
  <c r="P109" i="2"/>
  <c r="O109" i="2"/>
  <c r="T108" i="2" a="1"/>
  <c r="T108" i="2"/>
  <c r="S108" i="2"/>
  <c r="R108" i="2"/>
  <c r="Q108" i="2"/>
  <c r="P108" i="2"/>
  <c r="O108" i="2"/>
  <c r="T107" i="2" a="1"/>
  <c r="T107" i="2"/>
  <c r="S107" i="2"/>
  <c r="R107" i="2"/>
  <c r="Q107" i="2"/>
  <c r="P107" i="2"/>
  <c r="O107" i="2"/>
  <c r="T106" i="2" a="1"/>
  <c r="T106" i="2"/>
  <c r="S106" i="2"/>
  <c r="R106" i="2"/>
  <c r="Q106" i="2"/>
  <c r="P106" i="2"/>
  <c r="O106" i="2"/>
  <c r="T105" i="2" a="1"/>
  <c r="T105" i="2"/>
  <c r="S105" i="2"/>
  <c r="R105" i="2"/>
  <c r="Q105" i="2"/>
  <c r="P105" i="2"/>
  <c r="O105" i="2"/>
  <c r="T104" i="2" a="1"/>
  <c r="T104" i="2" s="1"/>
  <c r="S104" i="2"/>
  <c r="R104" i="2"/>
  <c r="Q104" i="2"/>
  <c r="P104" i="2"/>
  <c r="O104" i="2"/>
  <c r="T103" i="2" a="1"/>
  <c r="T103" i="2"/>
  <c r="S103" i="2"/>
  <c r="R103" i="2"/>
  <c r="Q103" i="2"/>
  <c r="P103" i="2"/>
  <c r="O103" i="2"/>
  <c r="T102" i="2" a="1"/>
  <c r="T102" i="2" s="1"/>
  <c r="S102" i="2"/>
  <c r="R102" i="2"/>
  <c r="Q102" i="2"/>
  <c r="P102" i="2"/>
  <c r="O102" i="2"/>
  <c r="T101" i="2" a="1"/>
  <c r="T101" i="2"/>
  <c r="S101" i="2"/>
  <c r="R101" i="2"/>
  <c r="Q101" i="2"/>
  <c r="P101" i="2"/>
  <c r="O101" i="2"/>
  <c r="T100" i="2" a="1"/>
  <c r="T100" i="2"/>
  <c r="S100" i="2"/>
  <c r="R100" i="2"/>
  <c r="Q100" i="2"/>
  <c r="P100" i="2"/>
  <c r="O100" i="2"/>
  <c r="T99" i="2" a="1"/>
  <c r="T99" i="2" s="1"/>
  <c r="S99" i="2"/>
  <c r="R99" i="2"/>
  <c r="Q99" i="2"/>
  <c r="P99" i="2"/>
  <c r="O99" i="2"/>
  <c r="T98" i="2" a="1"/>
  <c r="T98" i="2" s="1"/>
  <c r="S98" i="2"/>
  <c r="R98" i="2"/>
  <c r="Q98" i="2"/>
  <c r="P98" i="2"/>
  <c r="O98" i="2"/>
  <c r="T97" i="2" a="1"/>
  <c r="T97" i="2" s="1"/>
  <c r="S97" i="2"/>
  <c r="R97" i="2"/>
  <c r="Q97" i="2"/>
  <c r="P97" i="2"/>
  <c r="O97" i="2"/>
  <c r="T96" i="2" a="1"/>
  <c r="T96" i="2" s="1"/>
  <c r="S96" i="2"/>
  <c r="R96" i="2"/>
  <c r="Q96" i="2"/>
  <c r="P96" i="2"/>
  <c r="O96" i="2"/>
  <c r="T95" i="2" a="1"/>
  <c r="T95" i="2" s="1"/>
  <c r="S95" i="2"/>
  <c r="R95" i="2"/>
  <c r="Q95" i="2"/>
  <c r="P95" i="2"/>
  <c r="O95" i="2"/>
  <c r="T94" i="2" a="1"/>
  <c r="T94" i="2" s="1"/>
  <c r="S94" i="2"/>
  <c r="R94" i="2"/>
  <c r="Q94" i="2"/>
  <c r="P94" i="2"/>
  <c r="O94" i="2"/>
  <c r="T93" i="2" a="1"/>
  <c r="T93" i="2"/>
  <c r="S93" i="2"/>
  <c r="R93" i="2"/>
  <c r="Q93" i="2"/>
  <c r="P93" i="2"/>
  <c r="O93" i="2"/>
  <c r="T92" i="2" a="1"/>
  <c r="T92" i="2" s="1"/>
  <c r="S92" i="2"/>
  <c r="R92" i="2"/>
  <c r="Q92" i="2"/>
  <c r="P92" i="2"/>
  <c r="O92" i="2"/>
  <c r="T91" i="2" a="1"/>
  <c r="T91" i="2"/>
  <c r="S91" i="2"/>
  <c r="R91" i="2"/>
  <c r="Q91" i="2"/>
  <c r="P91" i="2"/>
  <c r="O91" i="2"/>
  <c r="T90" i="2" a="1"/>
  <c r="T90" i="2"/>
  <c r="S90" i="2"/>
  <c r="R90" i="2"/>
  <c r="Q90" i="2"/>
  <c r="P90" i="2"/>
  <c r="O90" i="2"/>
  <c r="T89" i="2" a="1"/>
  <c r="T89" i="2"/>
  <c r="S89" i="2"/>
  <c r="R89" i="2"/>
  <c r="Q89" i="2"/>
  <c r="P89" i="2"/>
  <c r="O89" i="2"/>
  <c r="T88" i="2" a="1"/>
  <c r="T88" i="2" s="1"/>
  <c r="S88" i="2"/>
  <c r="R88" i="2"/>
  <c r="Q88" i="2"/>
  <c r="P88" i="2"/>
  <c r="O88" i="2"/>
  <c r="T87" i="2" a="1"/>
  <c r="T87" i="2"/>
  <c r="S87" i="2"/>
  <c r="R87" i="2"/>
  <c r="Q87" i="2"/>
  <c r="P87" i="2"/>
  <c r="O87" i="2"/>
  <c r="T86" i="2" a="1"/>
  <c r="T86" i="2"/>
  <c r="S86" i="2"/>
  <c r="R86" i="2"/>
  <c r="Q86" i="2"/>
  <c r="P86" i="2"/>
  <c r="O86" i="2"/>
  <c r="T85" i="2" a="1"/>
  <c r="T85" i="2" s="1"/>
  <c r="S85" i="2"/>
  <c r="R85" i="2"/>
  <c r="Q85" i="2"/>
  <c r="P85" i="2"/>
  <c r="O85" i="2"/>
  <c r="T84" i="2" a="1"/>
  <c r="T84" i="2"/>
  <c r="S84" i="2"/>
  <c r="R84" i="2"/>
  <c r="Q84" i="2"/>
  <c r="P84" i="2"/>
  <c r="O84" i="2"/>
  <c r="T83" i="2" a="1"/>
  <c r="T83" i="2" s="1"/>
  <c r="S83" i="2"/>
  <c r="R83" i="2"/>
  <c r="Q83" i="2"/>
  <c r="P83" i="2"/>
  <c r="O83" i="2"/>
  <c r="T82" i="2" a="1"/>
  <c r="T82" i="2" s="1"/>
  <c r="S82" i="2"/>
  <c r="R82" i="2"/>
  <c r="Q82" i="2"/>
  <c r="P82" i="2"/>
  <c r="O82" i="2"/>
  <c r="T81" i="2" a="1"/>
  <c r="T81" i="2"/>
  <c r="S81" i="2"/>
  <c r="R81" i="2"/>
  <c r="Q81" i="2"/>
  <c r="P81" i="2"/>
  <c r="O81" i="2"/>
  <c r="T80" i="2" a="1"/>
  <c r="T80" i="2" s="1"/>
  <c r="S80" i="2"/>
  <c r="R80" i="2"/>
  <c r="Q80" i="2"/>
  <c r="P80" i="2"/>
  <c r="O80" i="2"/>
  <c r="T79" i="2" a="1"/>
  <c r="T79" i="2" s="1"/>
  <c r="S79" i="2"/>
  <c r="R79" i="2"/>
  <c r="Q79" i="2"/>
  <c r="P79" i="2"/>
  <c r="O79" i="2"/>
  <c r="T78" i="2" a="1"/>
  <c r="T78" i="2" s="1"/>
  <c r="S78" i="2"/>
  <c r="R78" i="2"/>
  <c r="Q78" i="2"/>
  <c r="P78" i="2"/>
  <c r="O78" i="2"/>
  <c r="T77" i="2" a="1"/>
  <c r="T77" i="2" s="1"/>
  <c r="S77" i="2"/>
  <c r="R77" i="2"/>
  <c r="Q77" i="2"/>
  <c r="P77" i="2"/>
  <c r="O77" i="2"/>
  <c r="T76" i="2" a="1"/>
  <c r="T76" i="2"/>
  <c r="S76" i="2"/>
  <c r="R76" i="2"/>
  <c r="Q76" i="2"/>
  <c r="P76" i="2"/>
  <c r="O76" i="2"/>
  <c r="T75" i="2" a="1"/>
  <c r="T75" i="2" s="1"/>
  <c r="S75" i="2"/>
  <c r="R75" i="2"/>
  <c r="Q75" i="2"/>
  <c r="P75" i="2"/>
  <c r="O75" i="2"/>
  <c r="T74" i="2" a="1"/>
  <c r="T74" i="2" s="1"/>
  <c r="S74" i="2"/>
  <c r="R74" i="2"/>
  <c r="Q74" i="2"/>
  <c r="P74" i="2"/>
  <c r="O74" i="2"/>
  <c r="T73" i="2" a="1"/>
  <c r="T73" i="2"/>
  <c r="S73" i="2"/>
  <c r="R73" i="2"/>
  <c r="Q73" i="2"/>
  <c r="P73" i="2"/>
  <c r="O73" i="2"/>
  <c r="T72" i="2" a="1"/>
  <c r="T72" i="2" s="1"/>
  <c r="S72" i="2"/>
  <c r="R72" i="2"/>
  <c r="Q72" i="2"/>
  <c r="P72" i="2"/>
  <c r="O72" i="2"/>
  <c r="T71" i="2" a="1"/>
  <c r="T71" i="2"/>
  <c r="S71" i="2"/>
  <c r="R71" i="2"/>
  <c r="Q71" i="2"/>
  <c r="P71" i="2"/>
  <c r="O71" i="2"/>
  <c r="T70" i="2" a="1"/>
  <c r="T70" i="2" s="1"/>
  <c r="S70" i="2"/>
  <c r="R70" i="2"/>
  <c r="Q70" i="2"/>
  <c r="P70" i="2"/>
  <c r="O70" i="2"/>
  <c r="T69" i="2" a="1"/>
  <c r="T69" i="2"/>
  <c r="S69" i="2"/>
  <c r="R69" i="2"/>
  <c r="Q69" i="2"/>
  <c r="P69" i="2"/>
  <c r="O69" i="2"/>
  <c r="T68" i="2" a="1"/>
  <c r="T68" i="2" s="1"/>
  <c r="S68" i="2"/>
  <c r="R68" i="2"/>
  <c r="Q68" i="2"/>
  <c r="P68" i="2"/>
  <c r="O68" i="2"/>
  <c r="T67" i="2" a="1"/>
  <c r="T67" i="2" s="1"/>
  <c r="S67" i="2"/>
  <c r="R67" i="2"/>
  <c r="Q67" i="2"/>
  <c r="P67" i="2"/>
  <c r="O67" i="2"/>
  <c r="T66" i="2" a="1"/>
  <c r="T66" i="2" s="1"/>
  <c r="S66" i="2"/>
  <c r="R66" i="2"/>
  <c r="Q66" i="2"/>
  <c r="P66" i="2"/>
  <c r="O66" i="2"/>
  <c r="T65" i="2" a="1"/>
  <c r="T65" i="2"/>
  <c r="S65" i="2"/>
  <c r="R65" i="2"/>
  <c r="Q65" i="2"/>
  <c r="P65" i="2"/>
  <c r="O65" i="2"/>
  <c r="T64" i="2" a="1"/>
  <c r="T64" i="2" s="1"/>
  <c r="S64" i="2"/>
  <c r="R64" i="2"/>
  <c r="Q64" i="2"/>
  <c r="P64" i="2"/>
  <c r="O64" i="2"/>
  <c r="T63" i="2" a="1"/>
  <c r="T63" i="2" s="1"/>
  <c r="S63" i="2"/>
  <c r="R63" i="2"/>
  <c r="Q63" i="2"/>
  <c r="P63" i="2"/>
  <c r="O63" i="2"/>
  <c r="T62" i="2" a="1"/>
  <c r="T62" i="2" s="1"/>
  <c r="S62" i="2"/>
  <c r="R62" i="2"/>
  <c r="Q62" i="2"/>
  <c r="P62" i="2"/>
  <c r="O62" i="2"/>
  <c r="T61" i="2" a="1"/>
  <c r="T61" i="2"/>
  <c r="S61" i="2"/>
  <c r="R61" i="2"/>
  <c r="Q61" i="2"/>
  <c r="P61" i="2"/>
  <c r="O61" i="2"/>
  <c r="T60" i="2" a="1"/>
  <c r="T60" i="2"/>
  <c r="S60" i="2"/>
  <c r="R60" i="2"/>
  <c r="Q60" i="2"/>
  <c r="P60" i="2"/>
  <c r="O60" i="2"/>
  <c r="T59" i="2" a="1"/>
  <c r="T59" i="2"/>
  <c r="S59" i="2"/>
  <c r="R59" i="2"/>
  <c r="Q59" i="2"/>
  <c r="P59" i="2"/>
  <c r="O59" i="2"/>
  <c r="T58" i="2" a="1"/>
  <c r="T58" i="2"/>
  <c r="S58" i="2"/>
  <c r="R58" i="2"/>
  <c r="Q58" i="2"/>
  <c r="P58" i="2"/>
  <c r="O58" i="2"/>
  <c r="T57" i="2" a="1"/>
  <c r="T57" i="2"/>
  <c r="S57" i="2"/>
  <c r="R57" i="2"/>
  <c r="Q57" i="2"/>
  <c r="P57" i="2"/>
  <c r="O57" i="2"/>
  <c r="T56" i="2" a="1"/>
  <c r="T56" i="2" s="1"/>
  <c r="S56" i="2"/>
  <c r="R56" i="2"/>
  <c r="Q56" i="2"/>
  <c r="P56" i="2"/>
  <c r="O56" i="2"/>
  <c r="T55" i="2" a="1"/>
  <c r="T55" i="2" s="1"/>
  <c r="S55" i="2"/>
  <c r="R55" i="2"/>
  <c r="Q55" i="2"/>
  <c r="P55" i="2"/>
  <c r="O55" i="2"/>
  <c r="T54" i="2" a="1"/>
  <c r="T54" i="2"/>
  <c r="S54" i="2"/>
  <c r="R54" i="2"/>
  <c r="Q54" i="2"/>
  <c r="P54" i="2"/>
  <c r="O54" i="2"/>
  <c r="T53" i="2" a="1"/>
  <c r="T53" i="2"/>
  <c r="S53" i="2"/>
  <c r="R53" i="2"/>
  <c r="Q53" i="2"/>
  <c r="P53" i="2"/>
  <c r="O53" i="2"/>
  <c r="T52" i="2" a="1"/>
  <c r="T52" i="2"/>
  <c r="S52" i="2"/>
  <c r="R52" i="2"/>
  <c r="Q52" i="2"/>
  <c r="P52" i="2"/>
  <c r="O52" i="2"/>
  <c r="T51" i="2" a="1"/>
  <c r="T51" i="2" s="1"/>
  <c r="S51" i="2"/>
  <c r="R51" i="2"/>
  <c r="Q51" i="2"/>
  <c r="P51" i="2"/>
  <c r="O51" i="2"/>
  <c r="T50" i="2" a="1"/>
  <c r="T50" i="2" s="1"/>
  <c r="S50" i="2"/>
  <c r="R50" i="2"/>
  <c r="Q50" i="2"/>
  <c r="P50" i="2"/>
  <c r="O50" i="2"/>
  <c r="T49" i="2" a="1"/>
  <c r="T49" i="2"/>
  <c r="S49" i="2"/>
  <c r="R49" i="2"/>
  <c r="Q49" i="2"/>
  <c r="P49" i="2"/>
  <c r="O49" i="2"/>
  <c r="T48" i="2" a="1"/>
  <c r="T48" i="2" s="1"/>
  <c r="S48" i="2"/>
  <c r="R48" i="2"/>
  <c r="Q48" i="2"/>
  <c r="P48" i="2"/>
  <c r="O48" i="2"/>
  <c r="T47" i="2" a="1"/>
  <c r="T47" i="2" s="1"/>
  <c r="S47" i="2"/>
  <c r="R47" i="2"/>
  <c r="Q47" i="2"/>
  <c r="P47" i="2"/>
  <c r="O47" i="2"/>
  <c r="T46" i="2" a="1"/>
  <c r="T46" i="2" s="1"/>
  <c r="S46" i="2"/>
  <c r="R46" i="2"/>
  <c r="Q46" i="2"/>
  <c r="P46" i="2"/>
  <c r="O46" i="2"/>
  <c r="T45" i="2" a="1"/>
  <c r="T45" i="2" s="1"/>
  <c r="S45" i="2"/>
  <c r="R45" i="2"/>
  <c r="Q45" i="2"/>
  <c r="P45" i="2"/>
  <c r="O45" i="2"/>
  <c r="T44" i="2" a="1"/>
  <c r="T44" i="2"/>
  <c r="S44" i="2"/>
  <c r="R44" i="2"/>
  <c r="Q44" i="2"/>
  <c r="P44" i="2"/>
  <c r="O44" i="2"/>
  <c r="T43" i="2" a="1"/>
  <c r="T43" i="2" s="1"/>
  <c r="S43" i="2"/>
  <c r="R43" i="2"/>
  <c r="Q43" i="2"/>
  <c r="P43" i="2"/>
  <c r="O43" i="2"/>
  <c r="T42" i="2" a="1"/>
  <c r="T42" i="2"/>
  <c r="S42" i="2"/>
  <c r="R42" i="2"/>
  <c r="Q42" i="2"/>
  <c r="P42" i="2"/>
  <c r="O42" i="2"/>
  <c r="T41" i="2" a="1"/>
  <c r="T41" i="2"/>
  <c r="S41" i="2"/>
  <c r="R41" i="2"/>
  <c r="Q41" i="2"/>
  <c r="P41" i="2"/>
  <c r="O41" i="2"/>
  <c r="T40" i="2" a="1"/>
  <c r="T40" i="2" s="1"/>
  <c r="S40" i="2"/>
  <c r="R40" i="2"/>
  <c r="Q40" i="2"/>
  <c r="P40" i="2"/>
  <c r="O40" i="2"/>
  <c r="T39" i="2" a="1"/>
  <c r="T39" i="2" s="1"/>
  <c r="S39" i="2"/>
  <c r="R39" i="2"/>
  <c r="Q39" i="2"/>
  <c r="P39" i="2"/>
  <c r="O39" i="2"/>
  <c r="T38" i="2" a="1"/>
  <c r="T38" i="2" s="1"/>
  <c r="S38" i="2"/>
  <c r="R38" i="2"/>
  <c r="Q38" i="2"/>
  <c r="P38" i="2"/>
  <c r="O38" i="2"/>
  <c r="T37" i="2" a="1"/>
  <c r="T37" i="2"/>
  <c r="S37" i="2"/>
  <c r="R37" i="2"/>
  <c r="Q37" i="2"/>
  <c r="P37" i="2"/>
  <c r="O37" i="2"/>
  <c r="T36" i="2" a="1"/>
  <c r="T36" i="2" s="1"/>
  <c r="S36" i="2"/>
  <c r="R36" i="2"/>
  <c r="Q36" i="2"/>
  <c r="P36" i="2"/>
  <c r="O36" i="2"/>
  <c r="T35" i="2" a="1"/>
  <c r="T35" i="2" s="1"/>
  <c r="S35" i="2"/>
  <c r="R35" i="2"/>
  <c r="Q35" i="2"/>
  <c r="P35" i="2"/>
  <c r="O35" i="2"/>
  <c r="T34" i="2" a="1"/>
  <c r="T34" i="2" s="1"/>
  <c r="S34" i="2"/>
  <c r="R34" i="2"/>
  <c r="Q34" i="2"/>
  <c r="P34" i="2"/>
  <c r="O34" i="2"/>
  <c r="T33" i="2" a="1"/>
  <c r="T33" i="2" s="1"/>
  <c r="S33" i="2"/>
  <c r="R33" i="2"/>
  <c r="Q33" i="2"/>
  <c r="P33" i="2"/>
  <c r="O33" i="2"/>
  <c r="T32" i="2" a="1"/>
  <c r="T32" i="2"/>
  <c r="S32" i="2"/>
  <c r="R32" i="2"/>
  <c r="Q32" i="2"/>
  <c r="P32" i="2"/>
  <c r="O32" i="2"/>
  <c r="T31" i="2" a="1"/>
  <c r="T31" i="2" s="1"/>
  <c r="S31" i="2"/>
  <c r="R31" i="2"/>
  <c r="Q31" i="2"/>
  <c r="P31" i="2"/>
  <c r="O31" i="2"/>
  <c r="T30" i="2" a="1"/>
  <c r="T30" i="2"/>
  <c r="S30" i="2"/>
  <c r="R30" i="2"/>
  <c r="Q30" i="2"/>
  <c r="P30" i="2"/>
  <c r="O30" i="2"/>
  <c r="T29" i="2" a="1"/>
  <c r="T29" i="2" s="1"/>
  <c r="S29" i="2"/>
  <c r="R29" i="2"/>
  <c r="Q29" i="2"/>
  <c r="P29" i="2"/>
  <c r="O29" i="2"/>
  <c r="T28" i="2" a="1"/>
  <c r="T28" i="2"/>
  <c r="S28" i="2"/>
  <c r="R28" i="2"/>
  <c r="Q28" i="2"/>
  <c r="P28" i="2"/>
  <c r="O28" i="2"/>
  <c r="T27" i="2" a="1"/>
  <c r="T27" i="2" s="1"/>
  <c r="S27" i="2"/>
  <c r="R27" i="2"/>
  <c r="Q27" i="2"/>
  <c r="P27" i="2"/>
  <c r="O27" i="2"/>
  <c r="T26" i="2" a="1"/>
  <c r="T26" i="2"/>
  <c r="S26" i="2"/>
  <c r="R26" i="2"/>
  <c r="Q26" i="2"/>
  <c r="P26" i="2"/>
  <c r="O26" i="2"/>
  <c r="T25" i="2" a="1"/>
  <c r="T25" i="2"/>
  <c r="S25" i="2"/>
  <c r="R25" i="2"/>
  <c r="Q25" i="2"/>
  <c r="P25" i="2"/>
  <c r="O25" i="2"/>
  <c r="T24" i="2" a="1"/>
  <c r="T24" i="2" s="1"/>
  <c r="S24" i="2"/>
  <c r="R24" i="2"/>
  <c r="Q24" i="2"/>
  <c r="P24" i="2"/>
  <c r="O24" i="2"/>
  <c r="T23" i="2" a="1"/>
  <c r="T23" i="2"/>
  <c r="S23" i="2"/>
  <c r="R23" i="2"/>
  <c r="Q23" i="2"/>
  <c r="P23" i="2"/>
  <c r="O23" i="2"/>
  <c r="T22" i="2" a="1"/>
  <c r="T22" i="2" s="1"/>
  <c r="S22" i="2"/>
  <c r="R22" i="2"/>
  <c r="Q22" i="2"/>
  <c r="P22" i="2"/>
  <c r="O22" i="2"/>
  <c r="T21" i="2" a="1"/>
  <c r="T21" i="2"/>
  <c r="S21" i="2"/>
  <c r="R21" i="2"/>
  <c r="Q21" i="2"/>
  <c r="P21" i="2"/>
  <c r="O21" i="2"/>
  <c r="T20" i="2" a="1"/>
  <c r="T20" i="2"/>
  <c r="S20" i="2"/>
  <c r="R20" i="2"/>
  <c r="Q20" i="2"/>
  <c r="P20" i="2"/>
  <c r="O20" i="2"/>
  <c r="T19" i="2" a="1"/>
  <c r="T19" i="2" s="1"/>
  <c r="S19" i="2"/>
  <c r="R19" i="2"/>
  <c r="Q19" i="2"/>
  <c r="P19" i="2"/>
  <c r="O19" i="2"/>
  <c r="T18" i="2" a="1"/>
  <c r="T18" i="2" s="1"/>
  <c r="S18" i="2"/>
  <c r="R18" i="2"/>
  <c r="Q18" i="2"/>
  <c r="P18" i="2"/>
  <c r="O18" i="2"/>
  <c r="T17" i="2" a="1"/>
  <c r="T17" i="2" s="1"/>
  <c r="S17" i="2"/>
  <c r="R17" i="2"/>
  <c r="Q17" i="2"/>
  <c r="P17" i="2"/>
  <c r="O17" i="2"/>
  <c r="T16" i="2" a="1"/>
  <c r="T16" i="2"/>
  <c r="S16" i="2"/>
  <c r="R16" i="2"/>
  <c r="Q16" i="2"/>
  <c r="P16" i="2"/>
  <c r="O16" i="2"/>
  <c r="T15" i="2" a="1"/>
  <c r="T15" i="2" s="1"/>
  <c r="S15" i="2"/>
  <c r="R15" i="2"/>
  <c r="Q15" i="2"/>
  <c r="P15" i="2"/>
  <c r="O15" i="2"/>
  <c r="T14" i="2" a="1"/>
  <c r="T14" i="2" s="1"/>
  <c r="S14" i="2"/>
  <c r="R14" i="2"/>
  <c r="Q14" i="2"/>
  <c r="P14" i="2"/>
  <c r="O14" i="2"/>
  <c r="T13" i="2" a="1"/>
  <c r="T13" i="2"/>
  <c r="S13" i="2"/>
  <c r="R13" i="2"/>
  <c r="Q13" i="2"/>
  <c r="P13" i="2"/>
  <c r="O13" i="2"/>
  <c r="T12" i="2" a="1"/>
  <c r="T12" i="2"/>
  <c r="S12" i="2"/>
  <c r="R12" i="2"/>
  <c r="Q12" i="2"/>
  <c r="P12" i="2"/>
  <c r="O12" i="2"/>
  <c r="T11" i="2" a="1"/>
  <c r="T11" i="2" s="1"/>
  <c r="S11" i="2"/>
  <c r="R11" i="2"/>
  <c r="Q11" i="2"/>
  <c r="P11" i="2"/>
  <c r="O11" i="2"/>
  <c r="T10" i="2" a="1"/>
  <c r="T10" i="2"/>
  <c r="S10" i="2"/>
  <c r="R10" i="2"/>
  <c r="Q10" i="2"/>
  <c r="P10" i="2"/>
  <c r="O10" i="2"/>
  <c r="T9" i="2" a="1"/>
  <c r="T9" i="2" s="1"/>
  <c r="S9" i="2"/>
  <c r="R9" i="2"/>
  <c r="Q9" i="2"/>
  <c r="P9" i="2"/>
  <c r="O9" i="2"/>
  <c r="T8" i="2" a="1"/>
  <c r="T8" i="2" s="1"/>
  <c r="S8" i="2"/>
  <c r="R8" i="2"/>
  <c r="Q8" i="2"/>
  <c r="P8" i="2"/>
  <c r="O8" i="2"/>
  <c r="T7" i="2" a="1"/>
  <c r="T7" i="2"/>
  <c r="S7" i="2"/>
  <c r="R7" i="2"/>
  <c r="Q7" i="2"/>
  <c r="P7" i="2"/>
  <c r="O7" i="2"/>
  <c r="T6" i="2" a="1"/>
  <c r="T6" i="2"/>
  <c r="S6" i="2"/>
  <c r="R6" i="2"/>
  <c r="Q6" i="2"/>
  <c r="P6" i="2"/>
  <c r="O6" i="2"/>
  <c r="T5" i="2" a="1"/>
  <c r="T5" i="2" s="1"/>
  <c r="S5" i="2"/>
  <c r="R5" i="2"/>
  <c r="Q5" i="2"/>
  <c r="P5" i="2"/>
  <c r="O5" i="2"/>
  <c r="A14" i="3" l="1"/>
  <c r="A16" i="3" s="1"/>
  <c r="B14" i="3"/>
  <c r="B15" i="3" s="1"/>
  <c r="C14" i="3"/>
  <c r="C15" i="3" s="1"/>
  <c r="D18" i="3"/>
  <c r="D20" i="3" s="1"/>
  <c r="E18" i="3"/>
  <c r="E20" i="3" s="1"/>
  <c r="F18" i="3"/>
  <c r="F19" i="3" s="1"/>
  <c r="G18" i="3"/>
  <c r="G19" i="3" s="1"/>
  <c r="B16" i="3"/>
  <c r="N18" i="4"/>
  <c r="G24" i="3"/>
  <c r="G23" i="3"/>
  <c r="G25" i="3"/>
  <c r="M15" i="4"/>
  <c r="M10" i="4"/>
  <c r="M14" i="4"/>
  <c r="M16" i="4"/>
  <c r="M11" i="4"/>
  <c r="M6" i="4"/>
  <c r="M17" i="4"/>
  <c r="M9" i="4"/>
  <c r="M12" i="4"/>
  <c r="M7" i="4"/>
  <c r="M13" i="4"/>
  <c r="M8" i="4"/>
  <c r="B5" i="4"/>
  <c r="F20" i="3"/>
  <c r="G20" i="3"/>
  <c r="C5" i="4"/>
  <c r="D14" i="3"/>
  <c r="D5" i="4"/>
  <c r="A10" i="3"/>
  <c r="E14" i="3"/>
  <c r="D21" i="3"/>
  <c r="A26" i="3"/>
  <c r="E5" i="4"/>
  <c r="B10" i="3"/>
  <c r="F14" i="3"/>
  <c r="A17" i="3"/>
  <c r="E21" i="3"/>
  <c r="B26" i="3"/>
  <c r="F5" i="4"/>
  <c r="C10" i="3"/>
  <c r="G14" i="3"/>
  <c r="B17" i="3"/>
  <c r="D19" i="3"/>
  <c r="F21" i="3"/>
  <c r="C26" i="3"/>
  <c r="G5" i="4"/>
  <c r="D10" i="3"/>
  <c r="A15" i="3"/>
  <c r="C17" i="3"/>
  <c r="E19" i="3"/>
  <c r="G21" i="3"/>
  <c r="D26" i="3"/>
  <c r="H5" i="4"/>
  <c r="A6" i="3"/>
  <c r="E10" i="3"/>
  <c r="A22" i="3"/>
  <c r="E26" i="3"/>
  <c r="I5" i="4"/>
  <c r="B6" i="3"/>
  <c r="F10" i="3"/>
  <c r="B22" i="3"/>
  <c r="F26" i="3"/>
  <c r="J5" i="4"/>
  <c r="C6" i="3"/>
  <c r="G10" i="3"/>
  <c r="C22" i="3"/>
  <c r="G26" i="3"/>
  <c r="K5" i="4"/>
  <c r="C16" i="3"/>
  <c r="D6" i="3"/>
  <c r="D22" i="3"/>
  <c r="L5" i="4"/>
  <c r="E6" i="3"/>
  <c r="A18" i="3"/>
  <c r="E22" i="3"/>
  <c r="F6" i="3"/>
  <c r="B18" i="3"/>
  <c r="F22" i="3"/>
  <c r="G6" i="3"/>
  <c r="C18" i="3"/>
  <c r="F7" i="4" l="1"/>
  <c r="F12" i="4"/>
  <c r="F13" i="4"/>
  <c r="F8" i="4"/>
  <c r="F17" i="4"/>
  <c r="F14" i="4"/>
  <c r="F9" i="4"/>
  <c r="F15" i="4"/>
  <c r="F10" i="4"/>
  <c r="F16" i="4"/>
  <c r="F11" i="4"/>
  <c r="F6" i="4"/>
  <c r="F15" i="3"/>
  <c r="F17" i="3"/>
  <c r="F16" i="3"/>
  <c r="G29" i="3"/>
  <c r="G28" i="3"/>
  <c r="G27" i="3"/>
  <c r="C24" i="3"/>
  <c r="C25" i="3"/>
  <c r="C23" i="3"/>
  <c r="B11" i="3"/>
  <c r="B13" i="3"/>
  <c r="B12" i="3"/>
  <c r="E13" i="3"/>
  <c r="E11" i="3"/>
  <c r="E12" i="3"/>
  <c r="E12" i="4"/>
  <c r="E7" i="4"/>
  <c r="E13" i="4"/>
  <c r="E8" i="4"/>
  <c r="E17" i="4"/>
  <c r="E14" i="4"/>
  <c r="E9" i="4"/>
  <c r="E6" i="4"/>
  <c r="E15" i="4"/>
  <c r="E10" i="4"/>
  <c r="E16" i="4"/>
  <c r="E11" i="4"/>
  <c r="B11" i="4"/>
  <c r="B6" i="4"/>
  <c r="B17" i="4"/>
  <c r="B12" i="4"/>
  <c r="B7" i="4"/>
  <c r="B13" i="4"/>
  <c r="B16" i="4"/>
  <c r="B8" i="4"/>
  <c r="B14" i="4"/>
  <c r="B9" i="4"/>
  <c r="B15" i="4"/>
  <c r="B10" i="4"/>
  <c r="A27" i="3"/>
  <c r="A29" i="3"/>
  <c r="A28" i="3"/>
  <c r="M18" i="4"/>
  <c r="B27" i="3"/>
  <c r="B29" i="3"/>
  <c r="B28" i="3"/>
  <c r="D24" i="3"/>
  <c r="D25" i="3"/>
  <c r="D23" i="3"/>
  <c r="A9" i="3"/>
  <c r="A7" i="3"/>
  <c r="A8" i="3"/>
  <c r="G8" i="3"/>
  <c r="G7" i="3"/>
  <c r="G9" i="3"/>
  <c r="J14" i="4"/>
  <c r="J9" i="4"/>
  <c r="J15" i="4"/>
  <c r="J10" i="4"/>
  <c r="J13" i="4"/>
  <c r="J16" i="4"/>
  <c r="J11" i="4"/>
  <c r="J6" i="4"/>
  <c r="J17" i="4"/>
  <c r="J12" i="4"/>
  <c r="J7" i="4"/>
  <c r="J8" i="4"/>
  <c r="D11" i="3"/>
  <c r="D13" i="3"/>
  <c r="D12" i="3"/>
  <c r="F24" i="3"/>
  <c r="F23" i="3"/>
  <c r="F25" i="3"/>
  <c r="F29" i="3"/>
  <c r="F28" i="3"/>
  <c r="F27" i="3"/>
  <c r="G13" i="4"/>
  <c r="G8" i="4"/>
  <c r="G14" i="4"/>
  <c r="G9" i="4"/>
  <c r="G15" i="4"/>
  <c r="G12" i="4"/>
  <c r="G10" i="4"/>
  <c r="G16" i="4"/>
  <c r="G11" i="4"/>
  <c r="G6" i="4"/>
  <c r="G7" i="4"/>
  <c r="G17" i="4"/>
  <c r="E15" i="3"/>
  <c r="E17" i="3"/>
  <c r="E16" i="3"/>
  <c r="H13" i="4"/>
  <c r="H8" i="4"/>
  <c r="H14" i="4"/>
  <c r="H9" i="4"/>
  <c r="H15" i="4"/>
  <c r="H10" i="4"/>
  <c r="H16" i="4"/>
  <c r="H7" i="4"/>
  <c r="H11" i="4"/>
  <c r="H6" i="4"/>
  <c r="H17" i="4"/>
  <c r="H12" i="4"/>
  <c r="G13" i="3"/>
  <c r="G12" i="3"/>
  <c r="G11" i="3"/>
  <c r="B25" i="3"/>
  <c r="B23" i="3"/>
  <c r="B24" i="3"/>
  <c r="A11" i="3"/>
  <c r="A13" i="3"/>
  <c r="A12" i="3"/>
  <c r="A20" i="3"/>
  <c r="A19" i="3"/>
  <c r="A21" i="3"/>
  <c r="D8" i="3"/>
  <c r="D9" i="3"/>
  <c r="D7" i="3"/>
  <c r="K14" i="4"/>
  <c r="K9" i="4"/>
  <c r="K8" i="4"/>
  <c r="K15" i="4"/>
  <c r="K10" i="4"/>
  <c r="K16" i="4"/>
  <c r="K11" i="4"/>
  <c r="K6" i="4"/>
  <c r="K17" i="4"/>
  <c r="K12" i="4"/>
  <c r="K7" i="4"/>
  <c r="K13" i="4"/>
  <c r="C20" i="3"/>
  <c r="C19" i="3"/>
  <c r="C21" i="3"/>
  <c r="B20" i="3"/>
  <c r="B19" i="3"/>
  <c r="B21" i="3"/>
  <c r="C27" i="3"/>
  <c r="C29" i="3"/>
  <c r="C28" i="3"/>
  <c r="F8" i="3"/>
  <c r="F7" i="3"/>
  <c r="F9" i="3"/>
  <c r="F13" i="3"/>
  <c r="F11" i="3"/>
  <c r="F12" i="3"/>
  <c r="D17" i="4"/>
  <c r="D11" i="4"/>
  <c r="D12" i="4"/>
  <c r="D7" i="4"/>
  <c r="D6" i="4"/>
  <c r="D13" i="4"/>
  <c r="D8" i="4"/>
  <c r="D14" i="4"/>
  <c r="D9" i="4"/>
  <c r="D15" i="4"/>
  <c r="D10" i="4"/>
  <c r="D16" i="4"/>
  <c r="D27" i="3"/>
  <c r="D29" i="3"/>
  <c r="D28" i="3"/>
  <c r="C9" i="3"/>
  <c r="C8" i="3"/>
  <c r="C7" i="3"/>
  <c r="E24" i="3"/>
  <c r="E23" i="3"/>
  <c r="E25" i="3"/>
  <c r="B9" i="3"/>
  <c r="B7" i="3"/>
  <c r="B8" i="3"/>
  <c r="D15" i="3"/>
  <c r="D17" i="3"/>
  <c r="D16" i="3"/>
  <c r="I8" i="4"/>
  <c r="I14" i="4"/>
  <c r="I9" i="4"/>
  <c r="I15" i="4"/>
  <c r="I10" i="4"/>
  <c r="I16" i="4"/>
  <c r="I11" i="4"/>
  <c r="I6" i="4"/>
  <c r="I18" i="4" s="1"/>
  <c r="I17" i="4"/>
  <c r="I13" i="4"/>
  <c r="I12" i="4"/>
  <c r="I7" i="4"/>
  <c r="C6" i="4"/>
  <c r="C17" i="4"/>
  <c r="C16" i="4"/>
  <c r="C12" i="4"/>
  <c r="C7" i="4"/>
  <c r="C11" i="4"/>
  <c r="C13" i="4"/>
  <c r="C8" i="4"/>
  <c r="C14" i="4"/>
  <c r="C9" i="4"/>
  <c r="C15" i="4"/>
  <c r="C10" i="4"/>
  <c r="E8" i="3"/>
  <c r="E7" i="3"/>
  <c r="E9" i="3"/>
  <c r="E29" i="3"/>
  <c r="E27" i="3"/>
  <c r="E28" i="3"/>
  <c r="G15" i="3"/>
  <c r="G17" i="3"/>
  <c r="G16" i="3"/>
  <c r="L9" i="4"/>
  <c r="L15" i="4"/>
  <c r="L14" i="4"/>
  <c r="L10" i="4"/>
  <c r="L16" i="4"/>
  <c r="L11" i="4"/>
  <c r="L6" i="4"/>
  <c r="L18" i="4" s="1"/>
  <c r="L17" i="4"/>
  <c r="L12" i="4"/>
  <c r="L7" i="4"/>
  <c r="L13" i="4"/>
  <c r="L8" i="4"/>
  <c r="A25" i="3"/>
  <c r="A23" i="3"/>
  <c r="A24" i="3"/>
  <c r="C11" i="3"/>
  <c r="C13" i="3"/>
  <c r="C12" i="3"/>
  <c r="F18" i="4" l="1"/>
  <c r="K18" i="4"/>
  <c r="J18" i="4"/>
  <c r="B18" i="4"/>
  <c r="C18" i="4"/>
  <c r="E18" i="4"/>
  <c r="G18" i="4"/>
  <c r="D18" i="4"/>
  <c r="H18" i="4"/>
</calcChain>
</file>

<file path=xl/sharedStrings.xml><?xml version="1.0" encoding="utf-8"?>
<sst xmlns="http://schemas.openxmlformats.org/spreadsheetml/2006/main" count="56" uniqueCount="52">
  <si>
    <t>Training calendar</t>
  </si>
  <si>
    <t>Yellow cells are yours to fill in. Grey cells work themselves out.</t>
  </si>
  <si>
    <t>1. Sessions: add one row per session: the programme it belongs to, the session, who it is for, the date, start and end times, where, who runs it, seats, bookings, any deadline and how often the course must be repeated.</t>
  </si>
  <si>
    <t>2. Read the Check column. It flags a trainer or room booked twice at overlapping times, a session over capacity, a session with no owner, and a session after its deadline. Online sessions never clash on room.</t>
  </si>
  <si>
    <t>3. Calendar: type the first day of any month in the yellow cell. The grid shows every session on each day, two by name and "+N more" for the rest.</t>
  </si>
  <si>
    <t>4. Year view: list your programmes and the first month of your plan. It counts sessions per programme per month, so gaps and crowded months stand out.</t>
  </si>
  <si>
    <t>5. Renewals: one row per person per course that expires. It shows who has expired and who is due within 60 days of the date at the top (today, unless you change it).</t>
  </si>
  <si>
    <t>Next run due on the Sessions tab is the date plus the repeat period, so you know when to book the course again.</t>
  </si>
  <si>
    <t>Use 24-hour times (09:00, 13:30). Dates in any format your Excel shows as a date.</t>
  </si>
  <si>
    <t>Sessions</t>
  </si>
  <si>
    <t>One row per session. Everything else in the workbook is worked out from this list.</t>
  </si>
  <si>
    <t>Programme</t>
  </si>
  <si>
    <t>Session or course</t>
  </si>
  <si>
    <t>Type</t>
  </si>
  <si>
    <t>Group</t>
  </si>
  <si>
    <t>Date</t>
  </si>
  <si>
    <t>Start</t>
  </si>
  <si>
    <t>End</t>
  </si>
  <si>
    <t>Location or link</t>
  </si>
  <si>
    <t>Trainer or owner</t>
  </si>
  <si>
    <t>Seats</t>
  </si>
  <si>
    <t>Booked</t>
  </si>
  <si>
    <t>Due by</t>
  </si>
  <si>
    <t>Repeat every (months)</t>
  </si>
  <si>
    <t>Status</t>
  </si>
  <si>
    <t>Month</t>
  </si>
  <si>
    <t>Day no.</t>
  </si>
  <si>
    <t>Key</t>
  </si>
  <si>
    <t>Seats left</t>
  </si>
  <si>
    <t>Next run due</t>
  </si>
  <si>
    <t>Check</t>
  </si>
  <si>
    <t>Calendar</t>
  </si>
  <si>
    <t>Type the first day of a month. Every session shows on its day; two by name, then "+N more".</t>
  </si>
  <si>
    <t>Monday</t>
  </si>
  <si>
    <t>Tuesday</t>
  </si>
  <si>
    <t>Wednesday</t>
  </si>
  <si>
    <t>Thursday</t>
  </si>
  <si>
    <t>Friday</t>
  </si>
  <si>
    <t>Saturday</t>
  </si>
  <si>
    <t>Sunday</t>
  </si>
  <si>
    <t>Year view</t>
  </si>
  <si>
    <t>Sessions per programme per month. List your programmes in column A and the first month of your plan.</t>
  </si>
  <si>
    <t>First month</t>
  </si>
  <si>
    <t>Total</t>
  </si>
  <si>
    <t>All programmes</t>
  </si>
  <si>
    <t>Renewals</t>
  </si>
  <si>
    <t>One row per person per course that expires. Status is worked out against the date on the right.</t>
  </si>
  <si>
    <t>Status as at</t>
  </si>
  <si>
    <t>Person</t>
  </si>
  <si>
    <t>Course</t>
  </si>
  <si>
    <t>Completed on</t>
  </si>
  <si>
    <t>Expires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</si>
</sst>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 mmm\ yyyy"/>
    <numFmt numFmtId="165" formatCode="hh:mm"/>
    <numFmt numFmtId="166" formatCode="mmm\ yyyy"/>
    <numFmt numFmtId="167" formatCode="mmmm\ yyyy"/>
    <numFmt numFmtId="168" formatCode="d"/>
    <numFmt numFmtId="169" formatCode="mmm\ yy"/>
  </numFmts>
  <fonts count="9" x14ac:knownFonts="1">
    <font>
      <sz val="11"/>
      <color theme="1"/>
      <name val="Calibri"/>
      <family val="2"/>
      <scheme val="minor"/>
    </font>
    <font>
      <b/>
      <sz val="15"/>
      <color rgb="FF1F2A44"/>
      <name val="Arial"/>
    </font>
    <font>
      <sz val="9"/>
      <color rgb="FF5A6270"/>
      <name val="Arial"/>
    </font>
    <font>
      <sz val="10"/>
      <color rgb="FF1A1A1A"/>
      <name val="Arial"/>
    </font>
    <font>
      <b/>
      <sz val="10"/>
      <color rgb="FFFFFFFF"/>
      <name val="Arial"/>
    </font>
    <font>
      <sz val="8"/>
      <color rgb="FF8A93A6"/>
      <name val="Arial"/>
    </font>
    <font>
      <b/>
      <sz val="10"/>
      <color rgb="FF1A1A1A"/>
      <name val="Arial"/>
    </font>
    <font>
      <sz val="9"/>
      <color rgb="FF1A1A1A"/>
      <name val="Arial"/>
    </font>
    <font>
      <sz val="9"/>
      <color rgb="FF8A93A6"/>
      <name val="Arial"/>
    </font>
  </fonts>
  <fills count="7">
    <fill>
      <patternFill patternType="none"/>
    </fill>
    <fill>
      <patternFill patternType="gray125"/>
    </fill>
    <fill>
      <patternFill patternType="solid">
        <fgColor rgb="FF1F2A44"/>
      </patternFill>
    </fill>
    <fill>
      <patternFill patternType="solid">
        <fgColor rgb="FF8A93A6"/>
      </patternFill>
    </fill>
    <fill>
      <patternFill patternType="solid">
        <fgColor rgb="FFFFF6D5"/>
      </patternFill>
    </fill>
    <fill>
      <patternFill patternType="solid">
        <fgColor rgb="FFEEF0F4"/>
      </patternFill>
    </fill>
    <fill>
      <patternFill patternType="solid">
        <fgColor rgb="FFF6F7F9"/>
      </patternFill>
    </fill>
  </fills>
  <borders count="6">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style="thin">
        <color rgb="FFC9CED8"/>
      </top>
      <bottom style="thin">
        <color rgb="FFC9CED8"/>
      </bottom>
      <diagonal/>
    </border>
    <border>
      <left style="thin">
        <color rgb="FFC9CED8"/>
      </left>
      <right style="thin">
        <color rgb="FFC9CED8"/>
      </right>
      <top style="thin">
        <color rgb="FFC9CED8"/>
      </top>
      <bottom/>
      <diagonal/>
    </border>
    <border>
      <left style="thin">
        <color rgb="FFC9CED8"/>
      </left>
      <right style="thin">
        <color rgb="FFC9CED8"/>
      </right>
      <top/>
      <bottom/>
      <diagonal/>
    </border>
    <border>
      <left style="thin">
        <color rgb="FFC9CED8"/>
      </left>
      <right style="thin">
        <color rgb="FFC9CED8"/>
      </right>
      <top/>
      <bottom style="thin">
        <color rgb="FFC9CED8"/>
      </bottom>
      <diagonal/>
    </border>
  </borders>
  <cellStyleXfs count="1">
    <xf numFmtId="0" fontId="0" fillId="0" borderId="0"/>
  </cellStyleXfs>
  <cellXfs count="30">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2" borderId="0" xfId="0" applyFont="1" applyFill="1" applyAlignment="1">
      <alignment vertical="top" wrapText="1"/>
    </xf>
    <xf numFmtId="0" fontId="4" fillId="3" borderId="0" xfId="0" applyFont="1" applyFill="1" applyAlignment="1">
      <alignment vertical="top" wrapText="1"/>
    </xf>
    <xf numFmtId="0" fontId="3" fillId="4" borderId="0" xfId="0" applyFont="1" applyFill="1" applyAlignment="1">
      <alignment vertical="top" wrapText="1"/>
    </xf>
    <xf numFmtId="0" fontId="3" fillId="4" borderId="0" xfId="0" applyFont="1" applyFill="1" applyAlignment="1">
      <alignmen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6" fontId="3" fillId="5" borderId="0" xfId="0" applyNumberFormat="1" applyFont="1" applyFill="1" applyAlignment="1">
      <alignment vertical="top"/>
    </xf>
    <xf numFmtId="1" fontId="3" fillId="5" borderId="0" xfId="0" applyNumberFormat="1" applyFont="1" applyFill="1" applyAlignment="1">
      <alignment vertical="top"/>
    </xf>
    <xf numFmtId="0" fontId="5" fillId="5" borderId="0" xfId="0" applyFont="1" applyFill="1" applyAlignment="1">
      <alignment vertical="top"/>
    </xf>
    <xf numFmtId="164" fontId="3" fillId="5" borderId="0" xfId="0" applyNumberFormat="1" applyFont="1" applyFill="1" applyAlignment="1">
      <alignment vertical="top"/>
    </xf>
    <xf numFmtId="0" fontId="3" fillId="5" borderId="0" xfId="0" applyFont="1" applyFill="1" applyAlignment="1">
      <alignment vertical="top" wrapText="1"/>
    </xf>
    <xf numFmtId="0" fontId="6" fillId="0" borderId="0" xfId="0" applyFont="1" applyAlignment="1">
      <alignment vertical="top"/>
    </xf>
    <xf numFmtId="0" fontId="4" fillId="2" borderId="0" xfId="0" applyFont="1" applyFill="1" applyAlignment="1">
      <alignment horizontal="center" vertical="top"/>
    </xf>
    <xf numFmtId="168" fontId="6" fillId="6" borderId="3" xfId="0" applyNumberFormat="1" applyFont="1" applyFill="1" applyBorder="1" applyAlignment="1">
      <alignment vertical="top"/>
    </xf>
    <xf numFmtId="0" fontId="7" fillId="0" borderId="4" xfId="0" applyFont="1" applyBorder="1" applyAlignment="1">
      <alignment vertical="top" wrapText="1"/>
    </xf>
    <xf numFmtId="0" fontId="8" fillId="0" borderId="5" xfId="0" applyFont="1" applyBorder="1" applyAlignment="1">
      <alignment vertical="top"/>
    </xf>
    <xf numFmtId="166" fontId="3" fillId="4" borderId="1" xfId="0" applyNumberFormat="1" applyFont="1" applyFill="1" applyBorder="1" applyAlignment="1">
      <alignment vertical="top"/>
    </xf>
    <xf numFmtId="0" fontId="4" fillId="2" borderId="0" xfId="0" applyFont="1" applyFill="1" applyAlignment="1">
      <alignment vertical="top"/>
    </xf>
    <xf numFmtId="169" fontId="4" fillId="2" borderId="0" xfId="0" applyNumberFormat="1" applyFont="1" applyFill="1" applyAlignment="1">
      <alignment horizontal="center" vertical="top"/>
    </xf>
    <xf numFmtId="0" fontId="3" fillId="4" borderId="1" xfId="0" applyFont="1" applyFill="1" applyBorder="1" applyAlignment="1">
      <alignment vertical="top"/>
    </xf>
    <xf numFmtId="0" fontId="3" fillId="5" borderId="0" xfId="0" applyFont="1" applyFill="1" applyAlignment="1">
      <alignment horizontal="center" vertical="top"/>
    </xf>
    <xf numFmtId="0" fontId="6" fillId="5" borderId="0" xfId="0" applyFont="1" applyFill="1" applyAlignment="1">
      <alignment horizontal="center" vertical="top"/>
    </xf>
    <xf numFmtId="164" fontId="3" fillId="4" borderId="1" xfId="0" applyNumberFormat="1" applyFont="1" applyFill="1" applyBorder="1" applyAlignment="1">
      <alignment vertical="top"/>
    </xf>
    <xf numFmtId="0" fontId="3" fillId="5" borderId="0" xfId="0" applyFont="1" applyFill="1" applyAlignment="1">
      <alignment vertical="top"/>
    </xf>
    <xf numFmtId="167" fontId="3" fillId="4" borderId="1" xfId="0" applyNumberFormat="1" applyFont="1" applyFill="1" applyBorder="1" applyAlignment="1">
      <alignment vertical="top"/>
    </xf>
    <xf numFmtId="0" fontId="0" fillId="0" borderId="2" xfId="0" applyBorder="1"/>
  </cellXfs>
  <cellStyles count="1">
    <cellStyle name="Normal" xfId="0" builtinId="0"/>
  </cellStyles>
  <dxfs count="12">
    <dxf>
      <fill>
        <patternFill patternType="solid">
          <fgColor rgb="FFE3F1E7"/>
          <bgColor rgb="FFE3F1E7"/>
        </patternFill>
      </fill>
    </dxf>
    <dxf>
      <fill>
        <patternFill patternType="solid">
          <fgColor rgb="FFFCE1C4"/>
          <bgColor rgb="FFFCE1C4"/>
        </patternFill>
      </fill>
    </dxf>
    <dxf>
      <fill>
        <patternFill patternType="solid">
          <fgColor rgb="FFF8C9C4"/>
          <bgColor rgb="FFF8C9C4"/>
        </patternFill>
      </fill>
    </dxf>
    <dxf>
      <font>
        <color rgb="FFB8BEC9"/>
      </font>
    </dxf>
    <dxf>
      <font>
        <color rgb="FFB8BEC9"/>
      </font>
    </dxf>
    <dxf>
      <font>
        <color rgb="FFB8BEC9"/>
      </font>
    </dxf>
    <dxf>
      <font>
        <color rgb="FFB8BEC9"/>
      </font>
    </dxf>
    <dxf>
      <font>
        <color rgb="FFB8BEC9"/>
      </font>
    </dxf>
    <dxf>
      <font>
        <color rgb="FFB8BEC9"/>
      </font>
    </dxf>
    <dxf>
      <font>
        <color rgb="FFB8BEC9"/>
      </font>
    </dxf>
    <dxf>
      <fill>
        <patternFill patternType="solid">
          <fgColor rgb="FFFCE1C4"/>
          <bgColor rgb="FFFCE1C4"/>
        </patternFill>
      </fill>
    </dxf>
    <dxf>
      <font>
        <strike/>
        <color rgb="FF8A93A6"/>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RowHeight="14.5" x14ac:dyDescent="0.35"/>
  <cols>
    <col min="1" max="1" width="120" customWidth="1"/>
  </cols>
  <sheetData>
    <row r="1" spans="1:1" ht="19" x14ac:dyDescent="0.35">
      <c r="A1" s="1" t="s">
        <v>0</v>
      </c>
    </row>
    <row r="2" spans="1:1" x14ac:dyDescent="0.35">
      <c r="A2" s="2" t="s">
        <v>1</v>
      </c>
    </row>
    <row r="4" spans="1:1" ht="32" customHeight="1" x14ac:dyDescent="0.35">
      <c r="A4" s="3" t="s">
        <v>2</v>
      </c>
    </row>
    <row r="5" spans="1:1" ht="32" customHeight="1" x14ac:dyDescent="0.35">
      <c r="A5" s="3" t="s">
        <v>3</v>
      </c>
    </row>
    <row r="6" spans="1:1" ht="32" customHeight="1" x14ac:dyDescent="0.35">
      <c r="A6" s="3" t="s">
        <v>4</v>
      </c>
    </row>
    <row r="7" spans="1:1" ht="32" customHeight="1" x14ac:dyDescent="0.35">
      <c r="A7" s="3" t="s">
        <v>5</v>
      </c>
    </row>
    <row r="8" spans="1:1" ht="32" customHeight="1" x14ac:dyDescent="0.35">
      <c r="A8" s="3" t="s">
        <v>6</v>
      </c>
    </row>
    <row r="9" spans="1:1" ht="32" customHeight="1" x14ac:dyDescent="0.35">
      <c r="A9" s="3" t="s">
        <v>7</v>
      </c>
    </row>
    <row r="10" spans="1:1" ht="32" customHeight="1" x14ac:dyDescent="0.35">
      <c r="A10" s="3" t="s">
        <v>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4"/>
  <sheetViews>
    <sheetView workbookViewId="0">
      <pane xSplit="2" ySplit="4" topLeftCell="C5" activePane="bottomRight" state="frozen"/>
      <selection pane="topRight"/>
      <selection pane="bottomLeft"/>
      <selection pane="bottomRight"/>
    </sheetView>
  </sheetViews>
  <sheetFormatPr defaultRowHeight="14.5" x14ac:dyDescent="0.35"/>
  <cols>
    <col min="1" max="1" width="26" customWidth="1"/>
    <col min="2" max="2" width="34" customWidth="1"/>
    <col min="3" max="3" width="17" customWidth="1"/>
    <col min="4" max="4" width="27" customWidth="1"/>
    <col min="5" max="5" width="11" customWidth="1"/>
    <col min="6" max="7" width="7" customWidth="1"/>
    <col min="8" max="9" width="20" customWidth="1"/>
    <col min="10" max="10" width="7" customWidth="1"/>
    <col min="11" max="11" width="8" customWidth="1"/>
    <col min="12" max="12" width="11" customWidth="1"/>
    <col min="13" max="13" width="10" customWidth="1"/>
    <col min="14" max="14" width="11" customWidth="1"/>
    <col min="15" max="15" width="10" customWidth="1"/>
    <col min="16" max="16" width="6" hidden="1" customWidth="1"/>
    <col min="17" max="17" width="10" hidden="1" customWidth="1"/>
    <col min="18" max="18" width="10" customWidth="1"/>
    <col min="19" max="19" width="11" customWidth="1"/>
    <col min="20" max="20" width="40" customWidth="1"/>
  </cols>
  <sheetData>
    <row r="1" spans="1:20" ht="19" x14ac:dyDescent="0.35">
      <c r="A1" s="1" t="s">
        <v>9</v>
      </c>
    </row>
    <row r="2" spans="1:20" x14ac:dyDescent="0.35">
      <c r="A2" s="2" t="s">
        <v>10</v>
      </c>
    </row>
    <row r="4" spans="1:20" ht="30" customHeight="1" x14ac:dyDescent="0.35">
      <c r="A4" s="4" t="s">
        <v>11</v>
      </c>
      <c r="B4" s="4" t="s">
        <v>12</v>
      </c>
      <c r="C4" s="4" t="s">
        <v>13</v>
      </c>
      <c r="D4" s="4" t="s">
        <v>14</v>
      </c>
      <c r="E4" s="4" t="s">
        <v>15</v>
      </c>
      <c r="F4" s="4" t="s">
        <v>16</v>
      </c>
      <c r="G4" s="4" t="s">
        <v>17</v>
      </c>
      <c r="H4" s="4" t="s">
        <v>18</v>
      </c>
      <c r="I4" s="4" t="s">
        <v>19</v>
      </c>
      <c r="J4" s="4" t="s">
        <v>20</v>
      </c>
      <c r="K4" s="4" t="s">
        <v>21</v>
      </c>
      <c r="L4" s="4" t="s">
        <v>22</v>
      </c>
      <c r="M4" s="4" t="s">
        <v>23</v>
      </c>
      <c r="N4" s="4" t="s">
        <v>24</v>
      </c>
      <c r="O4" s="5" t="s">
        <v>25</v>
      </c>
      <c r="P4" s="5" t="s">
        <v>26</v>
      </c>
      <c r="Q4" s="5" t="s">
        <v>27</v>
      </c>
      <c r="R4" s="5" t="s">
        <v>28</v>
      </c>
      <c r="S4" s="5" t="s">
        <v>29</v>
      </c>
      <c r="T4" s="5" t="s">
        <v>30</v>
      </c>
    </row>
    <row r="5" spans="1:20" x14ac:dyDescent="0.35">
      <c r="A5" s="6"/>
      <c r="B5" s="6"/>
      <c r="C5" s="7"/>
      <c r="D5" s="6"/>
      <c r="E5" s="8"/>
      <c r="F5" s="9"/>
      <c r="G5" s="9"/>
      <c r="H5" s="6"/>
      <c r="I5" s="6"/>
      <c r="J5" s="7"/>
      <c r="K5" s="7"/>
      <c r="L5" s="8"/>
      <c r="M5" s="7"/>
      <c r="N5" s="7"/>
      <c r="O5" s="10" t="str">
        <f t="shared" ref="O5:O68" si="0">IF(E5="","",DATE(YEAR(E5),MONTH(E5),1))</f>
        <v/>
      </c>
      <c r="P5" s="11" t="str">
        <f>IF(OR(E5="",N5="Cancelled"),"",COUNTIFS($E$5:E5,E5,$N$5:N5,"&lt;&gt;Cancelled"))</f>
        <v/>
      </c>
      <c r="Q5" s="12" t="str">
        <f t="shared" ref="Q5:Q68" si="1">IF(E5="","",E5&amp;"|"&amp;P5)</f>
        <v/>
      </c>
      <c r="R5" s="11" t="str">
        <f t="shared" ref="R5:R68" si="2">IF(OR(J5="",K5=""),"",J5-K5)</f>
        <v/>
      </c>
      <c r="S5" s="13" t="str">
        <f t="shared" ref="S5:S68" si="3">IF(OR(E5="",N(M5)=0),"",EDATE(E5,M5))</f>
        <v/>
      </c>
      <c r="T5" s="14" t="str">
        <f t="array" ref="T5">IF(N5="Cancelled","",IF(AND(F5&lt;&gt;"",G5&lt;&gt;"",G5&lt;=F5),"Check overnight or invalid times manually.",IF(B5="","",TRIM(IF(IF(OR(NOT(AND(E5&lt;&gt;"",N5&lt;&gt;"Cancelled")),I5=""),0,SUMPRODUCT(($E$5:$E$304=E5)*($N$5:$N$304&lt;&gt;"Cancelled")*(IF($F$5:$F$304="",0,$F$5:$F$304)&lt;IF(G5="",1,G5))*(IF($G$5:$G$304="",1,$G$5:$G$304)&gt;IF(F5="",0,F5))*($I$5:$I$304=I5)))&gt;1,"Trainer booked twice. ","")&amp;IF(IF(OR(NOT(AND(E5&lt;&gt;"",N5&lt;&gt;"Cancelled")),H5="",H5="Online"),0,SUMPRODUCT(($E$5:$E$304=E5)*($N$5:$N$304&lt;&gt;"Cancelled")*(IF($F$5:$F$304="",0,$F$5:$F$304)&lt;IF(G5="",1,G5))*(IF($G$5:$G$304="",1,$G$5:$G$304)&gt;IF(F5="",0,F5))*($H$5:$H$304=H5)))&gt;1,"Room booked twice. ","")&amp;IF(AND(R5&lt;&gt;"",N(R5)&lt;0),"Over capacity by "&amp;-R5&amp;". ","")&amp;IF(I5="","No owner. ","")&amp;IF(AND(L5&lt;&gt;"",E5&lt;&gt;"",N(E5)&gt;N(L5)),"After the deadline. ","")))))</f>
        <v/>
      </c>
    </row>
    <row r="6" spans="1:20" x14ac:dyDescent="0.35">
      <c r="A6" s="6"/>
      <c r="B6" s="6"/>
      <c r="C6" s="7"/>
      <c r="D6" s="6"/>
      <c r="E6" s="8"/>
      <c r="F6" s="9"/>
      <c r="G6" s="9"/>
      <c r="H6" s="6"/>
      <c r="I6" s="6"/>
      <c r="J6" s="7"/>
      <c r="K6" s="7"/>
      <c r="L6" s="8"/>
      <c r="M6" s="7"/>
      <c r="N6" s="7"/>
      <c r="O6" s="10" t="str">
        <f t="shared" si="0"/>
        <v/>
      </c>
      <c r="P6" s="11" t="str">
        <f>IF(OR(E6="",N6="Cancelled"),"",COUNTIFS($E$5:E6,E6,$N$5:N6,"&lt;&gt;Cancelled"))</f>
        <v/>
      </c>
      <c r="Q6" s="12" t="str">
        <f t="shared" si="1"/>
        <v/>
      </c>
      <c r="R6" s="11" t="str">
        <f t="shared" si="2"/>
        <v/>
      </c>
      <c r="S6" s="13" t="str">
        <f t="shared" si="3"/>
        <v/>
      </c>
      <c r="T6" s="14" t="str">
        <f t="array" ref="T6">IF(N6="Cancelled","",IF(AND(F6&lt;&gt;"",G6&lt;&gt;"",G6&lt;=F6),"Check overnight or invalid times manually.",IF(B6="","",TRIM(IF(IF(OR(NOT(AND(E6&lt;&gt;"",N6&lt;&gt;"Cancelled")),I6=""),0,SUMPRODUCT(($E$5:$E$304=E6)*($N$5:$N$304&lt;&gt;"Cancelled")*(IF($F$5:$F$304="",0,$F$5:$F$304)&lt;IF(G6="",1,G6))*(IF($G$5:$G$304="",1,$G$5:$G$304)&gt;IF(F6="",0,F6))*($I$5:$I$304=I6)))&gt;1,"Trainer booked twice. ","")&amp;IF(IF(OR(NOT(AND(E6&lt;&gt;"",N6&lt;&gt;"Cancelled")),H6="",H6="Online"),0,SUMPRODUCT(($E$5:$E$304=E6)*($N$5:$N$304&lt;&gt;"Cancelled")*(IF($F$5:$F$304="",0,$F$5:$F$304)&lt;IF(G6="",1,G6))*(IF($G$5:$G$304="",1,$G$5:$G$304)&gt;IF(F6="",0,F6))*($H$5:$H$304=H6)))&gt;1,"Room booked twice. ","")&amp;IF(AND(R6&lt;&gt;"",N(R6)&lt;0),"Over capacity by "&amp;-R6&amp;". ","")&amp;IF(I6="","No owner. ","")&amp;IF(AND(L6&lt;&gt;"",E6&lt;&gt;"",N(E6)&gt;N(L6)),"After the deadline. ","")))))</f>
        <v/>
      </c>
    </row>
    <row r="7" spans="1:20" x14ac:dyDescent="0.35">
      <c r="A7" s="6"/>
      <c r="B7" s="6"/>
      <c r="C7" s="7"/>
      <c r="D7" s="6"/>
      <c r="E7" s="8"/>
      <c r="F7" s="9"/>
      <c r="G7" s="9"/>
      <c r="H7" s="6"/>
      <c r="I7" s="6"/>
      <c r="J7" s="7"/>
      <c r="K7" s="7"/>
      <c r="L7" s="8"/>
      <c r="M7" s="7"/>
      <c r="N7" s="7"/>
      <c r="O7" s="10" t="str">
        <f t="shared" si="0"/>
        <v/>
      </c>
      <c r="P7" s="11" t="str">
        <f>IF(OR(E7="",N7="Cancelled"),"",COUNTIFS($E$5:E7,E7,$N$5:N7,"&lt;&gt;Cancelled"))</f>
        <v/>
      </c>
      <c r="Q7" s="12" t="str">
        <f t="shared" si="1"/>
        <v/>
      </c>
      <c r="R7" s="11" t="str">
        <f t="shared" si="2"/>
        <v/>
      </c>
      <c r="S7" s="13" t="str">
        <f t="shared" si="3"/>
        <v/>
      </c>
      <c r="T7" s="14" t="str">
        <f t="array" ref="T7">IF(N7="Cancelled","",IF(AND(F7&lt;&gt;"",G7&lt;&gt;"",G7&lt;=F7),"Check overnight or invalid times manually.",IF(B7="","",TRIM(IF(IF(OR(NOT(AND(E7&lt;&gt;"",N7&lt;&gt;"Cancelled")),I7=""),0,SUMPRODUCT(($E$5:$E$304=E7)*($N$5:$N$304&lt;&gt;"Cancelled")*(IF($F$5:$F$304="",0,$F$5:$F$304)&lt;IF(G7="",1,G7))*(IF($G$5:$G$304="",1,$G$5:$G$304)&gt;IF(F7="",0,F7))*($I$5:$I$304=I7)))&gt;1,"Trainer booked twice. ","")&amp;IF(IF(OR(NOT(AND(E7&lt;&gt;"",N7&lt;&gt;"Cancelled")),H7="",H7="Online"),0,SUMPRODUCT(($E$5:$E$304=E7)*($N$5:$N$304&lt;&gt;"Cancelled")*(IF($F$5:$F$304="",0,$F$5:$F$304)&lt;IF(G7="",1,G7))*(IF($G$5:$G$304="",1,$G$5:$G$304)&gt;IF(F7="",0,F7))*($H$5:$H$304=H7)))&gt;1,"Room booked twice. ","")&amp;IF(AND(R7&lt;&gt;"",N(R7)&lt;0),"Over capacity by "&amp;-R7&amp;". ","")&amp;IF(I7="","No owner. ","")&amp;IF(AND(L7&lt;&gt;"",E7&lt;&gt;"",N(E7)&gt;N(L7)),"After the deadline. ","")))))</f>
        <v/>
      </c>
    </row>
    <row r="8" spans="1:20" x14ac:dyDescent="0.35">
      <c r="A8" s="6"/>
      <c r="B8" s="6"/>
      <c r="C8" s="7"/>
      <c r="D8" s="6"/>
      <c r="E8" s="8"/>
      <c r="F8" s="9"/>
      <c r="G8" s="9"/>
      <c r="H8" s="6"/>
      <c r="I8" s="6"/>
      <c r="J8" s="7"/>
      <c r="K8" s="7"/>
      <c r="L8" s="8"/>
      <c r="M8" s="7"/>
      <c r="N8" s="7"/>
      <c r="O8" s="10" t="str">
        <f t="shared" si="0"/>
        <v/>
      </c>
      <c r="P8" s="11" t="str">
        <f>IF(OR(E8="",N8="Cancelled"),"",COUNTIFS($E$5:E8,E8,$N$5:N8,"&lt;&gt;Cancelled"))</f>
        <v/>
      </c>
      <c r="Q8" s="12" t="str">
        <f t="shared" si="1"/>
        <v/>
      </c>
      <c r="R8" s="11" t="str">
        <f t="shared" si="2"/>
        <v/>
      </c>
      <c r="S8" s="13" t="str">
        <f t="shared" si="3"/>
        <v/>
      </c>
      <c r="T8" s="14" t="str">
        <f t="array" ref="T8">IF(N8="Cancelled","",IF(AND(F8&lt;&gt;"",G8&lt;&gt;"",G8&lt;=F8),"Check overnight or invalid times manually.",IF(B8="","",TRIM(IF(IF(OR(NOT(AND(E8&lt;&gt;"",N8&lt;&gt;"Cancelled")),I8=""),0,SUMPRODUCT(($E$5:$E$304=E8)*($N$5:$N$304&lt;&gt;"Cancelled")*(IF($F$5:$F$304="",0,$F$5:$F$304)&lt;IF(G8="",1,G8))*(IF($G$5:$G$304="",1,$G$5:$G$304)&gt;IF(F8="",0,F8))*($I$5:$I$304=I8)))&gt;1,"Trainer booked twice. ","")&amp;IF(IF(OR(NOT(AND(E8&lt;&gt;"",N8&lt;&gt;"Cancelled")),H8="",H8="Online"),0,SUMPRODUCT(($E$5:$E$304=E8)*($N$5:$N$304&lt;&gt;"Cancelled")*(IF($F$5:$F$304="",0,$F$5:$F$304)&lt;IF(G8="",1,G8))*(IF($G$5:$G$304="",1,$G$5:$G$304)&gt;IF(F8="",0,F8))*($H$5:$H$304=H8)))&gt;1,"Room booked twice. ","")&amp;IF(AND(R8&lt;&gt;"",N(R8)&lt;0),"Over capacity by "&amp;-R8&amp;". ","")&amp;IF(I8="","No owner. ","")&amp;IF(AND(L8&lt;&gt;"",E8&lt;&gt;"",N(E8)&gt;N(L8)),"After the deadline. ","")))))</f>
        <v/>
      </c>
    </row>
    <row r="9" spans="1:20" x14ac:dyDescent="0.35">
      <c r="A9" s="6"/>
      <c r="B9" s="6"/>
      <c r="C9" s="7"/>
      <c r="D9" s="6"/>
      <c r="E9" s="8"/>
      <c r="F9" s="9"/>
      <c r="G9" s="9"/>
      <c r="H9" s="6"/>
      <c r="I9" s="6"/>
      <c r="J9" s="7"/>
      <c r="K9" s="7"/>
      <c r="L9" s="8"/>
      <c r="M9" s="7"/>
      <c r="N9" s="7"/>
      <c r="O9" s="10" t="str">
        <f t="shared" si="0"/>
        <v/>
      </c>
      <c r="P9" s="11" t="str">
        <f>IF(OR(E9="",N9="Cancelled"),"",COUNTIFS($E$5:E9,E9,$N$5:N9,"&lt;&gt;Cancelled"))</f>
        <v/>
      </c>
      <c r="Q9" s="12" t="str">
        <f t="shared" si="1"/>
        <v/>
      </c>
      <c r="R9" s="11" t="str">
        <f t="shared" si="2"/>
        <v/>
      </c>
      <c r="S9" s="13" t="str">
        <f t="shared" si="3"/>
        <v/>
      </c>
      <c r="T9" s="14" t="str">
        <f t="array" ref="T9">IF(N9="Cancelled","",IF(AND(F9&lt;&gt;"",G9&lt;&gt;"",G9&lt;=F9),"Check overnight or invalid times manually.",IF(B9="","",TRIM(IF(IF(OR(NOT(AND(E9&lt;&gt;"",N9&lt;&gt;"Cancelled")),I9=""),0,SUMPRODUCT(($E$5:$E$304=E9)*($N$5:$N$304&lt;&gt;"Cancelled")*(IF($F$5:$F$304="",0,$F$5:$F$304)&lt;IF(G9="",1,G9))*(IF($G$5:$G$304="",1,$G$5:$G$304)&gt;IF(F9="",0,F9))*($I$5:$I$304=I9)))&gt;1,"Trainer booked twice. ","")&amp;IF(IF(OR(NOT(AND(E9&lt;&gt;"",N9&lt;&gt;"Cancelled")),H9="",H9="Online"),0,SUMPRODUCT(($E$5:$E$304=E9)*($N$5:$N$304&lt;&gt;"Cancelled")*(IF($F$5:$F$304="",0,$F$5:$F$304)&lt;IF(G9="",1,G9))*(IF($G$5:$G$304="",1,$G$5:$G$304)&gt;IF(F9="",0,F9))*($H$5:$H$304=H9)))&gt;1,"Room booked twice. ","")&amp;IF(AND(R9&lt;&gt;"",N(R9)&lt;0),"Over capacity by "&amp;-R9&amp;". ","")&amp;IF(I9="","No owner. ","")&amp;IF(AND(L9&lt;&gt;"",E9&lt;&gt;"",N(E9)&gt;N(L9)),"After the deadline. ","")))))</f>
        <v/>
      </c>
    </row>
    <row r="10" spans="1:20" x14ac:dyDescent="0.35">
      <c r="A10" s="6"/>
      <c r="B10" s="6"/>
      <c r="C10" s="7"/>
      <c r="D10" s="6"/>
      <c r="E10" s="8"/>
      <c r="F10" s="9"/>
      <c r="G10" s="9"/>
      <c r="H10" s="6"/>
      <c r="I10" s="6"/>
      <c r="J10" s="7"/>
      <c r="K10" s="7"/>
      <c r="L10" s="8"/>
      <c r="M10" s="7"/>
      <c r="N10" s="7"/>
      <c r="O10" s="10" t="str">
        <f t="shared" si="0"/>
        <v/>
      </c>
      <c r="P10" s="11" t="str">
        <f>IF(OR(E10="",N10="Cancelled"),"",COUNTIFS($E$5:E10,E10,$N$5:N10,"&lt;&gt;Cancelled"))</f>
        <v/>
      </c>
      <c r="Q10" s="12" t="str">
        <f t="shared" si="1"/>
        <v/>
      </c>
      <c r="R10" s="11" t="str">
        <f t="shared" si="2"/>
        <v/>
      </c>
      <c r="S10" s="13" t="str">
        <f t="shared" si="3"/>
        <v/>
      </c>
      <c r="T10" s="14" t="str">
        <f t="array" ref="T10">IF(N10="Cancelled","",IF(AND(F10&lt;&gt;"",G10&lt;&gt;"",G10&lt;=F10),"Check overnight or invalid times manually.",IF(B10="","",TRIM(IF(IF(OR(NOT(AND(E10&lt;&gt;"",N10&lt;&gt;"Cancelled")),I10=""),0,SUMPRODUCT(($E$5:$E$304=E10)*($N$5:$N$304&lt;&gt;"Cancelled")*(IF($F$5:$F$304="",0,$F$5:$F$304)&lt;IF(G10="",1,G10))*(IF($G$5:$G$304="",1,$G$5:$G$304)&gt;IF(F10="",0,F10))*($I$5:$I$304=I10)))&gt;1,"Trainer booked twice. ","")&amp;IF(IF(OR(NOT(AND(E10&lt;&gt;"",N10&lt;&gt;"Cancelled")),H10="",H10="Online"),0,SUMPRODUCT(($E$5:$E$304=E10)*($N$5:$N$304&lt;&gt;"Cancelled")*(IF($F$5:$F$304="",0,$F$5:$F$304)&lt;IF(G10="",1,G10))*(IF($G$5:$G$304="",1,$G$5:$G$304)&gt;IF(F10="",0,F10))*($H$5:$H$304=H10)))&gt;1,"Room booked twice. ","")&amp;IF(AND(R10&lt;&gt;"",N(R10)&lt;0),"Over capacity by "&amp;-R10&amp;". ","")&amp;IF(I10="","No owner. ","")&amp;IF(AND(L10&lt;&gt;"",E10&lt;&gt;"",N(E10)&gt;N(L10)),"After the deadline. ","")))))</f>
        <v/>
      </c>
    </row>
    <row r="11" spans="1:20" x14ac:dyDescent="0.35">
      <c r="A11" s="6"/>
      <c r="B11" s="6"/>
      <c r="C11" s="7"/>
      <c r="D11" s="6"/>
      <c r="E11" s="8"/>
      <c r="F11" s="9"/>
      <c r="G11" s="9"/>
      <c r="H11" s="6"/>
      <c r="I11" s="6"/>
      <c r="J11" s="7"/>
      <c r="K11" s="7"/>
      <c r="L11" s="8"/>
      <c r="M11" s="7"/>
      <c r="N11" s="7"/>
      <c r="O11" s="10" t="str">
        <f t="shared" si="0"/>
        <v/>
      </c>
      <c r="P11" s="11" t="str">
        <f>IF(OR(E11="",N11="Cancelled"),"",COUNTIFS($E$5:E11,E11,$N$5:N11,"&lt;&gt;Cancelled"))</f>
        <v/>
      </c>
      <c r="Q11" s="12" t="str">
        <f t="shared" si="1"/>
        <v/>
      </c>
      <c r="R11" s="11" t="str">
        <f t="shared" si="2"/>
        <v/>
      </c>
      <c r="S11" s="13" t="str">
        <f t="shared" si="3"/>
        <v/>
      </c>
      <c r="T11" s="14" t="str">
        <f t="array" ref="T11">IF(N11="Cancelled","",IF(AND(F11&lt;&gt;"",G11&lt;&gt;"",G11&lt;=F11),"Check overnight or invalid times manually.",IF(B11="","",TRIM(IF(IF(OR(NOT(AND(E11&lt;&gt;"",N11&lt;&gt;"Cancelled")),I11=""),0,SUMPRODUCT(($E$5:$E$304=E11)*($N$5:$N$304&lt;&gt;"Cancelled")*(IF($F$5:$F$304="",0,$F$5:$F$304)&lt;IF(G11="",1,G11))*(IF($G$5:$G$304="",1,$G$5:$G$304)&gt;IF(F11="",0,F11))*($I$5:$I$304=I11)))&gt;1,"Trainer booked twice. ","")&amp;IF(IF(OR(NOT(AND(E11&lt;&gt;"",N11&lt;&gt;"Cancelled")),H11="",H11="Online"),0,SUMPRODUCT(($E$5:$E$304=E11)*($N$5:$N$304&lt;&gt;"Cancelled")*(IF($F$5:$F$304="",0,$F$5:$F$304)&lt;IF(G11="",1,G11))*(IF($G$5:$G$304="",1,$G$5:$G$304)&gt;IF(F11="",0,F11))*($H$5:$H$304=H11)))&gt;1,"Room booked twice. ","")&amp;IF(AND(R11&lt;&gt;"",N(R11)&lt;0),"Over capacity by "&amp;-R11&amp;". ","")&amp;IF(I11="","No owner. ","")&amp;IF(AND(L11&lt;&gt;"",E11&lt;&gt;"",N(E11)&gt;N(L11)),"After the deadline. ","")))))</f>
        <v/>
      </c>
    </row>
    <row r="12" spans="1:20" x14ac:dyDescent="0.35">
      <c r="A12" s="6"/>
      <c r="B12" s="6"/>
      <c r="C12" s="7"/>
      <c r="D12" s="6"/>
      <c r="E12" s="8"/>
      <c r="F12" s="9"/>
      <c r="G12" s="9"/>
      <c r="H12" s="6"/>
      <c r="I12" s="6"/>
      <c r="J12" s="7"/>
      <c r="K12" s="7"/>
      <c r="L12" s="8"/>
      <c r="M12" s="7"/>
      <c r="N12" s="7"/>
      <c r="O12" s="10" t="str">
        <f t="shared" si="0"/>
        <v/>
      </c>
      <c r="P12" s="11" t="str">
        <f>IF(OR(E12="",N12="Cancelled"),"",COUNTIFS($E$5:E12,E12,$N$5:N12,"&lt;&gt;Cancelled"))</f>
        <v/>
      </c>
      <c r="Q12" s="12" t="str">
        <f t="shared" si="1"/>
        <v/>
      </c>
      <c r="R12" s="11" t="str">
        <f t="shared" si="2"/>
        <v/>
      </c>
      <c r="S12" s="13" t="str">
        <f t="shared" si="3"/>
        <v/>
      </c>
      <c r="T12" s="14" t="str">
        <f t="array" ref="T12">IF(N12="Cancelled","",IF(AND(F12&lt;&gt;"",G12&lt;&gt;"",G12&lt;=F12),"Check overnight or invalid times manually.",IF(B12="","",TRIM(IF(IF(OR(NOT(AND(E12&lt;&gt;"",N12&lt;&gt;"Cancelled")),I12=""),0,SUMPRODUCT(($E$5:$E$304=E12)*($N$5:$N$304&lt;&gt;"Cancelled")*(IF($F$5:$F$304="",0,$F$5:$F$304)&lt;IF(G12="",1,G12))*(IF($G$5:$G$304="",1,$G$5:$G$304)&gt;IF(F12="",0,F12))*($I$5:$I$304=I12)))&gt;1,"Trainer booked twice. ","")&amp;IF(IF(OR(NOT(AND(E12&lt;&gt;"",N12&lt;&gt;"Cancelled")),H12="",H12="Online"),0,SUMPRODUCT(($E$5:$E$304=E12)*($N$5:$N$304&lt;&gt;"Cancelled")*(IF($F$5:$F$304="",0,$F$5:$F$304)&lt;IF(G12="",1,G12))*(IF($G$5:$G$304="",1,$G$5:$G$304)&gt;IF(F12="",0,F12))*($H$5:$H$304=H12)))&gt;1,"Room booked twice. ","")&amp;IF(AND(R12&lt;&gt;"",N(R12)&lt;0),"Over capacity by "&amp;-R12&amp;". ","")&amp;IF(I12="","No owner. ","")&amp;IF(AND(L12&lt;&gt;"",E12&lt;&gt;"",N(E12)&gt;N(L12)),"After the deadline. ","")))))</f>
        <v/>
      </c>
    </row>
    <row r="13" spans="1:20" x14ac:dyDescent="0.35">
      <c r="A13" s="6"/>
      <c r="B13" s="6"/>
      <c r="C13" s="7"/>
      <c r="D13" s="6"/>
      <c r="E13" s="8"/>
      <c r="F13" s="9"/>
      <c r="G13" s="9"/>
      <c r="H13" s="6"/>
      <c r="I13" s="6"/>
      <c r="J13" s="7"/>
      <c r="K13" s="7"/>
      <c r="L13" s="8"/>
      <c r="M13" s="7"/>
      <c r="N13" s="7"/>
      <c r="O13" s="10" t="str">
        <f t="shared" si="0"/>
        <v/>
      </c>
      <c r="P13" s="11" t="str">
        <f>IF(OR(E13="",N13="Cancelled"),"",COUNTIFS($E$5:E13,E13,$N$5:N13,"&lt;&gt;Cancelled"))</f>
        <v/>
      </c>
      <c r="Q13" s="12" t="str">
        <f t="shared" si="1"/>
        <v/>
      </c>
      <c r="R13" s="11" t="str">
        <f t="shared" si="2"/>
        <v/>
      </c>
      <c r="S13" s="13" t="str">
        <f t="shared" si="3"/>
        <v/>
      </c>
      <c r="T13" s="14" t="str">
        <f t="array" ref="T13">IF(N13="Cancelled","",IF(AND(F13&lt;&gt;"",G13&lt;&gt;"",G13&lt;=F13),"Check overnight or invalid times manually.",IF(B13="","",TRIM(IF(IF(OR(NOT(AND(E13&lt;&gt;"",N13&lt;&gt;"Cancelled")),I13=""),0,SUMPRODUCT(($E$5:$E$304=E13)*($N$5:$N$304&lt;&gt;"Cancelled")*(IF($F$5:$F$304="",0,$F$5:$F$304)&lt;IF(G13="",1,G13))*(IF($G$5:$G$304="",1,$G$5:$G$304)&gt;IF(F13="",0,F13))*($I$5:$I$304=I13)))&gt;1,"Trainer booked twice. ","")&amp;IF(IF(OR(NOT(AND(E13&lt;&gt;"",N13&lt;&gt;"Cancelled")),H13="",H13="Online"),0,SUMPRODUCT(($E$5:$E$304=E13)*($N$5:$N$304&lt;&gt;"Cancelled")*(IF($F$5:$F$304="",0,$F$5:$F$304)&lt;IF(G13="",1,G13))*(IF($G$5:$G$304="",1,$G$5:$G$304)&gt;IF(F13="",0,F13))*($H$5:$H$304=H13)))&gt;1,"Room booked twice. ","")&amp;IF(AND(R13&lt;&gt;"",N(R13)&lt;0),"Over capacity by "&amp;-R13&amp;". ","")&amp;IF(I13="","No owner. ","")&amp;IF(AND(L13&lt;&gt;"",E13&lt;&gt;"",N(E13)&gt;N(L13)),"After the deadline. ","")))))</f>
        <v/>
      </c>
    </row>
    <row r="14" spans="1:20" x14ac:dyDescent="0.35">
      <c r="A14" s="6"/>
      <c r="B14" s="6"/>
      <c r="C14" s="7"/>
      <c r="D14" s="6"/>
      <c r="E14" s="8"/>
      <c r="F14" s="9"/>
      <c r="G14" s="9"/>
      <c r="H14" s="6"/>
      <c r="I14" s="6"/>
      <c r="J14" s="7"/>
      <c r="K14" s="7"/>
      <c r="L14" s="8"/>
      <c r="M14" s="7"/>
      <c r="N14" s="7"/>
      <c r="O14" s="10" t="str">
        <f t="shared" si="0"/>
        <v/>
      </c>
      <c r="P14" s="11" t="str">
        <f>IF(OR(E14="",N14="Cancelled"),"",COUNTIFS($E$5:E14,E14,$N$5:N14,"&lt;&gt;Cancelled"))</f>
        <v/>
      </c>
      <c r="Q14" s="12" t="str">
        <f t="shared" si="1"/>
        <v/>
      </c>
      <c r="R14" s="11" t="str">
        <f t="shared" si="2"/>
        <v/>
      </c>
      <c r="S14" s="13" t="str">
        <f t="shared" si="3"/>
        <v/>
      </c>
      <c r="T14" s="14" t="str">
        <f t="array" ref="T14">IF(N14="Cancelled","",IF(AND(F14&lt;&gt;"",G14&lt;&gt;"",G14&lt;=F14),"Check overnight or invalid times manually.",IF(B14="","",TRIM(IF(IF(OR(NOT(AND(E14&lt;&gt;"",N14&lt;&gt;"Cancelled")),I14=""),0,SUMPRODUCT(($E$5:$E$304=E14)*($N$5:$N$304&lt;&gt;"Cancelled")*(IF($F$5:$F$304="",0,$F$5:$F$304)&lt;IF(G14="",1,G14))*(IF($G$5:$G$304="",1,$G$5:$G$304)&gt;IF(F14="",0,F14))*($I$5:$I$304=I14)))&gt;1,"Trainer booked twice. ","")&amp;IF(IF(OR(NOT(AND(E14&lt;&gt;"",N14&lt;&gt;"Cancelled")),H14="",H14="Online"),0,SUMPRODUCT(($E$5:$E$304=E14)*($N$5:$N$304&lt;&gt;"Cancelled")*(IF($F$5:$F$304="",0,$F$5:$F$304)&lt;IF(G14="",1,G14))*(IF($G$5:$G$304="",1,$G$5:$G$304)&gt;IF(F14="",0,F14))*($H$5:$H$304=H14)))&gt;1,"Room booked twice. ","")&amp;IF(AND(R14&lt;&gt;"",N(R14)&lt;0),"Over capacity by "&amp;-R14&amp;". ","")&amp;IF(I14="","No owner. ","")&amp;IF(AND(L14&lt;&gt;"",E14&lt;&gt;"",N(E14)&gt;N(L14)),"After the deadline. ","")))))</f>
        <v/>
      </c>
    </row>
    <row r="15" spans="1:20" x14ac:dyDescent="0.35">
      <c r="A15" s="6"/>
      <c r="B15" s="6"/>
      <c r="C15" s="7"/>
      <c r="D15" s="6"/>
      <c r="E15" s="8"/>
      <c r="F15" s="9"/>
      <c r="G15" s="9"/>
      <c r="H15" s="6"/>
      <c r="I15" s="6"/>
      <c r="J15" s="7"/>
      <c r="K15" s="7"/>
      <c r="L15" s="8"/>
      <c r="M15" s="7"/>
      <c r="N15" s="7"/>
      <c r="O15" s="10" t="str">
        <f t="shared" si="0"/>
        <v/>
      </c>
      <c r="P15" s="11" t="str">
        <f>IF(OR(E15="",N15="Cancelled"),"",COUNTIFS($E$5:E15,E15,$N$5:N15,"&lt;&gt;Cancelled"))</f>
        <v/>
      </c>
      <c r="Q15" s="12" t="str">
        <f t="shared" si="1"/>
        <v/>
      </c>
      <c r="R15" s="11" t="str">
        <f t="shared" si="2"/>
        <v/>
      </c>
      <c r="S15" s="13" t="str">
        <f t="shared" si="3"/>
        <v/>
      </c>
      <c r="T15" s="14" t="str">
        <f t="array" ref="T15">IF(N15="Cancelled","",IF(AND(F15&lt;&gt;"",G15&lt;&gt;"",G15&lt;=F15),"Check overnight or invalid times manually.",IF(B15="","",TRIM(IF(IF(OR(NOT(AND(E15&lt;&gt;"",N15&lt;&gt;"Cancelled")),I15=""),0,SUMPRODUCT(($E$5:$E$304=E15)*($N$5:$N$304&lt;&gt;"Cancelled")*(IF($F$5:$F$304="",0,$F$5:$F$304)&lt;IF(G15="",1,G15))*(IF($G$5:$G$304="",1,$G$5:$G$304)&gt;IF(F15="",0,F15))*($I$5:$I$304=I15)))&gt;1,"Trainer booked twice. ","")&amp;IF(IF(OR(NOT(AND(E15&lt;&gt;"",N15&lt;&gt;"Cancelled")),H15="",H15="Online"),0,SUMPRODUCT(($E$5:$E$304=E15)*($N$5:$N$304&lt;&gt;"Cancelled")*(IF($F$5:$F$304="",0,$F$5:$F$304)&lt;IF(G15="",1,G15))*(IF($G$5:$G$304="",1,$G$5:$G$304)&gt;IF(F15="",0,F15))*($H$5:$H$304=H15)))&gt;1,"Room booked twice. ","")&amp;IF(AND(R15&lt;&gt;"",N(R15)&lt;0),"Over capacity by "&amp;-R15&amp;". ","")&amp;IF(I15="","No owner. ","")&amp;IF(AND(L15&lt;&gt;"",E15&lt;&gt;"",N(E15)&gt;N(L15)),"After the deadline. ","")))))</f>
        <v/>
      </c>
    </row>
    <row r="16" spans="1:20" x14ac:dyDescent="0.35">
      <c r="A16" s="6"/>
      <c r="B16" s="6"/>
      <c r="C16" s="7"/>
      <c r="D16" s="6"/>
      <c r="E16" s="8"/>
      <c r="F16" s="9"/>
      <c r="G16" s="9"/>
      <c r="H16" s="6"/>
      <c r="I16" s="6"/>
      <c r="J16" s="7"/>
      <c r="K16" s="7"/>
      <c r="L16" s="8"/>
      <c r="M16" s="7"/>
      <c r="N16" s="7"/>
      <c r="O16" s="10" t="str">
        <f t="shared" si="0"/>
        <v/>
      </c>
      <c r="P16" s="11" t="str">
        <f>IF(OR(E16="",N16="Cancelled"),"",COUNTIFS($E$5:E16,E16,$N$5:N16,"&lt;&gt;Cancelled"))</f>
        <v/>
      </c>
      <c r="Q16" s="12" t="str">
        <f t="shared" si="1"/>
        <v/>
      </c>
      <c r="R16" s="11" t="str">
        <f t="shared" si="2"/>
        <v/>
      </c>
      <c r="S16" s="13" t="str">
        <f t="shared" si="3"/>
        <v/>
      </c>
      <c r="T16" s="14" t="str">
        <f t="array" ref="T16">IF(N16="Cancelled","",IF(AND(F16&lt;&gt;"",G16&lt;&gt;"",G16&lt;=F16),"Check overnight or invalid times manually.",IF(B16="","",TRIM(IF(IF(OR(NOT(AND(E16&lt;&gt;"",N16&lt;&gt;"Cancelled")),I16=""),0,SUMPRODUCT(($E$5:$E$304=E16)*($N$5:$N$304&lt;&gt;"Cancelled")*(IF($F$5:$F$304="",0,$F$5:$F$304)&lt;IF(G16="",1,G16))*(IF($G$5:$G$304="",1,$G$5:$G$304)&gt;IF(F16="",0,F16))*($I$5:$I$304=I16)))&gt;1,"Trainer booked twice. ","")&amp;IF(IF(OR(NOT(AND(E16&lt;&gt;"",N16&lt;&gt;"Cancelled")),H16="",H16="Online"),0,SUMPRODUCT(($E$5:$E$304=E16)*($N$5:$N$304&lt;&gt;"Cancelled")*(IF($F$5:$F$304="",0,$F$5:$F$304)&lt;IF(G16="",1,G16))*(IF($G$5:$G$304="",1,$G$5:$G$304)&gt;IF(F16="",0,F16))*($H$5:$H$304=H16)))&gt;1,"Room booked twice. ","")&amp;IF(AND(R16&lt;&gt;"",N(R16)&lt;0),"Over capacity by "&amp;-R16&amp;". ","")&amp;IF(I16="","No owner. ","")&amp;IF(AND(L16&lt;&gt;"",E16&lt;&gt;"",N(E16)&gt;N(L16)),"After the deadline. ","")))))</f>
        <v/>
      </c>
    </row>
    <row r="17" spans="1:20" x14ac:dyDescent="0.35">
      <c r="A17" s="6"/>
      <c r="B17" s="6"/>
      <c r="C17" s="7"/>
      <c r="D17" s="6"/>
      <c r="E17" s="8"/>
      <c r="F17" s="9"/>
      <c r="G17" s="9"/>
      <c r="H17" s="6"/>
      <c r="I17" s="6"/>
      <c r="J17" s="7"/>
      <c r="K17" s="7"/>
      <c r="L17" s="8"/>
      <c r="M17" s="7"/>
      <c r="N17" s="7"/>
      <c r="O17" s="10" t="str">
        <f t="shared" si="0"/>
        <v/>
      </c>
      <c r="P17" s="11" t="str">
        <f>IF(OR(E17="",N17="Cancelled"),"",COUNTIFS($E$5:E17,E17,$N$5:N17,"&lt;&gt;Cancelled"))</f>
        <v/>
      </c>
      <c r="Q17" s="12" t="str">
        <f t="shared" si="1"/>
        <v/>
      </c>
      <c r="R17" s="11" t="str">
        <f t="shared" si="2"/>
        <v/>
      </c>
      <c r="S17" s="13" t="str">
        <f t="shared" si="3"/>
        <v/>
      </c>
      <c r="T17" s="14" t="str">
        <f t="array" ref="T17">IF(N17="Cancelled","",IF(AND(F17&lt;&gt;"",G17&lt;&gt;"",G17&lt;=F17),"Check overnight or invalid times manually.",IF(B17="","",TRIM(IF(IF(OR(NOT(AND(E17&lt;&gt;"",N17&lt;&gt;"Cancelled")),I17=""),0,SUMPRODUCT(($E$5:$E$304=E17)*($N$5:$N$304&lt;&gt;"Cancelled")*(IF($F$5:$F$304="",0,$F$5:$F$304)&lt;IF(G17="",1,G17))*(IF($G$5:$G$304="",1,$G$5:$G$304)&gt;IF(F17="",0,F17))*($I$5:$I$304=I17)))&gt;1,"Trainer booked twice. ","")&amp;IF(IF(OR(NOT(AND(E17&lt;&gt;"",N17&lt;&gt;"Cancelled")),H17="",H17="Online"),0,SUMPRODUCT(($E$5:$E$304=E17)*($N$5:$N$304&lt;&gt;"Cancelled")*(IF($F$5:$F$304="",0,$F$5:$F$304)&lt;IF(G17="",1,G17))*(IF($G$5:$G$304="",1,$G$5:$G$304)&gt;IF(F17="",0,F17))*($H$5:$H$304=H17)))&gt;1,"Room booked twice. ","")&amp;IF(AND(R17&lt;&gt;"",N(R17)&lt;0),"Over capacity by "&amp;-R17&amp;". ","")&amp;IF(I17="","No owner. ","")&amp;IF(AND(L17&lt;&gt;"",E17&lt;&gt;"",N(E17)&gt;N(L17)),"After the deadline. ","")))))</f>
        <v/>
      </c>
    </row>
    <row r="18" spans="1:20" x14ac:dyDescent="0.35">
      <c r="A18" s="6"/>
      <c r="B18" s="6"/>
      <c r="C18" s="7"/>
      <c r="D18" s="6"/>
      <c r="E18" s="8"/>
      <c r="F18" s="9"/>
      <c r="G18" s="9"/>
      <c r="H18" s="6"/>
      <c r="I18" s="6"/>
      <c r="J18" s="7"/>
      <c r="K18" s="7"/>
      <c r="L18" s="8"/>
      <c r="M18" s="7"/>
      <c r="N18" s="7"/>
      <c r="O18" s="10" t="str">
        <f t="shared" si="0"/>
        <v/>
      </c>
      <c r="P18" s="11" t="str">
        <f>IF(OR(E18="",N18="Cancelled"),"",COUNTIFS($E$5:E18,E18,$N$5:N18,"&lt;&gt;Cancelled"))</f>
        <v/>
      </c>
      <c r="Q18" s="12" t="str">
        <f t="shared" si="1"/>
        <v/>
      </c>
      <c r="R18" s="11" t="str">
        <f t="shared" si="2"/>
        <v/>
      </c>
      <c r="S18" s="13" t="str">
        <f t="shared" si="3"/>
        <v/>
      </c>
      <c r="T18" s="14" t="str">
        <f t="array" ref="T18">IF(N18="Cancelled","",IF(AND(F18&lt;&gt;"",G18&lt;&gt;"",G18&lt;=F18),"Check overnight or invalid times manually.",IF(B18="","",TRIM(IF(IF(OR(NOT(AND(E18&lt;&gt;"",N18&lt;&gt;"Cancelled")),I18=""),0,SUMPRODUCT(($E$5:$E$304=E18)*($N$5:$N$304&lt;&gt;"Cancelled")*(IF($F$5:$F$304="",0,$F$5:$F$304)&lt;IF(G18="",1,G18))*(IF($G$5:$G$304="",1,$G$5:$G$304)&gt;IF(F18="",0,F18))*($I$5:$I$304=I18)))&gt;1,"Trainer booked twice. ","")&amp;IF(IF(OR(NOT(AND(E18&lt;&gt;"",N18&lt;&gt;"Cancelled")),H18="",H18="Online"),0,SUMPRODUCT(($E$5:$E$304=E18)*($N$5:$N$304&lt;&gt;"Cancelled")*(IF($F$5:$F$304="",0,$F$5:$F$304)&lt;IF(G18="",1,G18))*(IF($G$5:$G$304="",1,$G$5:$G$304)&gt;IF(F18="",0,F18))*($H$5:$H$304=H18)))&gt;1,"Room booked twice. ","")&amp;IF(AND(R18&lt;&gt;"",N(R18)&lt;0),"Over capacity by "&amp;-R18&amp;". ","")&amp;IF(I18="","No owner. ","")&amp;IF(AND(L18&lt;&gt;"",E18&lt;&gt;"",N(E18)&gt;N(L18)),"After the deadline. ","")))))</f>
        <v/>
      </c>
    </row>
    <row r="19" spans="1:20" x14ac:dyDescent="0.35">
      <c r="A19" s="6"/>
      <c r="B19" s="6"/>
      <c r="C19" s="7"/>
      <c r="D19" s="6"/>
      <c r="E19" s="8"/>
      <c r="F19" s="9"/>
      <c r="G19" s="9"/>
      <c r="H19" s="6"/>
      <c r="I19" s="6"/>
      <c r="J19" s="7"/>
      <c r="K19" s="7"/>
      <c r="L19" s="8"/>
      <c r="M19" s="7"/>
      <c r="N19" s="7"/>
      <c r="O19" s="10" t="str">
        <f t="shared" si="0"/>
        <v/>
      </c>
      <c r="P19" s="11" t="str">
        <f>IF(OR(E19="",N19="Cancelled"),"",COUNTIFS($E$5:E19,E19,$N$5:N19,"&lt;&gt;Cancelled"))</f>
        <v/>
      </c>
      <c r="Q19" s="12" t="str">
        <f t="shared" si="1"/>
        <v/>
      </c>
      <c r="R19" s="11" t="str">
        <f t="shared" si="2"/>
        <v/>
      </c>
      <c r="S19" s="13" t="str">
        <f t="shared" si="3"/>
        <v/>
      </c>
      <c r="T19" s="14" t="str">
        <f t="array" ref="T19">IF(N19="Cancelled","",IF(AND(F19&lt;&gt;"",G19&lt;&gt;"",G19&lt;=F19),"Check overnight or invalid times manually.",IF(B19="","",TRIM(IF(IF(OR(NOT(AND(E19&lt;&gt;"",N19&lt;&gt;"Cancelled")),I19=""),0,SUMPRODUCT(($E$5:$E$304=E19)*($N$5:$N$304&lt;&gt;"Cancelled")*(IF($F$5:$F$304="",0,$F$5:$F$304)&lt;IF(G19="",1,G19))*(IF($G$5:$G$304="",1,$G$5:$G$304)&gt;IF(F19="",0,F19))*($I$5:$I$304=I19)))&gt;1,"Trainer booked twice. ","")&amp;IF(IF(OR(NOT(AND(E19&lt;&gt;"",N19&lt;&gt;"Cancelled")),H19="",H19="Online"),0,SUMPRODUCT(($E$5:$E$304=E19)*($N$5:$N$304&lt;&gt;"Cancelled")*(IF($F$5:$F$304="",0,$F$5:$F$304)&lt;IF(G19="",1,G19))*(IF($G$5:$G$304="",1,$G$5:$G$304)&gt;IF(F19="",0,F19))*($H$5:$H$304=H19)))&gt;1,"Room booked twice. ","")&amp;IF(AND(R19&lt;&gt;"",N(R19)&lt;0),"Over capacity by "&amp;-R19&amp;". ","")&amp;IF(I19="","No owner. ","")&amp;IF(AND(L19&lt;&gt;"",E19&lt;&gt;"",N(E19)&gt;N(L19)),"After the deadline. ","")))))</f>
        <v/>
      </c>
    </row>
    <row r="20" spans="1:20" x14ac:dyDescent="0.35">
      <c r="A20" s="6"/>
      <c r="B20" s="6"/>
      <c r="C20" s="7"/>
      <c r="D20" s="6"/>
      <c r="E20" s="8"/>
      <c r="F20" s="9"/>
      <c r="G20" s="9"/>
      <c r="H20" s="6"/>
      <c r="I20" s="6"/>
      <c r="J20" s="7"/>
      <c r="K20" s="7"/>
      <c r="L20" s="8"/>
      <c r="M20" s="7"/>
      <c r="N20" s="7"/>
      <c r="O20" s="10" t="str">
        <f t="shared" si="0"/>
        <v/>
      </c>
      <c r="P20" s="11" t="str">
        <f>IF(OR(E20="",N20="Cancelled"),"",COUNTIFS($E$5:E20,E20,$N$5:N20,"&lt;&gt;Cancelled"))</f>
        <v/>
      </c>
      <c r="Q20" s="12" t="str">
        <f t="shared" si="1"/>
        <v/>
      </c>
      <c r="R20" s="11" t="str">
        <f t="shared" si="2"/>
        <v/>
      </c>
      <c r="S20" s="13" t="str">
        <f t="shared" si="3"/>
        <v/>
      </c>
      <c r="T20" s="14" t="str">
        <f t="array" ref="T20">IF(N20="Cancelled","",IF(AND(F20&lt;&gt;"",G20&lt;&gt;"",G20&lt;=F20),"Check overnight or invalid times manually.",IF(B20="","",TRIM(IF(IF(OR(NOT(AND(E20&lt;&gt;"",N20&lt;&gt;"Cancelled")),I20=""),0,SUMPRODUCT(($E$5:$E$304=E20)*($N$5:$N$304&lt;&gt;"Cancelled")*(IF($F$5:$F$304="",0,$F$5:$F$304)&lt;IF(G20="",1,G20))*(IF($G$5:$G$304="",1,$G$5:$G$304)&gt;IF(F20="",0,F20))*($I$5:$I$304=I20)))&gt;1,"Trainer booked twice. ","")&amp;IF(IF(OR(NOT(AND(E20&lt;&gt;"",N20&lt;&gt;"Cancelled")),H20="",H20="Online"),0,SUMPRODUCT(($E$5:$E$304=E20)*($N$5:$N$304&lt;&gt;"Cancelled")*(IF($F$5:$F$304="",0,$F$5:$F$304)&lt;IF(G20="",1,G20))*(IF($G$5:$G$304="",1,$G$5:$G$304)&gt;IF(F20="",0,F20))*($H$5:$H$304=H20)))&gt;1,"Room booked twice. ","")&amp;IF(AND(R20&lt;&gt;"",N(R20)&lt;0),"Over capacity by "&amp;-R20&amp;". ","")&amp;IF(I20="","No owner. ","")&amp;IF(AND(L20&lt;&gt;"",E20&lt;&gt;"",N(E20)&gt;N(L20)),"After the deadline. ","")))))</f>
        <v/>
      </c>
    </row>
    <row r="21" spans="1:20" x14ac:dyDescent="0.35">
      <c r="A21" s="6"/>
      <c r="B21" s="6"/>
      <c r="C21" s="7"/>
      <c r="D21" s="6"/>
      <c r="E21" s="8"/>
      <c r="F21" s="9"/>
      <c r="G21" s="9"/>
      <c r="H21" s="6"/>
      <c r="I21" s="6"/>
      <c r="J21" s="7"/>
      <c r="K21" s="7"/>
      <c r="L21" s="8"/>
      <c r="M21" s="7"/>
      <c r="N21" s="7"/>
      <c r="O21" s="10" t="str">
        <f t="shared" si="0"/>
        <v/>
      </c>
      <c r="P21" s="11" t="str">
        <f>IF(OR(E21="",N21="Cancelled"),"",COUNTIFS($E$5:E21,E21,$N$5:N21,"&lt;&gt;Cancelled"))</f>
        <v/>
      </c>
      <c r="Q21" s="12" t="str">
        <f t="shared" si="1"/>
        <v/>
      </c>
      <c r="R21" s="11" t="str">
        <f t="shared" si="2"/>
        <v/>
      </c>
      <c r="S21" s="13" t="str">
        <f t="shared" si="3"/>
        <v/>
      </c>
      <c r="T21" s="14" t="str">
        <f t="array" ref="T21">IF(N21="Cancelled","",IF(AND(F21&lt;&gt;"",G21&lt;&gt;"",G21&lt;=F21),"Check overnight or invalid times manually.",IF(B21="","",TRIM(IF(IF(OR(NOT(AND(E21&lt;&gt;"",N21&lt;&gt;"Cancelled")),I21=""),0,SUMPRODUCT(($E$5:$E$304=E21)*($N$5:$N$304&lt;&gt;"Cancelled")*(IF($F$5:$F$304="",0,$F$5:$F$304)&lt;IF(G21="",1,G21))*(IF($G$5:$G$304="",1,$G$5:$G$304)&gt;IF(F21="",0,F21))*($I$5:$I$304=I21)))&gt;1,"Trainer booked twice. ","")&amp;IF(IF(OR(NOT(AND(E21&lt;&gt;"",N21&lt;&gt;"Cancelled")),H21="",H21="Online"),0,SUMPRODUCT(($E$5:$E$304=E21)*($N$5:$N$304&lt;&gt;"Cancelled")*(IF($F$5:$F$304="",0,$F$5:$F$304)&lt;IF(G21="",1,G21))*(IF($G$5:$G$304="",1,$G$5:$G$304)&gt;IF(F21="",0,F21))*($H$5:$H$304=H21)))&gt;1,"Room booked twice. ","")&amp;IF(AND(R21&lt;&gt;"",N(R21)&lt;0),"Over capacity by "&amp;-R21&amp;". ","")&amp;IF(I21="","No owner. ","")&amp;IF(AND(L21&lt;&gt;"",E21&lt;&gt;"",N(E21)&gt;N(L21)),"After the deadline. ","")))))</f>
        <v/>
      </c>
    </row>
    <row r="22" spans="1:20" x14ac:dyDescent="0.35">
      <c r="A22" s="6"/>
      <c r="B22" s="6"/>
      <c r="C22" s="7"/>
      <c r="D22" s="6"/>
      <c r="E22" s="8"/>
      <c r="F22" s="9"/>
      <c r="G22" s="9"/>
      <c r="H22" s="6"/>
      <c r="I22" s="6"/>
      <c r="J22" s="7"/>
      <c r="K22" s="7"/>
      <c r="L22" s="8"/>
      <c r="M22" s="7"/>
      <c r="N22" s="7"/>
      <c r="O22" s="10" t="str">
        <f t="shared" si="0"/>
        <v/>
      </c>
      <c r="P22" s="11" t="str">
        <f>IF(OR(E22="",N22="Cancelled"),"",COUNTIFS($E$5:E22,E22,$N$5:N22,"&lt;&gt;Cancelled"))</f>
        <v/>
      </c>
      <c r="Q22" s="12" t="str">
        <f t="shared" si="1"/>
        <v/>
      </c>
      <c r="R22" s="11" t="str">
        <f t="shared" si="2"/>
        <v/>
      </c>
      <c r="S22" s="13" t="str">
        <f t="shared" si="3"/>
        <v/>
      </c>
      <c r="T22" s="14" t="str">
        <f t="array" ref="T22">IF(N22="Cancelled","",IF(AND(F22&lt;&gt;"",G22&lt;&gt;"",G22&lt;=F22),"Check overnight or invalid times manually.",IF(B22="","",TRIM(IF(IF(OR(NOT(AND(E22&lt;&gt;"",N22&lt;&gt;"Cancelled")),I22=""),0,SUMPRODUCT(($E$5:$E$304=E22)*($N$5:$N$304&lt;&gt;"Cancelled")*(IF($F$5:$F$304="",0,$F$5:$F$304)&lt;IF(G22="",1,G22))*(IF($G$5:$G$304="",1,$G$5:$G$304)&gt;IF(F22="",0,F22))*($I$5:$I$304=I22)))&gt;1,"Trainer booked twice. ","")&amp;IF(IF(OR(NOT(AND(E22&lt;&gt;"",N22&lt;&gt;"Cancelled")),H22="",H22="Online"),0,SUMPRODUCT(($E$5:$E$304=E22)*($N$5:$N$304&lt;&gt;"Cancelled")*(IF($F$5:$F$304="",0,$F$5:$F$304)&lt;IF(G22="",1,G22))*(IF($G$5:$G$304="",1,$G$5:$G$304)&gt;IF(F22="",0,F22))*($H$5:$H$304=H22)))&gt;1,"Room booked twice. ","")&amp;IF(AND(R22&lt;&gt;"",N(R22)&lt;0),"Over capacity by "&amp;-R22&amp;". ","")&amp;IF(I22="","No owner. ","")&amp;IF(AND(L22&lt;&gt;"",E22&lt;&gt;"",N(E22)&gt;N(L22)),"After the deadline. ","")))))</f>
        <v/>
      </c>
    </row>
    <row r="23" spans="1:20" x14ac:dyDescent="0.35">
      <c r="A23" s="6"/>
      <c r="B23" s="6"/>
      <c r="C23" s="7"/>
      <c r="D23" s="6"/>
      <c r="E23" s="8"/>
      <c r="F23" s="9"/>
      <c r="G23" s="9"/>
      <c r="H23" s="6"/>
      <c r="I23" s="6"/>
      <c r="J23" s="7"/>
      <c r="K23" s="7"/>
      <c r="L23" s="8"/>
      <c r="M23" s="7"/>
      <c r="N23" s="7"/>
      <c r="O23" s="10" t="str">
        <f t="shared" si="0"/>
        <v/>
      </c>
      <c r="P23" s="11" t="str">
        <f>IF(OR(E23="",N23="Cancelled"),"",COUNTIFS($E$5:E23,E23,$N$5:N23,"&lt;&gt;Cancelled"))</f>
        <v/>
      </c>
      <c r="Q23" s="12" t="str">
        <f t="shared" si="1"/>
        <v/>
      </c>
      <c r="R23" s="11" t="str">
        <f t="shared" si="2"/>
        <v/>
      </c>
      <c r="S23" s="13" t="str">
        <f t="shared" si="3"/>
        <v/>
      </c>
      <c r="T23" s="14" t="str">
        <f t="array" ref="T23">IF(N23="Cancelled","",IF(AND(F23&lt;&gt;"",G23&lt;&gt;"",G23&lt;=F23),"Check overnight or invalid times manually.",IF(B23="","",TRIM(IF(IF(OR(NOT(AND(E23&lt;&gt;"",N23&lt;&gt;"Cancelled")),I23=""),0,SUMPRODUCT(($E$5:$E$304=E23)*($N$5:$N$304&lt;&gt;"Cancelled")*(IF($F$5:$F$304="",0,$F$5:$F$304)&lt;IF(G23="",1,G23))*(IF($G$5:$G$304="",1,$G$5:$G$304)&gt;IF(F23="",0,F23))*($I$5:$I$304=I23)))&gt;1,"Trainer booked twice. ","")&amp;IF(IF(OR(NOT(AND(E23&lt;&gt;"",N23&lt;&gt;"Cancelled")),H23="",H23="Online"),0,SUMPRODUCT(($E$5:$E$304=E23)*($N$5:$N$304&lt;&gt;"Cancelled")*(IF($F$5:$F$304="",0,$F$5:$F$304)&lt;IF(G23="",1,G23))*(IF($G$5:$G$304="",1,$G$5:$G$304)&gt;IF(F23="",0,F23))*($H$5:$H$304=H23)))&gt;1,"Room booked twice. ","")&amp;IF(AND(R23&lt;&gt;"",N(R23)&lt;0),"Over capacity by "&amp;-R23&amp;". ","")&amp;IF(I23="","No owner. ","")&amp;IF(AND(L23&lt;&gt;"",E23&lt;&gt;"",N(E23)&gt;N(L23)),"After the deadline. ","")))))</f>
        <v/>
      </c>
    </row>
    <row r="24" spans="1:20" x14ac:dyDescent="0.35">
      <c r="A24" s="6"/>
      <c r="B24" s="6"/>
      <c r="C24" s="7"/>
      <c r="D24" s="6"/>
      <c r="E24" s="8"/>
      <c r="F24" s="9"/>
      <c r="G24" s="9"/>
      <c r="H24" s="6"/>
      <c r="I24" s="6"/>
      <c r="J24" s="7"/>
      <c r="K24" s="7"/>
      <c r="L24" s="8"/>
      <c r="M24" s="7"/>
      <c r="N24" s="7"/>
      <c r="O24" s="10" t="str">
        <f t="shared" si="0"/>
        <v/>
      </c>
      <c r="P24" s="11" t="str">
        <f>IF(OR(E24="",N24="Cancelled"),"",COUNTIFS($E$5:E24,E24,$N$5:N24,"&lt;&gt;Cancelled"))</f>
        <v/>
      </c>
      <c r="Q24" s="12" t="str">
        <f t="shared" si="1"/>
        <v/>
      </c>
      <c r="R24" s="11" t="str">
        <f t="shared" si="2"/>
        <v/>
      </c>
      <c r="S24" s="13" t="str">
        <f t="shared" si="3"/>
        <v/>
      </c>
      <c r="T24" s="14" t="str">
        <f t="array" ref="T24">IF(N24="Cancelled","",IF(AND(F24&lt;&gt;"",G24&lt;&gt;"",G24&lt;=F24),"Check overnight or invalid times manually.",IF(B24="","",TRIM(IF(IF(OR(NOT(AND(E24&lt;&gt;"",N24&lt;&gt;"Cancelled")),I24=""),0,SUMPRODUCT(($E$5:$E$304=E24)*($N$5:$N$304&lt;&gt;"Cancelled")*(IF($F$5:$F$304="",0,$F$5:$F$304)&lt;IF(G24="",1,G24))*(IF($G$5:$G$304="",1,$G$5:$G$304)&gt;IF(F24="",0,F24))*($I$5:$I$304=I24)))&gt;1,"Trainer booked twice. ","")&amp;IF(IF(OR(NOT(AND(E24&lt;&gt;"",N24&lt;&gt;"Cancelled")),H24="",H24="Online"),0,SUMPRODUCT(($E$5:$E$304=E24)*($N$5:$N$304&lt;&gt;"Cancelled")*(IF($F$5:$F$304="",0,$F$5:$F$304)&lt;IF(G24="",1,G24))*(IF($G$5:$G$304="",1,$G$5:$G$304)&gt;IF(F24="",0,F24))*($H$5:$H$304=H24)))&gt;1,"Room booked twice. ","")&amp;IF(AND(R24&lt;&gt;"",N(R24)&lt;0),"Over capacity by "&amp;-R24&amp;". ","")&amp;IF(I24="","No owner. ","")&amp;IF(AND(L24&lt;&gt;"",E24&lt;&gt;"",N(E24)&gt;N(L24)),"After the deadline. ","")))))</f>
        <v/>
      </c>
    </row>
    <row r="25" spans="1:20" x14ac:dyDescent="0.35">
      <c r="A25" s="6"/>
      <c r="B25" s="6"/>
      <c r="C25" s="7"/>
      <c r="D25" s="6"/>
      <c r="E25" s="8"/>
      <c r="F25" s="9"/>
      <c r="G25" s="9"/>
      <c r="H25" s="6"/>
      <c r="I25" s="6"/>
      <c r="J25" s="7"/>
      <c r="K25" s="7"/>
      <c r="L25" s="8"/>
      <c r="M25" s="7"/>
      <c r="N25" s="7"/>
      <c r="O25" s="10" t="str">
        <f t="shared" si="0"/>
        <v/>
      </c>
      <c r="P25" s="11" t="str">
        <f>IF(OR(E25="",N25="Cancelled"),"",COUNTIFS($E$5:E25,E25,$N$5:N25,"&lt;&gt;Cancelled"))</f>
        <v/>
      </c>
      <c r="Q25" s="12" t="str">
        <f t="shared" si="1"/>
        <v/>
      </c>
      <c r="R25" s="11" t="str">
        <f t="shared" si="2"/>
        <v/>
      </c>
      <c r="S25" s="13" t="str">
        <f t="shared" si="3"/>
        <v/>
      </c>
      <c r="T25" s="14" t="str">
        <f t="array" ref="T25">IF(N25="Cancelled","",IF(AND(F25&lt;&gt;"",G25&lt;&gt;"",G25&lt;=F25),"Check overnight or invalid times manually.",IF(B25="","",TRIM(IF(IF(OR(NOT(AND(E25&lt;&gt;"",N25&lt;&gt;"Cancelled")),I25=""),0,SUMPRODUCT(($E$5:$E$304=E25)*($N$5:$N$304&lt;&gt;"Cancelled")*(IF($F$5:$F$304="",0,$F$5:$F$304)&lt;IF(G25="",1,G25))*(IF($G$5:$G$304="",1,$G$5:$G$304)&gt;IF(F25="",0,F25))*($I$5:$I$304=I25)))&gt;1,"Trainer booked twice. ","")&amp;IF(IF(OR(NOT(AND(E25&lt;&gt;"",N25&lt;&gt;"Cancelled")),H25="",H25="Online"),0,SUMPRODUCT(($E$5:$E$304=E25)*($N$5:$N$304&lt;&gt;"Cancelled")*(IF($F$5:$F$304="",0,$F$5:$F$304)&lt;IF(G25="",1,G25))*(IF($G$5:$G$304="",1,$G$5:$G$304)&gt;IF(F25="",0,F25))*($H$5:$H$304=H25)))&gt;1,"Room booked twice. ","")&amp;IF(AND(R25&lt;&gt;"",N(R25)&lt;0),"Over capacity by "&amp;-R25&amp;". ","")&amp;IF(I25="","No owner. ","")&amp;IF(AND(L25&lt;&gt;"",E25&lt;&gt;"",N(E25)&gt;N(L25)),"After the deadline. ","")))))</f>
        <v/>
      </c>
    </row>
    <row r="26" spans="1:20" x14ac:dyDescent="0.35">
      <c r="A26" s="6"/>
      <c r="B26" s="6"/>
      <c r="C26" s="7"/>
      <c r="D26" s="6"/>
      <c r="E26" s="8"/>
      <c r="F26" s="9"/>
      <c r="G26" s="9"/>
      <c r="H26" s="6"/>
      <c r="I26" s="6"/>
      <c r="J26" s="7"/>
      <c r="K26" s="7"/>
      <c r="L26" s="8"/>
      <c r="M26" s="7"/>
      <c r="N26" s="7"/>
      <c r="O26" s="10" t="str">
        <f t="shared" si="0"/>
        <v/>
      </c>
      <c r="P26" s="11" t="str">
        <f>IF(OR(E26="",N26="Cancelled"),"",COUNTIFS($E$5:E26,E26,$N$5:N26,"&lt;&gt;Cancelled"))</f>
        <v/>
      </c>
      <c r="Q26" s="12" t="str">
        <f t="shared" si="1"/>
        <v/>
      </c>
      <c r="R26" s="11" t="str">
        <f t="shared" si="2"/>
        <v/>
      </c>
      <c r="S26" s="13" t="str">
        <f t="shared" si="3"/>
        <v/>
      </c>
      <c r="T26" s="14" t="str">
        <f t="array" ref="T26">IF(N26="Cancelled","",IF(AND(F26&lt;&gt;"",G26&lt;&gt;"",G26&lt;=F26),"Check overnight or invalid times manually.",IF(B26="","",TRIM(IF(IF(OR(NOT(AND(E26&lt;&gt;"",N26&lt;&gt;"Cancelled")),I26=""),0,SUMPRODUCT(($E$5:$E$304=E26)*($N$5:$N$304&lt;&gt;"Cancelled")*(IF($F$5:$F$304="",0,$F$5:$F$304)&lt;IF(G26="",1,G26))*(IF($G$5:$G$304="",1,$G$5:$G$304)&gt;IF(F26="",0,F26))*($I$5:$I$304=I26)))&gt;1,"Trainer booked twice. ","")&amp;IF(IF(OR(NOT(AND(E26&lt;&gt;"",N26&lt;&gt;"Cancelled")),H26="",H26="Online"),0,SUMPRODUCT(($E$5:$E$304=E26)*($N$5:$N$304&lt;&gt;"Cancelled")*(IF($F$5:$F$304="",0,$F$5:$F$304)&lt;IF(G26="",1,G26))*(IF($G$5:$G$304="",1,$G$5:$G$304)&gt;IF(F26="",0,F26))*($H$5:$H$304=H26)))&gt;1,"Room booked twice. ","")&amp;IF(AND(R26&lt;&gt;"",N(R26)&lt;0),"Over capacity by "&amp;-R26&amp;". ","")&amp;IF(I26="","No owner. ","")&amp;IF(AND(L26&lt;&gt;"",E26&lt;&gt;"",N(E26)&gt;N(L26)),"After the deadline. ","")))))</f>
        <v/>
      </c>
    </row>
    <row r="27" spans="1:20" x14ac:dyDescent="0.35">
      <c r="A27" s="6"/>
      <c r="B27" s="6"/>
      <c r="C27" s="7"/>
      <c r="D27" s="6"/>
      <c r="E27" s="8"/>
      <c r="F27" s="9"/>
      <c r="G27" s="9"/>
      <c r="H27" s="6"/>
      <c r="I27" s="6"/>
      <c r="J27" s="7"/>
      <c r="K27" s="7"/>
      <c r="L27" s="8"/>
      <c r="M27" s="7"/>
      <c r="N27" s="7"/>
      <c r="O27" s="10" t="str">
        <f t="shared" si="0"/>
        <v/>
      </c>
      <c r="P27" s="11" t="str">
        <f>IF(OR(E27="",N27="Cancelled"),"",COUNTIFS($E$5:E27,E27,$N$5:N27,"&lt;&gt;Cancelled"))</f>
        <v/>
      </c>
      <c r="Q27" s="12" t="str">
        <f t="shared" si="1"/>
        <v/>
      </c>
      <c r="R27" s="11" t="str">
        <f t="shared" si="2"/>
        <v/>
      </c>
      <c r="S27" s="13" t="str">
        <f t="shared" si="3"/>
        <v/>
      </c>
      <c r="T27" s="14" t="str">
        <f t="array" ref="T27">IF(N27="Cancelled","",IF(AND(F27&lt;&gt;"",G27&lt;&gt;"",G27&lt;=F27),"Check overnight or invalid times manually.",IF(B27="","",TRIM(IF(IF(OR(NOT(AND(E27&lt;&gt;"",N27&lt;&gt;"Cancelled")),I27=""),0,SUMPRODUCT(($E$5:$E$304=E27)*($N$5:$N$304&lt;&gt;"Cancelled")*(IF($F$5:$F$304="",0,$F$5:$F$304)&lt;IF(G27="",1,G27))*(IF($G$5:$G$304="",1,$G$5:$G$304)&gt;IF(F27="",0,F27))*($I$5:$I$304=I27)))&gt;1,"Trainer booked twice. ","")&amp;IF(IF(OR(NOT(AND(E27&lt;&gt;"",N27&lt;&gt;"Cancelled")),H27="",H27="Online"),0,SUMPRODUCT(($E$5:$E$304=E27)*($N$5:$N$304&lt;&gt;"Cancelled")*(IF($F$5:$F$304="",0,$F$5:$F$304)&lt;IF(G27="",1,G27))*(IF($G$5:$G$304="",1,$G$5:$G$304)&gt;IF(F27="",0,F27))*($H$5:$H$304=H27)))&gt;1,"Room booked twice. ","")&amp;IF(AND(R27&lt;&gt;"",N(R27)&lt;0),"Over capacity by "&amp;-R27&amp;". ","")&amp;IF(I27="","No owner. ","")&amp;IF(AND(L27&lt;&gt;"",E27&lt;&gt;"",N(E27)&gt;N(L27)),"After the deadline. ","")))))</f>
        <v/>
      </c>
    </row>
    <row r="28" spans="1:20" x14ac:dyDescent="0.35">
      <c r="A28" s="6"/>
      <c r="B28" s="6"/>
      <c r="C28" s="7"/>
      <c r="D28" s="6"/>
      <c r="E28" s="8"/>
      <c r="F28" s="9"/>
      <c r="G28" s="9"/>
      <c r="H28" s="6"/>
      <c r="I28" s="6"/>
      <c r="J28" s="7"/>
      <c r="K28" s="7"/>
      <c r="L28" s="8"/>
      <c r="M28" s="7"/>
      <c r="N28" s="7"/>
      <c r="O28" s="10" t="str">
        <f t="shared" si="0"/>
        <v/>
      </c>
      <c r="P28" s="11" t="str">
        <f>IF(OR(E28="",N28="Cancelled"),"",COUNTIFS($E$5:E28,E28,$N$5:N28,"&lt;&gt;Cancelled"))</f>
        <v/>
      </c>
      <c r="Q28" s="12" t="str">
        <f t="shared" si="1"/>
        <v/>
      </c>
      <c r="R28" s="11" t="str">
        <f t="shared" si="2"/>
        <v/>
      </c>
      <c r="S28" s="13" t="str">
        <f t="shared" si="3"/>
        <v/>
      </c>
      <c r="T28" s="14" t="str">
        <f t="array" ref="T28">IF(N28="Cancelled","",IF(AND(F28&lt;&gt;"",G28&lt;&gt;"",G28&lt;=F28),"Check overnight or invalid times manually.",IF(B28="","",TRIM(IF(IF(OR(NOT(AND(E28&lt;&gt;"",N28&lt;&gt;"Cancelled")),I28=""),0,SUMPRODUCT(($E$5:$E$304=E28)*($N$5:$N$304&lt;&gt;"Cancelled")*(IF($F$5:$F$304="",0,$F$5:$F$304)&lt;IF(G28="",1,G28))*(IF($G$5:$G$304="",1,$G$5:$G$304)&gt;IF(F28="",0,F28))*($I$5:$I$304=I28)))&gt;1,"Trainer booked twice. ","")&amp;IF(IF(OR(NOT(AND(E28&lt;&gt;"",N28&lt;&gt;"Cancelled")),H28="",H28="Online"),0,SUMPRODUCT(($E$5:$E$304=E28)*($N$5:$N$304&lt;&gt;"Cancelled")*(IF($F$5:$F$304="",0,$F$5:$F$304)&lt;IF(G28="",1,G28))*(IF($G$5:$G$304="",1,$G$5:$G$304)&gt;IF(F28="",0,F28))*($H$5:$H$304=H28)))&gt;1,"Room booked twice. ","")&amp;IF(AND(R28&lt;&gt;"",N(R28)&lt;0),"Over capacity by "&amp;-R28&amp;". ","")&amp;IF(I28="","No owner. ","")&amp;IF(AND(L28&lt;&gt;"",E28&lt;&gt;"",N(E28)&gt;N(L28)),"After the deadline. ","")))))</f>
        <v/>
      </c>
    </row>
    <row r="29" spans="1:20" x14ac:dyDescent="0.35">
      <c r="A29" s="6"/>
      <c r="B29" s="6"/>
      <c r="C29" s="7"/>
      <c r="D29" s="6"/>
      <c r="E29" s="8"/>
      <c r="F29" s="9"/>
      <c r="G29" s="9"/>
      <c r="H29" s="6"/>
      <c r="I29" s="6"/>
      <c r="J29" s="7"/>
      <c r="K29" s="7"/>
      <c r="L29" s="8"/>
      <c r="M29" s="7"/>
      <c r="N29" s="7"/>
      <c r="O29" s="10" t="str">
        <f t="shared" si="0"/>
        <v/>
      </c>
      <c r="P29" s="11" t="str">
        <f>IF(OR(E29="",N29="Cancelled"),"",COUNTIFS($E$5:E29,E29,$N$5:N29,"&lt;&gt;Cancelled"))</f>
        <v/>
      </c>
      <c r="Q29" s="12" t="str">
        <f t="shared" si="1"/>
        <v/>
      </c>
      <c r="R29" s="11" t="str">
        <f t="shared" si="2"/>
        <v/>
      </c>
      <c r="S29" s="13" t="str">
        <f t="shared" si="3"/>
        <v/>
      </c>
      <c r="T29" s="14" t="str">
        <f t="array" ref="T29">IF(N29="Cancelled","",IF(AND(F29&lt;&gt;"",G29&lt;&gt;"",G29&lt;=F29),"Check overnight or invalid times manually.",IF(B29="","",TRIM(IF(IF(OR(NOT(AND(E29&lt;&gt;"",N29&lt;&gt;"Cancelled")),I29=""),0,SUMPRODUCT(($E$5:$E$304=E29)*($N$5:$N$304&lt;&gt;"Cancelled")*(IF($F$5:$F$304="",0,$F$5:$F$304)&lt;IF(G29="",1,G29))*(IF($G$5:$G$304="",1,$G$5:$G$304)&gt;IF(F29="",0,F29))*($I$5:$I$304=I29)))&gt;1,"Trainer booked twice. ","")&amp;IF(IF(OR(NOT(AND(E29&lt;&gt;"",N29&lt;&gt;"Cancelled")),H29="",H29="Online"),0,SUMPRODUCT(($E$5:$E$304=E29)*($N$5:$N$304&lt;&gt;"Cancelled")*(IF($F$5:$F$304="",0,$F$5:$F$304)&lt;IF(G29="",1,G29))*(IF($G$5:$G$304="",1,$G$5:$G$304)&gt;IF(F29="",0,F29))*($H$5:$H$304=H29)))&gt;1,"Room booked twice. ","")&amp;IF(AND(R29&lt;&gt;"",N(R29)&lt;0),"Over capacity by "&amp;-R29&amp;". ","")&amp;IF(I29="","No owner. ","")&amp;IF(AND(L29&lt;&gt;"",E29&lt;&gt;"",N(E29)&gt;N(L29)),"After the deadline. ","")))))</f>
        <v/>
      </c>
    </row>
    <row r="30" spans="1:20" x14ac:dyDescent="0.35">
      <c r="A30" s="6"/>
      <c r="B30" s="6"/>
      <c r="C30" s="7"/>
      <c r="D30" s="6"/>
      <c r="E30" s="8"/>
      <c r="F30" s="9"/>
      <c r="G30" s="9"/>
      <c r="H30" s="6"/>
      <c r="I30" s="6"/>
      <c r="J30" s="7"/>
      <c r="K30" s="7"/>
      <c r="L30" s="8"/>
      <c r="M30" s="7"/>
      <c r="N30" s="7"/>
      <c r="O30" s="10" t="str">
        <f t="shared" si="0"/>
        <v/>
      </c>
      <c r="P30" s="11" t="str">
        <f>IF(OR(E30="",N30="Cancelled"),"",COUNTIFS($E$5:E30,E30,$N$5:N30,"&lt;&gt;Cancelled"))</f>
        <v/>
      </c>
      <c r="Q30" s="12" t="str">
        <f t="shared" si="1"/>
        <v/>
      </c>
      <c r="R30" s="11" t="str">
        <f t="shared" si="2"/>
        <v/>
      </c>
      <c r="S30" s="13" t="str">
        <f t="shared" si="3"/>
        <v/>
      </c>
      <c r="T30" s="14" t="str">
        <f t="array" ref="T30">IF(N30="Cancelled","",IF(AND(F30&lt;&gt;"",G30&lt;&gt;"",G30&lt;=F30),"Check overnight or invalid times manually.",IF(B30="","",TRIM(IF(IF(OR(NOT(AND(E30&lt;&gt;"",N30&lt;&gt;"Cancelled")),I30=""),0,SUMPRODUCT(($E$5:$E$304=E30)*($N$5:$N$304&lt;&gt;"Cancelled")*(IF($F$5:$F$304="",0,$F$5:$F$304)&lt;IF(G30="",1,G30))*(IF($G$5:$G$304="",1,$G$5:$G$304)&gt;IF(F30="",0,F30))*($I$5:$I$304=I30)))&gt;1,"Trainer booked twice. ","")&amp;IF(IF(OR(NOT(AND(E30&lt;&gt;"",N30&lt;&gt;"Cancelled")),H30="",H30="Online"),0,SUMPRODUCT(($E$5:$E$304=E30)*($N$5:$N$304&lt;&gt;"Cancelled")*(IF($F$5:$F$304="",0,$F$5:$F$304)&lt;IF(G30="",1,G30))*(IF($G$5:$G$304="",1,$G$5:$G$304)&gt;IF(F30="",0,F30))*($H$5:$H$304=H30)))&gt;1,"Room booked twice. ","")&amp;IF(AND(R30&lt;&gt;"",N(R30)&lt;0),"Over capacity by "&amp;-R30&amp;". ","")&amp;IF(I30="","No owner. ","")&amp;IF(AND(L30&lt;&gt;"",E30&lt;&gt;"",N(E30)&gt;N(L30)),"After the deadline. ","")))))</f>
        <v/>
      </c>
    </row>
    <row r="31" spans="1:20" x14ac:dyDescent="0.35">
      <c r="A31" s="6"/>
      <c r="B31" s="6"/>
      <c r="C31" s="7"/>
      <c r="D31" s="6"/>
      <c r="E31" s="8"/>
      <c r="F31" s="9"/>
      <c r="G31" s="9"/>
      <c r="H31" s="6"/>
      <c r="I31" s="6"/>
      <c r="J31" s="7"/>
      <c r="K31" s="7"/>
      <c r="L31" s="8"/>
      <c r="M31" s="7"/>
      <c r="N31" s="7"/>
      <c r="O31" s="10" t="str">
        <f t="shared" si="0"/>
        <v/>
      </c>
      <c r="P31" s="11" t="str">
        <f>IF(OR(E31="",N31="Cancelled"),"",COUNTIFS($E$5:E31,E31,$N$5:N31,"&lt;&gt;Cancelled"))</f>
        <v/>
      </c>
      <c r="Q31" s="12" t="str">
        <f t="shared" si="1"/>
        <v/>
      </c>
      <c r="R31" s="11" t="str">
        <f t="shared" si="2"/>
        <v/>
      </c>
      <c r="S31" s="13" t="str">
        <f t="shared" si="3"/>
        <v/>
      </c>
      <c r="T31" s="14" t="str">
        <f t="array" ref="T31">IF(N31="Cancelled","",IF(AND(F31&lt;&gt;"",G31&lt;&gt;"",G31&lt;=F31),"Check overnight or invalid times manually.",IF(B31="","",TRIM(IF(IF(OR(NOT(AND(E31&lt;&gt;"",N31&lt;&gt;"Cancelled")),I31=""),0,SUMPRODUCT(($E$5:$E$304=E31)*($N$5:$N$304&lt;&gt;"Cancelled")*(IF($F$5:$F$304="",0,$F$5:$F$304)&lt;IF(G31="",1,G31))*(IF($G$5:$G$304="",1,$G$5:$G$304)&gt;IF(F31="",0,F31))*($I$5:$I$304=I31)))&gt;1,"Trainer booked twice. ","")&amp;IF(IF(OR(NOT(AND(E31&lt;&gt;"",N31&lt;&gt;"Cancelled")),H31="",H31="Online"),0,SUMPRODUCT(($E$5:$E$304=E31)*($N$5:$N$304&lt;&gt;"Cancelled")*(IF($F$5:$F$304="",0,$F$5:$F$304)&lt;IF(G31="",1,G31))*(IF($G$5:$G$304="",1,$G$5:$G$304)&gt;IF(F31="",0,F31))*($H$5:$H$304=H31)))&gt;1,"Room booked twice. ","")&amp;IF(AND(R31&lt;&gt;"",N(R31)&lt;0),"Over capacity by "&amp;-R31&amp;". ","")&amp;IF(I31="","No owner. ","")&amp;IF(AND(L31&lt;&gt;"",E31&lt;&gt;"",N(E31)&gt;N(L31)),"After the deadline. ","")))))</f>
        <v/>
      </c>
    </row>
    <row r="32" spans="1:20" x14ac:dyDescent="0.35">
      <c r="A32" s="6"/>
      <c r="B32" s="6"/>
      <c r="C32" s="7"/>
      <c r="D32" s="6"/>
      <c r="E32" s="8"/>
      <c r="F32" s="9"/>
      <c r="G32" s="9"/>
      <c r="H32" s="6"/>
      <c r="I32" s="6"/>
      <c r="J32" s="7"/>
      <c r="K32" s="7"/>
      <c r="L32" s="8"/>
      <c r="M32" s="7"/>
      <c r="N32" s="7"/>
      <c r="O32" s="10" t="str">
        <f t="shared" si="0"/>
        <v/>
      </c>
      <c r="P32" s="11" t="str">
        <f>IF(OR(E32="",N32="Cancelled"),"",COUNTIFS($E$5:E32,E32,$N$5:N32,"&lt;&gt;Cancelled"))</f>
        <v/>
      </c>
      <c r="Q32" s="12" t="str">
        <f t="shared" si="1"/>
        <v/>
      </c>
      <c r="R32" s="11" t="str">
        <f t="shared" si="2"/>
        <v/>
      </c>
      <c r="S32" s="13" t="str">
        <f t="shared" si="3"/>
        <v/>
      </c>
      <c r="T32" s="14" t="str">
        <f t="array" ref="T32">IF(N32="Cancelled","",IF(AND(F32&lt;&gt;"",G32&lt;&gt;"",G32&lt;=F32),"Check overnight or invalid times manually.",IF(B32="","",TRIM(IF(IF(OR(NOT(AND(E32&lt;&gt;"",N32&lt;&gt;"Cancelled")),I32=""),0,SUMPRODUCT(($E$5:$E$304=E32)*($N$5:$N$304&lt;&gt;"Cancelled")*(IF($F$5:$F$304="",0,$F$5:$F$304)&lt;IF(G32="",1,G32))*(IF($G$5:$G$304="",1,$G$5:$G$304)&gt;IF(F32="",0,F32))*($I$5:$I$304=I32)))&gt;1,"Trainer booked twice. ","")&amp;IF(IF(OR(NOT(AND(E32&lt;&gt;"",N32&lt;&gt;"Cancelled")),H32="",H32="Online"),0,SUMPRODUCT(($E$5:$E$304=E32)*($N$5:$N$304&lt;&gt;"Cancelled")*(IF($F$5:$F$304="",0,$F$5:$F$304)&lt;IF(G32="",1,G32))*(IF($G$5:$G$304="",1,$G$5:$G$304)&gt;IF(F32="",0,F32))*($H$5:$H$304=H32)))&gt;1,"Room booked twice. ","")&amp;IF(AND(R32&lt;&gt;"",N(R32)&lt;0),"Over capacity by "&amp;-R32&amp;". ","")&amp;IF(I32="","No owner. ","")&amp;IF(AND(L32&lt;&gt;"",E32&lt;&gt;"",N(E32)&gt;N(L32)),"After the deadline. ","")))))</f>
        <v/>
      </c>
    </row>
    <row r="33" spans="1:20" x14ac:dyDescent="0.35">
      <c r="A33" s="6"/>
      <c r="B33" s="6"/>
      <c r="C33" s="7"/>
      <c r="D33" s="6"/>
      <c r="E33" s="8"/>
      <c r="F33" s="9"/>
      <c r="G33" s="9"/>
      <c r="H33" s="6"/>
      <c r="I33" s="6"/>
      <c r="J33" s="7"/>
      <c r="K33" s="7"/>
      <c r="L33" s="8"/>
      <c r="M33" s="7"/>
      <c r="N33" s="7"/>
      <c r="O33" s="10" t="str">
        <f t="shared" si="0"/>
        <v/>
      </c>
      <c r="P33" s="11" t="str">
        <f>IF(OR(E33="",N33="Cancelled"),"",COUNTIFS($E$5:E33,E33,$N$5:N33,"&lt;&gt;Cancelled"))</f>
        <v/>
      </c>
      <c r="Q33" s="12" t="str">
        <f t="shared" si="1"/>
        <v/>
      </c>
      <c r="R33" s="11" t="str">
        <f t="shared" si="2"/>
        <v/>
      </c>
      <c r="S33" s="13" t="str">
        <f t="shared" si="3"/>
        <v/>
      </c>
      <c r="T33" s="14" t="str">
        <f t="array" ref="T33">IF(N33="Cancelled","",IF(AND(F33&lt;&gt;"",G33&lt;&gt;"",G33&lt;=F33),"Check overnight or invalid times manually.",IF(B33="","",TRIM(IF(IF(OR(NOT(AND(E33&lt;&gt;"",N33&lt;&gt;"Cancelled")),I33=""),0,SUMPRODUCT(($E$5:$E$304=E33)*($N$5:$N$304&lt;&gt;"Cancelled")*(IF($F$5:$F$304="",0,$F$5:$F$304)&lt;IF(G33="",1,G33))*(IF($G$5:$G$304="",1,$G$5:$G$304)&gt;IF(F33="",0,F33))*($I$5:$I$304=I33)))&gt;1,"Trainer booked twice. ","")&amp;IF(IF(OR(NOT(AND(E33&lt;&gt;"",N33&lt;&gt;"Cancelled")),H33="",H33="Online"),0,SUMPRODUCT(($E$5:$E$304=E33)*($N$5:$N$304&lt;&gt;"Cancelled")*(IF($F$5:$F$304="",0,$F$5:$F$304)&lt;IF(G33="",1,G33))*(IF($G$5:$G$304="",1,$G$5:$G$304)&gt;IF(F33="",0,F33))*($H$5:$H$304=H33)))&gt;1,"Room booked twice. ","")&amp;IF(AND(R33&lt;&gt;"",N(R33)&lt;0),"Over capacity by "&amp;-R33&amp;". ","")&amp;IF(I33="","No owner. ","")&amp;IF(AND(L33&lt;&gt;"",E33&lt;&gt;"",N(E33)&gt;N(L33)),"After the deadline. ","")))))</f>
        <v/>
      </c>
    </row>
    <row r="34" spans="1:20" x14ac:dyDescent="0.35">
      <c r="A34" s="6"/>
      <c r="B34" s="6"/>
      <c r="C34" s="7"/>
      <c r="D34" s="6"/>
      <c r="E34" s="8"/>
      <c r="F34" s="9"/>
      <c r="G34" s="9"/>
      <c r="H34" s="6"/>
      <c r="I34" s="6"/>
      <c r="J34" s="7"/>
      <c r="K34" s="7"/>
      <c r="L34" s="8"/>
      <c r="M34" s="7"/>
      <c r="N34" s="7"/>
      <c r="O34" s="10" t="str">
        <f t="shared" si="0"/>
        <v/>
      </c>
      <c r="P34" s="11" t="str">
        <f>IF(OR(E34="",N34="Cancelled"),"",COUNTIFS($E$5:E34,E34,$N$5:N34,"&lt;&gt;Cancelled"))</f>
        <v/>
      </c>
      <c r="Q34" s="12" t="str">
        <f t="shared" si="1"/>
        <v/>
      </c>
      <c r="R34" s="11" t="str">
        <f t="shared" si="2"/>
        <v/>
      </c>
      <c r="S34" s="13" t="str">
        <f t="shared" si="3"/>
        <v/>
      </c>
      <c r="T34" s="14" t="str">
        <f t="array" ref="T34">IF(N34="Cancelled","",IF(AND(F34&lt;&gt;"",G34&lt;&gt;"",G34&lt;=F34),"Check overnight or invalid times manually.",IF(B34="","",TRIM(IF(IF(OR(NOT(AND(E34&lt;&gt;"",N34&lt;&gt;"Cancelled")),I34=""),0,SUMPRODUCT(($E$5:$E$304=E34)*($N$5:$N$304&lt;&gt;"Cancelled")*(IF($F$5:$F$304="",0,$F$5:$F$304)&lt;IF(G34="",1,G34))*(IF($G$5:$G$304="",1,$G$5:$G$304)&gt;IF(F34="",0,F34))*($I$5:$I$304=I34)))&gt;1,"Trainer booked twice. ","")&amp;IF(IF(OR(NOT(AND(E34&lt;&gt;"",N34&lt;&gt;"Cancelled")),H34="",H34="Online"),0,SUMPRODUCT(($E$5:$E$304=E34)*($N$5:$N$304&lt;&gt;"Cancelled")*(IF($F$5:$F$304="",0,$F$5:$F$304)&lt;IF(G34="",1,G34))*(IF($G$5:$G$304="",1,$G$5:$G$304)&gt;IF(F34="",0,F34))*($H$5:$H$304=H34)))&gt;1,"Room booked twice. ","")&amp;IF(AND(R34&lt;&gt;"",N(R34)&lt;0),"Over capacity by "&amp;-R34&amp;". ","")&amp;IF(I34="","No owner. ","")&amp;IF(AND(L34&lt;&gt;"",E34&lt;&gt;"",N(E34)&gt;N(L34)),"After the deadline. ","")))))</f>
        <v/>
      </c>
    </row>
    <row r="35" spans="1:20" x14ac:dyDescent="0.35">
      <c r="A35" s="6"/>
      <c r="B35" s="6"/>
      <c r="C35" s="7"/>
      <c r="D35" s="6"/>
      <c r="E35" s="8"/>
      <c r="F35" s="9"/>
      <c r="G35" s="9"/>
      <c r="H35" s="6"/>
      <c r="I35" s="6"/>
      <c r="J35" s="7"/>
      <c r="K35" s="7"/>
      <c r="L35" s="8"/>
      <c r="M35" s="7"/>
      <c r="N35" s="7"/>
      <c r="O35" s="10" t="str">
        <f t="shared" si="0"/>
        <v/>
      </c>
      <c r="P35" s="11" t="str">
        <f>IF(OR(E35="",N35="Cancelled"),"",COUNTIFS($E$5:E35,E35,$N$5:N35,"&lt;&gt;Cancelled"))</f>
        <v/>
      </c>
      <c r="Q35" s="12" t="str">
        <f t="shared" si="1"/>
        <v/>
      </c>
      <c r="R35" s="11" t="str">
        <f t="shared" si="2"/>
        <v/>
      </c>
      <c r="S35" s="13" t="str">
        <f t="shared" si="3"/>
        <v/>
      </c>
      <c r="T35" s="14" t="str">
        <f t="array" ref="T35">IF(N35="Cancelled","",IF(AND(F35&lt;&gt;"",G35&lt;&gt;"",G35&lt;=F35),"Check overnight or invalid times manually.",IF(B35="","",TRIM(IF(IF(OR(NOT(AND(E35&lt;&gt;"",N35&lt;&gt;"Cancelled")),I35=""),0,SUMPRODUCT(($E$5:$E$304=E35)*($N$5:$N$304&lt;&gt;"Cancelled")*(IF($F$5:$F$304="",0,$F$5:$F$304)&lt;IF(G35="",1,G35))*(IF($G$5:$G$304="",1,$G$5:$G$304)&gt;IF(F35="",0,F35))*($I$5:$I$304=I35)))&gt;1,"Trainer booked twice. ","")&amp;IF(IF(OR(NOT(AND(E35&lt;&gt;"",N35&lt;&gt;"Cancelled")),H35="",H35="Online"),0,SUMPRODUCT(($E$5:$E$304=E35)*($N$5:$N$304&lt;&gt;"Cancelled")*(IF($F$5:$F$304="",0,$F$5:$F$304)&lt;IF(G35="",1,G35))*(IF($G$5:$G$304="",1,$G$5:$G$304)&gt;IF(F35="",0,F35))*($H$5:$H$304=H35)))&gt;1,"Room booked twice. ","")&amp;IF(AND(R35&lt;&gt;"",N(R35)&lt;0),"Over capacity by "&amp;-R35&amp;". ","")&amp;IF(I35="","No owner. ","")&amp;IF(AND(L35&lt;&gt;"",E35&lt;&gt;"",N(E35)&gt;N(L35)),"After the deadline. ","")))))</f>
        <v/>
      </c>
    </row>
    <row r="36" spans="1:20" x14ac:dyDescent="0.35">
      <c r="A36" s="6"/>
      <c r="B36" s="6"/>
      <c r="C36" s="7"/>
      <c r="D36" s="6"/>
      <c r="E36" s="8"/>
      <c r="F36" s="9"/>
      <c r="G36" s="9"/>
      <c r="H36" s="6"/>
      <c r="I36" s="6"/>
      <c r="J36" s="7"/>
      <c r="K36" s="7"/>
      <c r="L36" s="8"/>
      <c r="M36" s="7"/>
      <c r="N36" s="7"/>
      <c r="O36" s="10" t="str">
        <f t="shared" si="0"/>
        <v/>
      </c>
      <c r="P36" s="11" t="str">
        <f>IF(OR(E36="",N36="Cancelled"),"",COUNTIFS($E$5:E36,E36,$N$5:N36,"&lt;&gt;Cancelled"))</f>
        <v/>
      </c>
      <c r="Q36" s="12" t="str">
        <f t="shared" si="1"/>
        <v/>
      </c>
      <c r="R36" s="11" t="str">
        <f t="shared" si="2"/>
        <v/>
      </c>
      <c r="S36" s="13" t="str">
        <f t="shared" si="3"/>
        <v/>
      </c>
      <c r="T36" s="14" t="str">
        <f t="array" ref="T36">IF(N36="Cancelled","",IF(AND(F36&lt;&gt;"",G36&lt;&gt;"",G36&lt;=F36),"Check overnight or invalid times manually.",IF(B36="","",TRIM(IF(IF(OR(NOT(AND(E36&lt;&gt;"",N36&lt;&gt;"Cancelled")),I36=""),0,SUMPRODUCT(($E$5:$E$304=E36)*($N$5:$N$304&lt;&gt;"Cancelled")*(IF($F$5:$F$304="",0,$F$5:$F$304)&lt;IF(G36="",1,G36))*(IF($G$5:$G$304="",1,$G$5:$G$304)&gt;IF(F36="",0,F36))*($I$5:$I$304=I36)))&gt;1,"Trainer booked twice. ","")&amp;IF(IF(OR(NOT(AND(E36&lt;&gt;"",N36&lt;&gt;"Cancelled")),H36="",H36="Online"),0,SUMPRODUCT(($E$5:$E$304=E36)*($N$5:$N$304&lt;&gt;"Cancelled")*(IF($F$5:$F$304="",0,$F$5:$F$304)&lt;IF(G36="",1,G36))*(IF($G$5:$G$304="",1,$G$5:$G$304)&gt;IF(F36="",0,F36))*($H$5:$H$304=H36)))&gt;1,"Room booked twice. ","")&amp;IF(AND(R36&lt;&gt;"",N(R36)&lt;0),"Over capacity by "&amp;-R36&amp;". ","")&amp;IF(I36="","No owner. ","")&amp;IF(AND(L36&lt;&gt;"",E36&lt;&gt;"",N(E36)&gt;N(L36)),"After the deadline. ","")))))</f>
        <v/>
      </c>
    </row>
    <row r="37" spans="1:20" x14ac:dyDescent="0.35">
      <c r="A37" s="6"/>
      <c r="B37" s="6"/>
      <c r="C37" s="7"/>
      <c r="D37" s="6"/>
      <c r="E37" s="8"/>
      <c r="F37" s="9"/>
      <c r="G37" s="9"/>
      <c r="H37" s="6"/>
      <c r="I37" s="6"/>
      <c r="J37" s="7"/>
      <c r="K37" s="7"/>
      <c r="L37" s="8"/>
      <c r="M37" s="7"/>
      <c r="N37" s="7"/>
      <c r="O37" s="10" t="str">
        <f t="shared" si="0"/>
        <v/>
      </c>
      <c r="P37" s="11" t="str">
        <f>IF(OR(E37="",N37="Cancelled"),"",COUNTIFS($E$5:E37,E37,$N$5:N37,"&lt;&gt;Cancelled"))</f>
        <v/>
      </c>
      <c r="Q37" s="12" t="str">
        <f t="shared" si="1"/>
        <v/>
      </c>
      <c r="R37" s="11" t="str">
        <f t="shared" si="2"/>
        <v/>
      </c>
      <c r="S37" s="13" t="str">
        <f t="shared" si="3"/>
        <v/>
      </c>
      <c r="T37" s="14" t="str">
        <f t="array" ref="T37">IF(N37="Cancelled","",IF(AND(F37&lt;&gt;"",G37&lt;&gt;"",G37&lt;=F37),"Check overnight or invalid times manually.",IF(B37="","",TRIM(IF(IF(OR(NOT(AND(E37&lt;&gt;"",N37&lt;&gt;"Cancelled")),I37=""),0,SUMPRODUCT(($E$5:$E$304=E37)*($N$5:$N$304&lt;&gt;"Cancelled")*(IF($F$5:$F$304="",0,$F$5:$F$304)&lt;IF(G37="",1,G37))*(IF($G$5:$G$304="",1,$G$5:$G$304)&gt;IF(F37="",0,F37))*($I$5:$I$304=I37)))&gt;1,"Trainer booked twice. ","")&amp;IF(IF(OR(NOT(AND(E37&lt;&gt;"",N37&lt;&gt;"Cancelled")),H37="",H37="Online"),0,SUMPRODUCT(($E$5:$E$304=E37)*($N$5:$N$304&lt;&gt;"Cancelled")*(IF($F$5:$F$304="",0,$F$5:$F$304)&lt;IF(G37="",1,G37))*(IF($G$5:$G$304="",1,$G$5:$G$304)&gt;IF(F37="",0,F37))*($H$5:$H$304=H37)))&gt;1,"Room booked twice. ","")&amp;IF(AND(R37&lt;&gt;"",N(R37)&lt;0),"Over capacity by "&amp;-R37&amp;". ","")&amp;IF(I37="","No owner. ","")&amp;IF(AND(L37&lt;&gt;"",E37&lt;&gt;"",N(E37)&gt;N(L37)),"After the deadline. ","")))))</f>
        <v/>
      </c>
    </row>
    <row r="38" spans="1:20" x14ac:dyDescent="0.35">
      <c r="A38" s="6"/>
      <c r="B38" s="6"/>
      <c r="C38" s="7"/>
      <c r="D38" s="6"/>
      <c r="E38" s="8"/>
      <c r="F38" s="9"/>
      <c r="G38" s="9"/>
      <c r="H38" s="6"/>
      <c r="I38" s="6"/>
      <c r="J38" s="7"/>
      <c r="K38" s="7"/>
      <c r="L38" s="8"/>
      <c r="M38" s="7"/>
      <c r="N38" s="7"/>
      <c r="O38" s="10" t="str">
        <f t="shared" si="0"/>
        <v/>
      </c>
      <c r="P38" s="11" t="str">
        <f>IF(OR(E38="",N38="Cancelled"),"",COUNTIFS($E$5:E38,E38,$N$5:N38,"&lt;&gt;Cancelled"))</f>
        <v/>
      </c>
      <c r="Q38" s="12" t="str">
        <f t="shared" si="1"/>
        <v/>
      </c>
      <c r="R38" s="11" t="str">
        <f t="shared" si="2"/>
        <v/>
      </c>
      <c r="S38" s="13" t="str">
        <f t="shared" si="3"/>
        <v/>
      </c>
      <c r="T38" s="14" t="str">
        <f t="array" ref="T38">IF(N38="Cancelled","",IF(AND(F38&lt;&gt;"",G38&lt;&gt;"",G38&lt;=F38),"Check overnight or invalid times manually.",IF(B38="","",TRIM(IF(IF(OR(NOT(AND(E38&lt;&gt;"",N38&lt;&gt;"Cancelled")),I38=""),0,SUMPRODUCT(($E$5:$E$304=E38)*($N$5:$N$304&lt;&gt;"Cancelled")*(IF($F$5:$F$304="",0,$F$5:$F$304)&lt;IF(G38="",1,G38))*(IF($G$5:$G$304="",1,$G$5:$G$304)&gt;IF(F38="",0,F38))*($I$5:$I$304=I38)))&gt;1,"Trainer booked twice. ","")&amp;IF(IF(OR(NOT(AND(E38&lt;&gt;"",N38&lt;&gt;"Cancelled")),H38="",H38="Online"),0,SUMPRODUCT(($E$5:$E$304=E38)*($N$5:$N$304&lt;&gt;"Cancelled")*(IF($F$5:$F$304="",0,$F$5:$F$304)&lt;IF(G38="",1,G38))*(IF($G$5:$G$304="",1,$G$5:$G$304)&gt;IF(F38="",0,F38))*($H$5:$H$304=H38)))&gt;1,"Room booked twice. ","")&amp;IF(AND(R38&lt;&gt;"",N(R38)&lt;0),"Over capacity by "&amp;-R38&amp;". ","")&amp;IF(I38="","No owner. ","")&amp;IF(AND(L38&lt;&gt;"",E38&lt;&gt;"",N(E38)&gt;N(L38)),"After the deadline. ","")))))</f>
        <v/>
      </c>
    </row>
    <row r="39" spans="1:20" x14ac:dyDescent="0.35">
      <c r="A39" s="6"/>
      <c r="B39" s="6"/>
      <c r="C39" s="7"/>
      <c r="D39" s="6"/>
      <c r="E39" s="8"/>
      <c r="F39" s="9"/>
      <c r="G39" s="9"/>
      <c r="H39" s="6"/>
      <c r="I39" s="6"/>
      <c r="J39" s="7"/>
      <c r="K39" s="7"/>
      <c r="L39" s="8"/>
      <c r="M39" s="7"/>
      <c r="N39" s="7"/>
      <c r="O39" s="10" t="str">
        <f t="shared" si="0"/>
        <v/>
      </c>
      <c r="P39" s="11" t="str">
        <f>IF(OR(E39="",N39="Cancelled"),"",COUNTIFS($E$5:E39,E39,$N$5:N39,"&lt;&gt;Cancelled"))</f>
        <v/>
      </c>
      <c r="Q39" s="12" t="str">
        <f t="shared" si="1"/>
        <v/>
      </c>
      <c r="R39" s="11" t="str">
        <f t="shared" si="2"/>
        <v/>
      </c>
      <c r="S39" s="13" t="str">
        <f t="shared" si="3"/>
        <v/>
      </c>
      <c r="T39" s="14" t="str">
        <f t="array" ref="T39">IF(N39="Cancelled","",IF(AND(F39&lt;&gt;"",G39&lt;&gt;"",G39&lt;=F39),"Check overnight or invalid times manually.",IF(B39="","",TRIM(IF(IF(OR(NOT(AND(E39&lt;&gt;"",N39&lt;&gt;"Cancelled")),I39=""),0,SUMPRODUCT(($E$5:$E$304=E39)*($N$5:$N$304&lt;&gt;"Cancelled")*(IF($F$5:$F$304="",0,$F$5:$F$304)&lt;IF(G39="",1,G39))*(IF($G$5:$G$304="",1,$G$5:$G$304)&gt;IF(F39="",0,F39))*($I$5:$I$304=I39)))&gt;1,"Trainer booked twice. ","")&amp;IF(IF(OR(NOT(AND(E39&lt;&gt;"",N39&lt;&gt;"Cancelled")),H39="",H39="Online"),0,SUMPRODUCT(($E$5:$E$304=E39)*($N$5:$N$304&lt;&gt;"Cancelled")*(IF($F$5:$F$304="",0,$F$5:$F$304)&lt;IF(G39="",1,G39))*(IF($G$5:$G$304="",1,$G$5:$G$304)&gt;IF(F39="",0,F39))*($H$5:$H$304=H39)))&gt;1,"Room booked twice. ","")&amp;IF(AND(R39&lt;&gt;"",N(R39)&lt;0),"Over capacity by "&amp;-R39&amp;". ","")&amp;IF(I39="","No owner. ","")&amp;IF(AND(L39&lt;&gt;"",E39&lt;&gt;"",N(E39)&gt;N(L39)),"After the deadline. ","")))))</f>
        <v/>
      </c>
    </row>
    <row r="40" spans="1:20" x14ac:dyDescent="0.35">
      <c r="A40" s="6"/>
      <c r="B40" s="6"/>
      <c r="C40" s="7"/>
      <c r="D40" s="6"/>
      <c r="E40" s="8"/>
      <c r="F40" s="9"/>
      <c r="G40" s="9"/>
      <c r="H40" s="6"/>
      <c r="I40" s="6"/>
      <c r="J40" s="7"/>
      <c r="K40" s="7"/>
      <c r="L40" s="8"/>
      <c r="M40" s="7"/>
      <c r="N40" s="7"/>
      <c r="O40" s="10" t="str">
        <f t="shared" si="0"/>
        <v/>
      </c>
      <c r="P40" s="11" t="str">
        <f>IF(OR(E40="",N40="Cancelled"),"",COUNTIFS($E$5:E40,E40,$N$5:N40,"&lt;&gt;Cancelled"))</f>
        <v/>
      </c>
      <c r="Q40" s="12" t="str">
        <f t="shared" si="1"/>
        <v/>
      </c>
      <c r="R40" s="11" t="str">
        <f t="shared" si="2"/>
        <v/>
      </c>
      <c r="S40" s="13" t="str">
        <f t="shared" si="3"/>
        <v/>
      </c>
      <c r="T40" s="14" t="str">
        <f t="array" ref="T40">IF(N40="Cancelled","",IF(AND(F40&lt;&gt;"",G40&lt;&gt;"",G40&lt;=F40),"Check overnight or invalid times manually.",IF(B40="","",TRIM(IF(IF(OR(NOT(AND(E40&lt;&gt;"",N40&lt;&gt;"Cancelled")),I40=""),0,SUMPRODUCT(($E$5:$E$304=E40)*($N$5:$N$304&lt;&gt;"Cancelled")*(IF($F$5:$F$304="",0,$F$5:$F$304)&lt;IF(G40="",1,G40))*(IF($G$5:$G$304="",1,$G$5:$G$304)&gt;IF(F40="",0,F40))*($I$5:$I$304=I40)))&gt;1,"Trainer booked twice. ","")&amp;IF(IF(OR(NOT(AND(E40&lt;&gt;"",N40&lt;&gt;"Cancelled")),H40="",H40="Online"),0,SUMPRODUCT(($E$5:$E$304=E40)*($N$5:$N$304&lt;&gt;"Cancelled")*(IF($F$5:$F$304="",0,$F$5:$F$304)&lt;IF(G40="",1,G40))*(IF($G$5:$G$304="",1,$G$5:$G$304)&gt;IF(F40="",0,F40))*($H$5:$H$304=H40)))&gt;1,"Room booked twice. ","")&amp;IF(AND(R40&lt;&gt;"",N(R40)&lt;0),"Over capacity by "&amp;-R40&amp;". ","")&amp;IF(I40="","No owner. ","")&amp;IF(AND(L40&lt;&gt;"",E40&lt;&gt;"",N(E40)&gt;N(L40)),"After the deadline. ","")))))</f>
        <v/>
      </c>
    </row>
    <row r="41" spans="1:20" x14ac:dyDescent="0.35">
      <c r="A41" s="6"/>
      <c r="B41" s="6"/>
      <c r="C41" s="7"/>
      <c r="D41" s="6"/>
      <c r="E41" s="8"/>
      <c r="F41" s="9"/>
      <c r="G41" s="9"/>
      <c r="H41" s="6"/>
      <c r="I41" s="6"/>
      <c r="J41" s="7"/>
      <c r="K41" s="7"/>
      <c r="L41" s="8"/>
      <c r="M41" s="7"/>
      <c r="N41" s="7"/>
      <c r="O41" s="10" t="str">
        <f t="shared" si="0"/>
        <v/>
      </c>
      <c r="P41" s="11" t="str">
        <f>IF(OR(E41="",N41="Cancelled"),"",COUNTIFS($E$5:E41,E41,$N$5:N41,"&lt;&gt;Cancelled"))</f>
        <v/>
      </c>
      <c r="Q41" s="12" t="str">
        <f t="shared" si="1"/>
        <v/>
      </c>
      <c r="R41" s="11" t="str">
        <f t="shared" si="2"/>
        <v/>
      </c>
      <c r="S41" s="13" t="str">
        <f t="shared" si="3"/>
        <v/>
      </c>
      <c r="T41" s="14" t="str">
        <f t="array" ref="T41">IF(N41="Cancelled","",IF(AND(F41&lt;&gt;"",G41&lt;&gt;"",G41&lt;=F41),"Check overnight or invalid times manually.",IF(B41="","",TRIM(IF(IF(OR(NOT(AND(E41&lt;&gt;"",N41&lt;&gt;"Cancelled")),I41=""),0,SUMPRODUCT(($E$5:$E$304=E41)*($N$5:$N$304&lt;&gt;"Cancelled")*(IF($F$5:$F$304="",0,$F$5:$F$304)&lt;IF(G41="",1,G41))*(IF($G$5:$G$304="",1,$G$5:$G$304)&gt;IF(F41="",0,F41))*($I$5:$I$304=I41)))&gt;1,"Trainer booked twice. ","")&amp;IF(IF(OR(NOT(AND(E41&lt;&gt;"",N41&lt;&gt;"Cancelled")),H41="",H41="Online"),0,SUMPRODUCT(($E$5:$E$304=E41)*($N$5:$N$304&lt;&gt;"Cancelled")*(IF($F$5:$F$304="",0,$F$5:$F$304)&lt;IF(G41="",1,G41))*(IF($G$5:$G$304="",1,$G$5:$G$304)&gt;IF(F41="",0,F41))*($H$5:$H$304=H41)))&gt;1,"Room booked twice. ","")&amp;IF(AND(R41&lt;&gt;"",N(R41)&lt;0),"Over capacity by "&amp;-R41&amp;". ","")&amp;IF(I41="","No owner. ","")&amp;IF(AND(L41&lt;&gt;"",E41&lt;&gt;"",N(E41)&gt;N(L41)),"After the deadline. ","")))))</f>
        <v/>
      </c>
    </row>
    <row r="42" spans="1:20" x14ac:dyDescent="0.35">
      <c r="A42" s="6"/>
      <c r="B42" s="6"/>
      <c r="C42" s="7"/>
      <c r="D42" s="6"/>
      <c r="E42" s="8"/>
      <c r="F42" s="9"/>
      <c r="G42" s="9"/>
      <c r="H42" s="6"/>
      <c r="I42" s="6"/>
      <c r="J42" s="7"/>
      <c r="K42" s="7"/>
      <c r="L42" s="8"/>
      <c r="M42" s="7"/>
      <c r="N42" s="7"/>
      <c r="O42" s="10" t="str">
        <f t="shared" si="0"/>
        <v/>
      </c>
      <c r="P42" s="11" t="str">
        <f>IF(OR(E42="",N42="Cancelled"),"",COUNTIFS($E$5:E42,E42,$N$5:N42,"&lt;&gt;Cancelled"))</f>
        <v/>
      </c>
      <c r="Q42" s="12" t="str">
        <f t="shared" si="1"/>
        <v/>
      </c>
      <c r="R42" s="11" t="str">
        <f t="shared" si="2"/>
        <v/>
      </c>
      <c r="S42" s="13" t="str">
        <f t="shared" si="3"/>
        <v/>
      </c>
      <c r="T42" s="14" t="str">
        <f t="array" ref="T42">IF(N42="Cancelled","",IF(AND(F42&lt;&gt;"",G42&lt;&gt;"",G42&lt;=F42),"Check overnight or invalid times manually.",IF(B42="","",TRIM(IF(IF(OR(NOT(AND(E42&lt;&gt;"",N42&lt;&gt;"Cancelled")),I42=""),0,SUMPRODUCT(($E$5:$E$304=E42)*($N$5:$N$304&lt;&gt;"Cancelled")*(IF($F$5:$F$304="",0,$F$5:$F$304)&lt;IF(G42="",1,G42))*(IF($G$5:$G$304="",1,$G$5:$G$304)&gt;IF(F42="",0,F42))*($I$5:$I$304=I42)))&gt;1,"Trainer booked twice. ","")&amp;IF(IF(OR(NOT(AND(E42&lt;&gt;"",N42&lt;&gt;"Cancelled")),H42="",H42="Online"),0,SUMPRODUCT(($E$5:$E$304=E42)*($N$5:$N$304&lt;&gt;"Cancelled")*(IF($F$5:$F$304="",0,$F$5:$F$304)&lt;IF(G42="",1,G42))*(IF($G$5:$G$304="",1,$G$5:$G$304)&gt;IF(F42="",0,F42))*($H$5:$H$304=H42)))&gt;1,"Room booked twice. ","")&amp;IF(AND(R42&lt;&gt;"",N(R42)&lt;0),"Over capacity by "&amp;-R42&amp;". ","")&amp;IF(I42="","No owner. ","")&amp;IF(AND(L42&lt;&gt;"",E42&lt;&gt;"",N(E42)&gt;N(L42)),"After the deadline. ","")))))</f>
        <v/>
      </c>
    </row>
    <row r="43" spans="1:20" x14ac:dyDescent="0.35">
      <c r="A43" s="6"/>
      <c r="B43" s="6"/>
      <c r="C43" s="7"/>
      <c r="D43" s="6"/>
      <c r="E43" s="8"/>
      <c r="F43" s="9"/>
      <c r="G43" s="9"/>
      <c r="H43" s="6"/>
      <c r="I43" s="6"/>
      <c r="J43" s="7"/>
      <c r="K43" s="7"/>
      <c r="L43" s="8"/>
      <c r="M43" s="7"/>
      <c r="N43" s="7"/>
      <c r="O43" s="10" t="str">
        <f t="shared" si="0"/>
        <v/>
      </c>
      <c r="P43" s="11" t="str">
        <f>IF(OR(E43="",N43="Cancelled"),"",COUNTIFS($E$5:E43,E43,$N$5:N43,"&lt;&gt;Cancelled"))</f>
        <v/>
      </c>
      <c r="Q43" s="12" t="str">
        <f t="shared" si="1"/>
        <v/>
      </c>
      <c r="R43" s="11" t="str">
        <f t="shared" si="2"/>
        <v/>
      </c>
      <c r="S43" s="13" t="str">
        <f t="shared" si="3"/>
        <v/>
      </c>
      <c r="T43" s="14" t="str">
        <f t="array" ref="T43">IF(N43="Cancelled","",IF(AND(F43&lt;&gt;"",G43&lt;&gt;"",G43&lt;=F43),"Check overnight or invalid times manually.",IF(B43="","",TRIM(IF(IF(OR(NOT(AND(E43&lt;&gt;"",N43&lt;&gt;"Cancelled")),I43=""),0,SUMPRODUCT(($E$5:$E$304=E43)*($N$5:$N$304&lt;&gt;"Cancelled")*(IF($F$5:$F$304="",0,$F$5:$F$304)&lt;IF(G43="",1,G43))*(IF($G$5:$G$304="",1,$G$5:$G$304)&gt;IF(F43="",0,F43))*($I$5:$I$304=I43)))&gt;1,"Trainer booked twice. ","")&amp;IF(IF(OR(NOT(AND(E43&lt;&gt;"",N43&lt;&gt;"Cancelled")),H43="",H43="Online"),0,SUMPRODUCT(($E$5:$E$304=E43)*($N$5:$N$304&lt;&gt;"Cancelled")*(IF($F$5:$F$304="",0,$F$5:$F$304)&lt;IF(G43="",1,G43))*(IF($G$5:$G$304="",1,$G$5:$G$304)&gt;IF(F43="",0,F43))*($H$5:$H$304=H43)))&gt;1,"Room booked twice. ","")&amp;IF(AND(R43&lt;&gt;"",N(R43)&lt;0),"Over capacity by "&amp;-R43&amp;". ","")&amp;IF(I43="","No owner. ","")&amp;IF(AND(L43&lt;&gt;"",E43&lt;&gt;"",N(E43)&gt;N(L43)),"After the deadline. ","")))))</f>
        <v/>
      </c>
    </row>
    <row r="44" spans="1:20" x14ac:dyDescent="0.35">
      <c r="A44" s="6"/>
      <c r="B44" s="6"/>
      <c r="C44" s="7"/>
      <c r="D44" s="6"/>
      <c r="E44" s="8"/>
      <c r="F44" s="9"/>
      <c r="G44" s="9"/>
      <c r="H44" s="6"/>
      <c r="I44" s="6"/>
      <c r="J44" s="7"/>
      <c r="K44" s="7"/>
      <c r="L44" s="8"/>
      <c r="M44" s="7"/>
      <c r="N44" s="7"/>
      <c r="O44" s="10" t="str">
        <f t="shared" si="0"/>
        <v/>
      </c>
      <c r="P44" s="11" t="str">
        <f>IF(OR(E44="",N44="Cancelled"),"",COUNTIFS($E$5:E44,E44,$N$5:N44,"&lt;&gt;Cancelled"))</f>
        <v/>
      </c>
      <c r="Q44" s="12" t="str">
        <f t="shared" si="1"/>
        <v/>
      </c>
      <c r="R44" s="11" t="str">
        <f t="shared" si="2"/>
        <v/>
      </c>
      <c r="S44" s="13" t="str">
        <f t="shared" si="3"/>
        <v/>
      </c>
      <c r="T44" s="14" t="str">
        <f t="array" ref="T44">IF(N44="Cancelled","",IF(AND(F44&lt;&gt;"",G44&lt;&gt;"",G44&lt;=F44),"Check overnight or invalid times manually.",IF(B44="","",TRIM(IF(IF(OR(NOT(AND(E44&lt;&gt;"",N44&lt;&gt;"Cancelled")),I44=""),0,SUMPRODUCT(($E$5:$E$304=E44)*($N$5:$N$304&lt;&gt;"Cancelled")*(IF($F$5:$F$304="",0,$F$5:$F$304)&lt;IF(G44="",1,G44))*(IF($G$5:$G$304="",1,$G$5:$G$304)&gt;IF(F44="",0,F44))*($I$5:$I$304=I44)))&gt;1,"Trainer booked twice. ","")&amp;IF(IF(OR(NOT(AND(E44&lt;&gt;"",N44&lt;&gt;"Cancelled")),H44="",H44="Online"),0,SUMPRODUCT(($E$5:$E$304=E44)*($N$5:$N$304&lt;&gt;"Cancelled")*(IF($F$5:$F$304="",0,$F$5:$F$304)&lt;IF(G44="",1,G44))*(IF($G$5:$G$304="",1,$G$5:$G$304)&gt;IF(F44="",0,F44))*($H$5:$H$304=H44)))&gt;1,"Room booked twice. ","")&amp;IF(AND(R44&lt;&gt;"",N(R44)&lt;0),"Over capacity by "&amp;-R44&amp;". ","")&amp;IF(I44="","No owner. ","")&amp;IF(AND(L44&lt;&gt;"",E44&lt;&gt;"",N(E44)&gt;N(L44)),"After the deadline. ","")))))</f>
        <v/>
      </c>
    </row>
    <row r="45" spans="1:20" x14ac:dyDescent="0.35">
      <c r="A45" s="6"/>
      <c r="B45" s="6"/>
      <c r="C45" s="7"/>
      <c r="D45" s="6"/>
      <c r="E45" s="8"/>
      <c r="F45" s="9"/>
      <c r="G45" s="9"/>
      <c r="H45" s="6"/>
      <c r="I45" s="6"/>
      <c r="J45" s="7"/>
      <c r="K45" s="7"/>
      <c r="L45" s="8"/>
      <c r="M45" s="7"/>
      <c r="N45" s="7"/>
      <c r="O45" s="10" t="str">
        <f t="shared" si="0"/>
        <v/>
      </c>
      <c r="P45" s="11" t="str">
        <f>IF(OR(E45="",N45="Cancelled"),"",COUNTIFS($E$5:E45,E45,$N$5:N45,"&lt;&gt;Cancelled"))</f>
        <v/>
      </c>
      <c r="Q45" s="12" t="str">
        <f t="shared" si="1"/>
        <v/>
      </c>
      <c r="R45" s="11" t="str">
        <f t="shared" si="2"/>
        <v/>
      </c>
      <c r="S45" s="13" t="str">
        <f t="shared" si="3"/>
        <v/>
      </c>
      <c r="T45" s="14" t="str">
        <f t="array" ref="T45">IF(N45="Cancelled","",IF(AND(F45&lt;&gt;"",G45&lt;&gt;"",G45&lt;=F45),"Check overnight or invalid times manually.",IF(B45="","",TRIM(IF(IF(OR(NOT(AND(E45&lt;&gt;"",N45&lt;&gt;"Cancelled")),I45=""),0,SUMPRODUCT(($E$5:$E$304=E45)*($N$5:$N$304&lt;&gt;"Cancelled")*(IF($F$5:$F$304="",0,$F$5:$F$304)&lt;IF(G45="",1,G45))*(IF($G$5:$G$304="",1,$G$5:$G$304)&gt;IF(F45="",0,F45))*($I$5:$I$304=I45)))&gt;1,"Trainer booked twice. ","")&amp;IF(IF(OR(NOT(AND(E45&lt;&gt;"",N45&lt;&gt;"Cancelled")),H45="",H45="Online"),0,SUMPRODUCT(($E$5:$E$304=E45)*($N$5:$N$304&lt;&gt;"Cancelled")*(IF($F$5:$F$304="",0,$F$5:$F$304)&lt;IF(G45="",1,G45))*(IF($G$5:$G$304="",1,$G$5:$G$304)&gt;IF(F45="",0,F45))*($H$5:$H$304=H45)))&gt;1,"Room booked twice. ","")&amp;IF(AND(R45&lt;&gt;"",N(R45)&lt;0),"Over capacity by "&amp;-R45&amp;". ","")&amp;IF(I45="","No owner. ","")&amp;IF(AND(L45&lt;&gt;"",E45&lt;&gt;"",N(E45)&gt;N(L45)),"After the deadline. ","")))))</f>
        <v/>
      </c>
    </row>
    <row r="46" spans="1:20" x14ac:dyDescent="0.35">
      <c r="A46" s="6"/>
      <c r="B46" s="6"/>
      <c r="C46" s="7"/>
      <c r="D46" s="6"/>
      <c r="E46" s="8"/>
      <c r="F46" s="9"/>
      <c r="G46" s="9"/>
      <c r="H46" s="6"/>
      <c r="I46" s="6"/>
      <c r="J46" s="7"/>
      <c r="K46" s="7"/>
      <c r="L46" s="8"/>
      <c r="M46" s="7"/>
      <c r="N46" s="7"/>
      <c r="O46" s="10" t="str">
        <f t="shared" si="0"/>
        <v/>
      </c>
      <c r="P46" s="11" t="str">
        <f>IF(OR(E46="",N46="Cancelled"),"",COUNTIFS($E$5:E46,E46,$N$5:N46,"&lt;&gt;Cancelled"))</f>
        <v/>
      </c>
      <c r="Q46" s="12" t="str">
        <f t="shared" si="1"/>
        <v/>
      </c>
      <c r="R46" s="11" t="str">
        <f t="shared" si="2"/>
        <v/>
      </c>
      <c r="S46" s="13" t="str">
        <f t="shared" si="3"/>
        <v/>
      </c>
      <c r="T46" s="14" t="str">
        <f t="array" ref="T46">IF(N46="Cancelled","",IF(AND(F46&lt;&gt;"",G46&lt;&gt;"",G46&lt;=F46),"Check overnight or invalid times manually.",IF(B46="","",TRIM(IF(IF(OR(NOT(AND(E46&lt;&gt;"",N46&lt;&gt;"Cancelled")),I46=""),0,SUMPRODUCT(($E$5:$E$304=E46)*($N$5:$N$304&lt;&gt;"Cancelled")*(IF($F$5:$F$304="",0,$F$5:$F$304)&lt;IF(G46="",1,G46))*(IF($G$5:$G$304="",1,$G$5:$G$304)&gt;IF(F46="",0,F46))*($I$5:$I$304=I46)))&gt;1,"Trainer booked twice. ","")&amp;IF(IF(OR(NOT(AND(E46&lt;&gt;"",N46&lt;&gt;"Cancelled")),H46="",H46="Online"),0,SUMPRODUCT(($E$5:$E$304=E46)*($N$5:$N$304&lt;&gt;"Cancelled")*(IF($F$5:$F$304="",0,$F$5:$F$304)&lt;IF(G46="",1,G46))*(IF($G$5:$G$304="",1,$G$5:$G$304)&gt;IF(F46="",0,F46))*($H$5:$H$304=H46)))&gt;1,"Room booked twice. ","")&amp;IF(AND(R46&lt;&gt;"",N(R46)&lt;0),"Over capacity by "&amp;-R46&amp;". ","")&amp;IF(I46="","No owner. ","")&amp;IF(AND(L46&lt;&gt;"",E46&lt;&gt;"",N(E46)&gt;N(L46)),"After the deadline. ","")))))</f>
        <v/>
      </c>
    </row>
    <row r="47" spans="1:20" x14ac:dyDescent="0.35">
      <c r="A47" s="6"/>
      <c r="B47" s="6"/>
      <c r="C47" s="7"/>
      <c r="D47" s="6"/>
      <c r="E47" s="8"/>
      <c r="F47" s="9"/>
      <c r="G47" s="9"/>
      <c r="H47" s="6"/>
      <c r="I47" s="6"/>
      <c r="J47" s="7"/>
      <c r="K47" s="7"/>
      <c r="L47" s="8"/>
      <c r="M47" s="7"/>
      <c r="N47" s="7"/>
      <c r="O47" s="10" t="str">
        <f t="shared" si="0"/>
        <v/>
      </c>
      <c r="P47" s="11" t="str">
        <f>IF(OR(E47="",N47="Cancelled"),"",COUNTIFS($E$5:E47,E47,$N$5:N47,"&lt;&gt;Cancelled"))</f>
        <v/>
      </c>
      <c r="Q47" s="12" t="str">
        <f t="shared" si="1"/>
        <v/>
      </c>
      <c r="R47" s="11" t="str">
        <f t="shared" si="2"/>
        <v/>
      </c>
      <c r="S47" s="13" t="str">
        <f t="shared" si="3"/>
        <v/>
      </c>
      <c r="T47" s="14" t="str">
        <f t="array" ref="T47">IF(N47="Cancelled","",IF(AND(F47&lt;&gt;"",G47&lt;&gt;"",G47&lt;=F47),"Check overnight or invalid times manually.",IF(B47="","",TRIM(IF(IF(OR(NOT(AND(E47&lt;&gt;"",N47&lt;&gt;"Cancelled")),I47=""),0,SUMPRODUCT(($E$5:$E$304=E47)*($N$5:$N$304&lt;&gt;"Cancelled")*(IF($F$5:$F$304="",0,$F$5:$F$304)&lt;IF(G47="",1,G47))*(IF($G$5:$G$304="",1,$G$5:$G$304)&gt;IF(F47="",0,F47))*($I$5:$I$304=I47)))&gt;1,"Trainer booked twice. ","")&amp;IF(IF(OR(NOT(AND(E47&lt;&gt;"",N47&lt;&gt;"Cancelled")),H47="",H47="Online"),0,SUMPRODUCT(($E$5:$E$304=E47)*($N$5:$N$304&lt;&gt;"Cancelled")*(IF($F$5:$F$304="",0,$F$5:$F$304)&lt;IF(G47="",1,G47))*(IF($G$5:$G$304="",1,$G$5:$G$304)&gt;IF(F47="",0,F47))*($H$5:$H$304=H47)))&gt;1,"Room booked twice. ","")&amp;IF(AND(R47&lt;&gt;"",N(R47)&lt;0),"Over capacity by "&amp;-R47&amp;". ","")&amp;IF(I47="","No owner. ","")&amp;IF(AND(L47&lt;&gt;"",E47&lt;&gt;"",N(E47)&gt;N(L47)),"After the deadline. ","")))))</f>
        <v/>
      </c>
    </row>
    <row r="48" spans="1:20" x14ac:dyDescent="0.35">
      <c r="A48" s="6"/>
      <c r="B48" s="6"/>
      <c r="C48" s="7"/>
      <c r="D48" s="6"/>
      <c r="E48" s="8"/>
      <c r="F48" s="9"/>
      <c r="G48" s="9"/>
      <c r="H48" s="6"/>
      <c r="I48" s="6"/>
      <c r="J48" s="7"/>
      <c r="K48" s="7"/>
      <c r="L48" s="8"/>
      <c r="M48" s="7"/>
      <c r="N48" s="7"/>
      <c r="O48" s="10" t="str">
        <f t="shared" si="0"/>
        <v/>
      </c>
      <c r="P48" s="11" t="str">
        <f>IF(OR(E48="",N48="Cancelled"),"",COUNTIFS($E$5:E48,E48,$N$5:N48,"&lt;&gt;Cancelled"))</f>
        <v/>
      </c>
      <c r="Q48" s="12" t="str">
        <f t="shared" si="1"/>
        <v/>
      </c>
      <c r="R48" s="11" t="str">
        <f t="shared" si="2"/>
        <v/>
      </c>
      <c r="S48" s="13" t="str">
        <f t="shared" si="3"/>
        <v/>
      </c>
      <c r="T48" s="14" t="str">
        <f t="array" ref="T48">IF(N48="Cancelled","",IF(AND(F48&lt;&gt;"",G48&lt;&gt;"",G48&lt;=F48),"Check overnight or invalid times manually.",IF(B48="","",TRIM(IF(IF(OR(NOT(AND(E48&lt;&gt;"",N48&lt;&gt;"Cancelled")),I48=""),0,SUMPRODUCT(($E$5:$E$304=E48)*($N$5:$N$304&lt;&gt;"Cancelled")*(IF($F$5:$F$304="",0,$F$5:$F$304)&lt;IF(G48="",1,G48))*(IF($G$5:$G$304="",1,$G$5:$G$304)&gt;IF(F48="",0,F48))*($I$5:$I$304=I48)))&gt;1,"Trainer booked twice. ","")&amp;IF(IF(OR(NOT(AND(E48&lt;&gt;"",N48&lt;&gt;"Cancelled")),H48="",H48="Online"),0,SUMPRODUCT(($E$5:$E$304=E48)*($N$5:$N$304&lt;&gt;"Cancelled")*(IF($F$5:$F$304="",0,$F$5:$F$304)&lt;IF(G48="",1,G48))*(IF($G$5:$G$304="",1,$G$5:$G$304)&gt;IF(F48="",0,F48))*($H$5:$H$304=H48)))&gt;1,"Room booked twice. ","")&amp;IF(AND(R48&lt;&gt;"",N(R48)&lt;0),"Over capacity by "&amp;-R48&amp;". ","")&amp;IF(I48="","No owner. ","")&amp;IF(AND(L48&lt;&gt;"",E48&lt;&gt;"",N(E48)&gt;N(L48)),"After the deadline. ","")))))</f>
        <v/>
      </c>
    </row>
    <row r="49" spans="1:20" x14ac:dyDescent="0.35">
      <c r="A49" s="6"/>
      <c r="B49" s="6"/>
      <c r="C49" s="7"/>
      <c r="D49" s="6"/>
      <c r="E49" s="8"/>
      <c r="F49" s="9"/>
      <c r="G49" s="9"/>
      <c r="H49" s="6"/>
      <c r="I49" s="6"/>
      <c r="J49" s="7"/>
      <c r="K49" s="7"/>
      <c r="L49" s="8"/>
      <c r="M49" s="7"/>
      <c r="N49" s="7"/>
      <c r="O49" s="10" t="str">
        <f t="shared" si="0"/>
        <v/>
      </c>
      <c r="P49" s="11" t="str">
        <f>IF(OR(E49="",N49="Cancelled"),"",COUNTIFS($E$5:E49,E49,$N$5:N49,"&lt;&gt;Cancelled"))</f>
        <v/>
      </c>
      <c r="Q49" s="12" t="str">
        <f t="shared" si="1"/>
        <v/>
      </c>
      <c r="R49" s="11" t="str">
        <f t="shared" si="2"/>
        <v/>
      </c>
      <c r="S49" s="13" t="str">
        <f t="shared" si="3"/>
        <v/>
      </c>
      <c r="T49" s="14" t="str">
        <f t="array" ref="T49">IF(N49="Cancelled","",IF(AND(F49&lt;&gt;"",G49&lt;&gt;"",G49&lt;=F49),"Check overnight or invalid times manually.",IF(B49="","",TRIM(IF(IF(OR(NOT(AND(E49&lt;&gt;"",N49&lt;&gt;"Cancelled")),I49=""),0,SUMPRODUCT(($E$5:$E$304=E49)*($N$5:$N$304&lt;&gt;"Cancelled")*(IF($F$5:$F$304="",0,$F$5:$F$304)&lt;IF(G49="",1,G49))*(IF($G$5:$G$304="",1,$G$5:$G$304)&gt;IF(F49="",0,F49))*($I$5:$I$304=I49)))&gt;1,"Trainer booked twice. ","")&amp;IF(IF(OR(NOT(AND(E49&lt;&gt;"",N49&lt;&gt;"Cancelled")),H49="",H49="Online"),0,SUMPRODUCT(($E$5:$E$304=E49)*($N$5:$N$304&lt;&gt;"Cancelled")*(IF($F$5:$F$304="",0,$F$5:$F$304)&lt;IF(G49="",1,G49))*(IF($G$5:$G$304="",1,$G$5:$G$304)&gt;IF(F49="",0,F49))*($H$5:$H$304=H49)))&gt;1,"Room booked twice. ","")&amp;IF(AND(R49&lt;&gt;"",N(R49)&lt;0),"Over capacity by "&amp;-R49&amp;". ","")&amp;IF(I49="","No owner. ","")&amp;IF(AND(L49&lt;&gt;"",E49&lt;&gt;"",N(E49)&gt;N(L49)),"After the deadline. ","")))))</f>
        <v/>
      </c>
    </row>
    <row r="50" spans="1:20" x14ac:dyDescent="0.35">
      <c r="A50" s="6"/>
      <c r="B50" s="6"/>
      <c r="C50" s="7"/>
      <c r="D50" s="6"/>
      <c r="E50" s="8"/>
      <c r="F50" s="9"/>
      <c r="G50" s="9"/>
      <c r="H50" s="6"/>
      <c r="I50" s="6"/>
      <c r="J50" s="7"/>
      <c r="K50" s="7"/>
      <c r="L50" s="8"/>
      <c r="M50" s="7"/>
      <c r="N50" s="7"/>
      <c r="O50" s="10" t="str">
        <f t="shared" si="0"/>
        <v/>
      </c>
      <c r="P50" s="11" t="str">
        <f>IF(OR(E50="",N50="Cancelled"),"",COUNTIFS($E$5:E50,E50,$N$5:N50,"&lt;&gt;Cancelled"))</f>
        <v/>
      </c>
      <c r="Q50" s="12" t="str">
        <f t="shared" si="1"/>
        <v/>
      </c>
      <c r="R50" s="11" t="str">
        <f t="shared" si="2"/>
        <v/>
      </c>
      <c r="S50" s="13" t="str">
        <f t="shared" si="3"/>
        <v/>
      </c>
      <c r="T50" s="14" t="str">
        <f t="array" ref="T50">IF(N50="Cancelled","",IF(AND(F50&lt;&gt;"",G50&lt;&gt;"",G50&lt;=F50),"Check overnight or invalid times manually.",IF(B50="","",TRIM(IF(IF(OR(NOT(AND(E50&lt;&gt;"",N50&lt;&gt;"Cancelled")),I50=""),0,SUMPRODUCT(($E$5:$E$304=E50)*($N$5:$N$304&lt;&gt;"Cancelled")*(IF($F$5:$F$304="",0,$F$5:$F$304)&lt;IF(G50="",1,G50))*(IF($G$5:$G$304="",1,$G$5:$G$304)&gt;IF(F50="",0,F50))*($I$5:$I$304=I50)))&gt;1,"Trainer booked twice. ","")&amp;IF(IF(OR(NOT(AND(E50&lt;&gt;"",N50&lt;&gt;"Cancelled")),H50="",H50="Online"),0,SUMPRODUCT(($E$5:$E$304=E50)*($N$5:$N$304&lt;&gt;"Cancelled")*(IF($F$5:$F$304="",0,$F$5:$F$304)&lt;IF(G50="",1,G50))*(IF($G$5:$G$304="",1,$G$5:$G$304)&gt;IF(F50="",0,F50))*($H$5:$H$304=H50)))&gt;1,"Room booked twice. ","")&amp;IF(AND(R50&lt;&gt;"",N(R50)&lt;0),"Over capacity by "&amp;-R50&amp;". ","")&amp;IF(I50="","No owner. ","")&amp;IF(AND(L50&lt;&gt;"",E50&lt;&gt;"",N(E50)&gt;N(L50)),"After the deadline. ","")))))</f>
        <v/>
      </c>
    </row>
    <row r="51" spans="1:20" x14ac:dyDescent="0.35">
      <c r="A51" s="6"/>
      <c r="B51" s="6"/>
      <c r="C51" s="7"/>
      <c r="D51" s="6"/>
      <c r="E51" s="8"/>
      <c r="F51" s="9"/>
      <c r="G51" s="9"/>
      <c r="H51" s="6"/>
      <c r="I51" s="6"/>
      <c r="J51" s="7"/>
      <c r="K51" s="7"/>
      <c r="L51" s="8"/>
      <c r="M51" s="7"/>
      <c r="N51" s="7"/>
      <c r="O51" s="10" t="str">
        <f t="shared" si="0"/>
        <v/>
      </c>
      <c r="P51" s="11" t="str">
        <f>IF(OR(E51="",N51="Cancelled"),"",COUNTIFS($E$5:E51,E51,$N$5:N51,"&lt;&gt;Cancelled"))</f>
        <v/>
      </c>
      <c r="Q51" s="12" t="str">
        <f t="shared" si="1"/>
        <v/>
      </c>
      <c r="R51" s="11" t="str">
        <f t="shared" si="2"/>
        <v/>
      </c>
      <c r="S51" s="13" t="str">
        <f t="shared" si="3"/>
        <v/>
      </c>
      <c r="T51" s="14" t="str">
        <f t="array" ref="T51">IF(N51="Cancelled","",IF(AND(F51&lt;&gt;"",G51&lt;&gt;"",G51&lt;=F51),"Check overnight or invalid times manually.",IF(B51="","",TRIM(IF(IF(OR(NOT(AND(E51&lt;&gt;"",N51&lt;&gt;"Cancelled")),I51=""),0,SUMPRODUCT(($E$5:$E$304=E51)*($N$5:$N$304&lt;&gt;"Cancelled")*(IF($F$5:$F$304="",0,$F$5:$F$304)&lt;IF(G51="",1,G51))*(IF($G$5:$G$304="",1,$G$5:$G$304)&gt;IF(F51="",0,F51))*($I$5:$I$304=I51)))&gt;1,"Trainer booked twice. ","")&amp;IF(IF(OR(NOT(AND(E51&lt;&gt;"",N51&lt;&gt;"Cancelled")),H51="",H51="Online"),0,SUMPRODUCT(($E$5:$E$304=E51)*($N$5:$N$304&lt;&gt;"Cancelled")*(IF($F$5:$F$304="",0,$F$5:$F$304)&lt;IF(G51="",1,G51))*(IF($G$5:$G$304="",1,$G$5:$G$304)&gt;IF(F51="",0,F51))*($H$5:$H$304=H51)))&gt;1,"Room booked twice. ","")&amp;IF(AND(R51&lt;&gt;"",N(R51)&lt;0),"Over capacity by "&amp;-R51&amp;". ","")&amp;IF(I51="","No owner. ","")&amp;IF(AND(L51&lt;&gt;"",E51&lt;&gt;"",N(E51)&gt;N(L51)),"After the deadline. ","")))))</f>
        <v/>
      </c>
    </row>
    <row r="52" spans="1:20" x14ac:dyDescent="0.35">
      <c r="A52" s="6"/>
      <c r="B52" s="6"/>
      <c r="C52" s="7"/>
      <c r="D52" s="6"/>
      <c r="E52" s="8"/>
      <c r="F52" s="9"/>
      <c r="G52" s="9"/>
      <c r="H52" s="6"/>
      <c r="I52" s="6"/>
      <c r="J52" s="7"/>
      <c r="K52" s="7"/>
      <c r="L52" s="8"/>
      <c r="M52" s="7"/>
      <c r="N52" s="7"/>
      <c r="O52" s="10" t="str">
        <f t="shared" si="0"/>
        <v/>
      </c>
      <c r="P52" s="11" t="str">
        <f>IF(OR(E52="",N52="Cancelled"),"",COUNTIFS($E$5:E52,E52,$N$5:N52,"&lt;&gt;Cancelled"))</f>
        <v/>
      </c>
      <c r="Q52" s="12" t="str">
        <f t="shared" si="1"/>
        <v/>
      </c>
      <c r="R52" s="11" t="str">
        <f t="shared" si="2"/>
        <v/>
      </c>
      <c r="S52" s="13" t="str">
        <f t="shared" si="3"/>
        <v/>
      </c>
      <c r="T52" s="14" t="str">
        <f t="array" ref="T52">IF(N52="Cancelled","",IF(AND(F52&lt;&gt;"",G52&lt;&gt;"",G52&lt;=F52),"Check overnight or invalid times manually.",IF(B52="","",TRIM(IF(IF(OR(NOT(AND(E52&lt;&gt;"",N52&lt;&gt;"Cancelled")),I52=""),0,SUMPRODUCT(($E$5:$E$304=E52)*($N$5:$N$304&lt;&gt;"Cancelled")*(IF($F$5:$F$304="",0,$F$5:$F$304)&lt;IF(G52="",1,G52))*(IF($G$5:$G$304="",1,$G$5:$G$304)&gt;IF(F52="",0,F52))*($I$5:$I$304=I52)))&gt;1,"Trainer booked twice. ","")&amp;IF(IF(OR(NOT(AND(E52&lt;&gt;"",N52&lt;&gt;"Cancelled")),H52="",H52="Online"),0,SUMPRODUCT(($E$5:$E$304=E52)*($N$5:$N$304&lt;&gt;"Cancelled")*(IF($F$5:$F$304="",0,$F$5:$F$304)&lt;IF(G52="",1,G52))*(IF($G$5:$G$304="",1,$G$5:$G$304)&gt;IF(F52="",0,F52))*($H$5:$H$304=H52)))&gt;1,"Room booked twice. ","")&amp;IF(AND(R52&lt;&gt;"",N(R52)&lt;0),"Over capacity by "&amp;-R52&amp;". ","")&amp;IF(I52="","No owner. ","")&amp;IF(AND(L52&lt;&gt;"",E52&lt;&gt;"",N(E52)&gt;N(L52)),"After the deadline. ","")))))</f>
        <v/>
      </c>
    </row>
    <row r="53" spans="1:20" x14ac:dyDescent="0.35">
      <c r="A53" s="6"/>
      <c r="B53" s="6"/>
      <c r="C53" s="7"/>
      <c r="D53" s="6"/>
      <c r="E53" s="8"/>
      <c r="F53" s="9"/>
      <c r="G53" s="9"/>
      <c r="H53" s="6"/>
      <c r="I53" s="6"/>
      <c r="J53" s="7"/>
      <c r="K53" s="7"/>
      <c r="L53" s="8"/>
      <c r="M53" s="7"/>
      <c r="N53" s="7"/>
      <c r="O53" s="10" t="str">
        <f t="shared" si="0"/>
        <v/>
      </c>
      <c r="P53" s="11" t="str">
        <f>IF(OR(E53="",N53="Cancelled"),"",COUNTIFS($E$5:E53,E53,$N$5:N53,"&lt;&gt;Cancelled"))</f>
        <v/>
      </c>
      <c r="Q53" s="12" t="str">
        <f t="shared" si="1"/>
        <v/>
      </c>
      <c r="R53" s="11" t="str">
        <f t="shared" si="2"/>
        <v/>
      </c>
      <c r="S53" s="13" t="str">
        <f t="shared" si="3"/>
        <v/>
      </c>
      <c r="T53" s="14" t="str">
        <f t="array" ref="T53">IF(N53="Cancelled","",IF(AND(F53&lt;&gt;"",G53&lt;&gt;"",G53&lt;=F53),"Check overnight or invalid times manually.",IF(B53="","",TRIM(IF(IF(OR(NOT(AND(E53&lt;&gt;"",N53&lt;&gt;"Cancelled")),I53=""),0,SUMPRODUCT(($E$5:$E$304=E53)*($N$5:$N$304&lt;&gt;"Cancelled")*(IF($F$5:$F$304="",0,$F$5:$F$304)&lt;IF(G53="",1,G53))*(IF($G$5:$G$304="",1,$G$5:$G$304)&gt;IF(F53="",0,F53))*($I$5:$I$304=I53)))&gt;1,"Trainer booked twice. ","")&amp;IF(IF(OR(NOT(AND(E53&lt;&gt;"",N53&lt;&gt;"Cancelled")),H53="",H53="Online"),0,SUMPRODUCT(($E$5:$E$304=E53)*($N$5:$N$304&lt;&gt;"Cancelled")*(IF($F$5:$F$304="",0,$F$5:$F$304)&lt;IF(G53="",1,G53))*(IF($G$5:$G$304="",1,$G$5:$G$304)&gt;IF(F53="",0,F53))*($H$5:$H$304=H53)))&gt;1,"Room booked twice. ","")&amp;IF(AND(R53&lt;&gt;"",N(R53)&lt;0),"Over capacity by "&amp;-R53&amp;". ","")&amp;IF(I53="","No owner. ","")&amp;IF(AND(L53&lt;&gt;"",E53&lt;&gt;"",N(E53)&gt;N(L53)),"After the deadline. ","")))))</f>
        <v/>
      </c>
    </row>
    <row r="54" spans="1:20" x14ac:dyDescent="0.35">
      <c r="A54" s="6"/>
      <c r="B54" s="6"/>
      <c r="C54" s="7"/>
      <c r="D54" s="6"/>
      <c r="E54" s="8"/>
      <c r="F54" s="9"/>
      <c r="G54" s="9"/>
      <c r="H54" s="6"/>
      <c r="I54" s="6"/>
      <c r="J54" s="7"/>
      <c r="K54" s="7"/>
      <c r="L54" s="8"/>
      <c r="M54" s="7"/>
      <c r="N54" s="7"/>
      <c r="O54" s="10" t="str">
        <f t="shared" si="0"/>
        <v/>
      </c>
      <c r="P54" s="11" t="str">
        <f>IF(OR(E54="",N54="Cancelled"),"",COUNTIFS($E$5:E54,E54,$N$5:N54,"&lt;&gt;Cancelled"))</f>
        <v/>
      </c>
      <c r="Q54" s="12" t="str">
        <f t="shared" si="1"/>
        <v/>
      </c>
      <c r="R54" s="11" t="str">
        <f t="shared" si="2"/>
        <v/>
      </c>
      <c r="S54" s="13" t="str">
        <f t="shared" si="3"/>
        <v/>
      </c>
      <c r="T54" s="14" t="str">
        <f t="array" ref="T54">IF(N54="Cancelled","",IF(AND(F54&lt;&gt;"",G54&lt;&gt;"",G54&lt;=F54),"Check overnight or invalid times manually.",IF(B54="","",TRIM(IF(IF(OR(NOT(AND(E54&lt;&gt;"",N54&lt;&gt;"Cancelled")),I54=""),0,SUMPRODUCT(($E$5:$E$304=E54)*($N$5:$N$304&lt;&gt;"Cancelled")*(IF($F$5:$F$304="",0,$F$5:$F$304)&lt;IF(G54="",1,G54))*(IF($G$5:$G$304="",1,$G$5:$G$304)&gt;IF(F54="",0,F54))*($I$5:$I$304=I54)))&gt;1,"Trainer booked twice. ","")&amp;IF(IF(OR(NOT(AND(E54&lt;&gt;"",N54&lt;&gt;"Cancelled")),H54="",H54="Online"),0,SUMPRODUCT(($E$5:$E$304=E54)*($N$5:$N$304&lt;&gt;"Cancelled")*(IF($F$5:$F$304="",0,$F$5:$F$304)&lt;IF(G54="",1,G54))*(IF($G$5:$G$304="",1,$G$5:$G$304)&gt;IF(F54="",0,F54))*($H$5:$H$304=H54)))&gt;1,"Room booked twice. ","")&amp;IF(AND(R54&lt;&gt;"",N(R54)&lt;0),"Over capacity by "&amp;-R54&amp;". ","")&amp;IF(I54="","No owner. ","")&amp;IF(AND(L54&lt;&gt;"",E54&lt;&gt;"",N(E54)&gt;N(L54)),"After the deadline. ","")))))</f>
        <v/>
      </c>
    </row>
    <row r="55" spans="1:20" x14ac:dyDescent="0.35">
      <c r="A55" s="6"/>
      <c r="B55" s="6"/>
      <c r="C55" s="7"/>
      <c r="D55" s="6"/>
      <c r="E55" s="8"/>
      <c r="F55" s="9"/>
      <c r="G55" s="9"/>
      <c r="H55" s="6"/>
      <c r="I55" s="6"/>
      <c r="J55" s="7"/>
      <c r="K55" s="7"/>
      <c r="L55" s="8"/>
      <c r="M55" s="7"/>
      <c r="N55" s="7"/>
      <c r="O55" s="10" t="str">
        <f t="shared" si="0"/>
        <v/>
      </c>
      <c r="P55" s="11" t="str">
        <f>IF(OR(E55="",N55="Cancelled"),"",COUNTIFS($E$5:E55,E55,$N$5:N55,"&lt;&gt;Cancelled"))</f>
        <v/>
      </c>
      <c r="Q55" s="12" t="str">
        <f t="shared" si="1"/>
        <v/>
      </c>
      <c r="R55" s="11" t="str">
        <f t="shared" si="2"/>
        <v/>
      </c>
      <c r="S55" s="13" t="str">
        <f t="shared" si="3"/>
        <v/>
      </c>
      <c r="T55" s="14" t="str">
        <f t="array" ref="T55">IF(N55="Cancelled","",IF(AND(F55&lt;&gt;"",G55&lt;&gt;"",G55&lt;=F55),"Check overnight or invalid times manually.",IF(B55="","",TRIM(IF(IF(OR(NOT(AND(E55&lt;&gt;"",N55&lt;&gt;"Cancelled")),I55=""),0,SUMPRODUCT(($E$5:$E$304=E55)*($N$5:$N$304&lt;&gt;"Cancelled")*(IF($F$5:$F$304="",0,$F$5:$F$304)&lt;IF(G55="",1,G55))*(IF($G$5:$G$304="",1,$G$5:$G$304)&gt;IF(F55="",0,F55))*($I$5:$I$304=I55)))&gt;1,"Trainer booked twice. ","")&amp;IF(IF(OR(NOT(AND(E55&lt;&gt;"",N55&lt;&gt;"Cancelled")),H55="",H55="Online"),0,SUMPRODUCT(($E$5:$E$304=E55)*($N$5:$N$304&lt;&gt;"Cancelled")*(IF($F$5:$F$304="",0,$F$5:$F$304)&lt;IF(G55="",1,G55))*(IF($G$5:$G$304="",1,$G$5:$G$304)&gt;IF(F55="",0,F55))*($H$5:$H$304=H55)))&gt;1,"Room booked twice. ","")&amp;IF(AND(R55&lt;&gt;"",N(R55)&lt;0),"Over capacity by "&amp;-R55&amp;". ","")&amp;IF(I55="","No owner. ","")&amp;IF(AND(L55&lt;&gt;"",E55&lt;&gt;"",N(E55)&gt;N(L55)),"After the deadline. ","")))))</f>
        <v/>
      </c>
    </row>
    <row r="56" spans="1:20" x14ac:dyDescent="0.35">
      <c r="A56" s="6"/>
      <c r="B56" s="6"/>
      <c r="C56" s="7"/>
      <c r="D56" s="6"/>
      <c r="E56" s="8"/>
      <c r="F56" s="9"/>
      <c r="G56" s="9"/>
      <c r="H56" s="6"/>
      <c r="I56" s="6"/>
      <c r="J56" s="7"/>
      <c r="K56" s="7"/>
      <c r="L56" s="8"/>
      <c r="M56" s="7"/>
      <c r="N56" s="7"/>
      <c r="O56" s="10" t="str">
        <f t="shared" si="0"/>
        <v/>
      </c>
      <c r="P56" s="11" t="str">
        <f>IF(OR(E56="",N56="Cancelled"),"",COUNTIFS($E$5:E56,E56,$N$5:N56,"&lt;&gt;Cancelled"))</f>
        <v/>
      </c>
      <c r="Q56" s="12" t="str">
        <f t="shared" si="1"/>
        <v/>
      </c>
      <c r="R56" s="11" t="str">
        <f t="shared" si="2"/>
        <v/>
      </c>
      <c r="S56" s="13" t="str">
        <f t="shared" si="3"/>
        <v/>
      </c>
      <c r="T56" s="14" t="str">
        <f t="array" ref="T56">IF(N56="Cancelled","",IF(AND(F56&lt;&gt;"",G56&lt;&gt;"",G56&lt;=F56),"Check overnight or invalid times manually.",IF(B56="","",TRIM(IF(IF(OR(NOT(AND(E56&lt;&gt;"",N56&lt;&gt;"Cancelled")),I56=""),0,SUMPRODUCT(($E$5:$E$304=E56)*($N$5:$N$304&lt;&gt;"Cancelled")*(IF($F$5:$F$304="",0,$F$5:$F$304)&lt;IF(G56="",1,G56))*(IF($G$5:$G$304="",1,$G$5:$G$304)&gt;IF(F56="",0,F56))*($I$5:$I$304=I56)))&gt;1,"Trainer booked twice. ","")&amp;IF(IF(OR(NOT(AND(E56&lt;&gt;"",N56&lt;&gt;"Cancelled")),H56="",H56="Online"),0,SUMPRODUCT(($E$5:$E$304=E56)*($N$5:$N$304&lt;&gt;"Cancelled")*(IF($F$5:$F$304="",0,$F$5:$F$304)&lt;IF(G56="",1,G56))*(IF($G$5:$G$304="",1,$G$5:$G$304)&gt;IF(F56="",0,F56))*($H$5:$H$304=H56)))&gt;1,"Room booked twice. ","")&amp;IF(AND(R56&lt;&gt;"",N(R56)&lt;0),"Over capacity by "&amp;-R56&amp;". ","")&amp;IF(I56="","No owner. ","")&amp;IF(AND(L56&lt;&gt;"",E56&lt;&gt;"",N(E56)&gt;N(L56)),"After the deadline. ","")))))</f>
        <v/>
      </c>
    </row>
    <row r="57" spans="1:20" x14ac:dyDescent="0.35">
      <c r="A57" s="6"/>
      <c r="B57" s="6"/>
      <c r="C57" s="7"/>
      <c r="D57" s="6"/>
      <c r="E57" s="8"/>
      <c r="F57" s="9"/>
      <c r="G57" s="9"/>
      <c r="H57" s="6"/>
      <c r="I57" s="6"/>
      <c r="J57" s="7"/>
      <c r="K57" s="7"/>
      <c r="L57" s="8"/>
      <c r="M57" s="7"/>
      <c r="N57" s="7"/>
      <c r="O57" s="10" t="str">
        <f t="shared" si="0"/>
        <v/>
      </c>
      <c r="P57" s="11" t="str">
        <f>IF(OR(E57="",N57="Cancelled"),"",COUNTIFS($E$5:E57,E57,$N$5:N57,"&lt;&gt;Cancelled"))</f>
        <v/>
      </c>
      <c r="Q57" s="12" t="str">
        <f t="shared" si="1"/>
        <v/>
      </c>
      <c r="R57" s="11" t="str">
        <f t="shared" si="2"/>
        <v/>
      </c>
      <c r="S57" s="13" t="str">
        <f t="shared" si="3"/>
        <v/>
      </c>
      <c r="T57" s="14" t="str">
        <f t="array" ref="T57">IF(N57="Cancelled","",IF(AND(F57&lt;&gt;"",G57&lt;&gt;"",G57&lt;=F57),"Check overnight or invalid times manually.",IF(B57="","",TRIM(IF(IF(OR(NOT(AND(E57&lt;&gt;"",N57&lt;&gt;"Cancelled")),I57=""),0,SUMPRODUCT(($E$5:$E$304=E57)*($N$5:$N$304&lt;&gt;"Cancelled")*(IF($F$5:$F$304="",0,$F$5:$F$304)&lt;IF(G57="",1,G57))*(IF($G$5:$G$304="",1,$G$5:$G$304)&gt;IF(F57="",0,F57))*($I$5:$I$304=I57)))&gt;1,"Trainer booked twice. ","")&amp;IF(IF(OR(NOT(AND(E57&lt;&gt;"",N57&lt;&gt;"Cancelled")),H57="",H57="Online"),0,SUMPRODUCT(($E$5:$E$304=E57)*($N$5:$N$304&lt;&gt;"Cancelled")*(IF($F$5:$F$304="",0,$F$5:$F$304)&lt;IF(G57="",1,G57))*(IF($G$5:$G$304="",1,$G$5:$G$304)&gt;IF(F57="",0,F57))*($H$5:$H$304=H57)))&gt;1,"Room booked twice. ","")&amp;IF(AND(R57&lt;&gt;"",N(R57)&lt;0),"Over capacity by "&amp;-R57&amp;". ","")&amp;IF(I57="","No owner. ","")&amp;IF(AND(L57&lt;&gt;"",E57&lt;&gt;"",N(E57)&gt;N(L57)),"After the deadline. ","")))))</f>
        <v/>
      </c>
    </row>
    <row r="58" spans="1:20" x14ac:dyDescent="0.35">
      <c r="A58" s="6"/>
      <c r="B58" s="6"/>
      <c r="C58" s="7"/>
      <c r="D58" s="6"/>
      <c r="E58" s="8"/>
      <c r="F58" s="9"/>
      <c r="G58" s="9"/>
      <c r="H58" s="6"/>
      <c r="I58" s="6"/>
      <c r="J58" s="7"/>
      <c r="K58" s="7"/>
      <c r="L58" s="8"/>
      <c r="M58" s="7"/>
      <c r="N58" s="7"/>
      <c r="O58" s="10" t="str">
        <f t="shared" si="0"/>
        <v/>
      </c>
      <c r="P58" s="11" t="str">
        <f>IF(OR(E58="",N58="Cancelled"),"",COUNTIFS($E$5:E58,E58,$N$5:N58,"&lt;&gt;Cancelled"))</f>
        <v/>
      </c>
      <c r="Q58" s="12" t="str">
        <f t="shared" si="1"/>
        <v/>
      </c>
      <c r="R58" s="11" t="str">
        <f t="shared" si="2"/>
        <v/>
      </c>
      <c r="S58" s="13" t="str">
        <f t="shared" si="3"/>
        <v/>
      </c>
      <c r="T58" s="14" t="str">
        <f t="array" ref="T58">IF(N58="Cancelled","",IF(AND(F58&lt;&gt;"",G58&lt;&gt;"",G58&lt;=F58),"Check overnight or invalid times manually.",IF(B58="","",TRIM(IF(IF(OR(NOT(AND(E58&lt;&gt;"",N58&lt;&gt;"Cancelled")),I58=""),0,SUMPRODUCT(($E$5:$E$304=E58)*($N$5:$N$304&lt;&gt;"Cancelled")*(IF($F$5:$F$304="",0,$F$5:$F$304)&lt;IF(G58="",1,G58))*(IF($G$5:$G$304="",1,$G$5:$G$304)&gt;IF(F58="",0,F58))*($I$5:$I$304=I58)))&gt;1,"Trainer booked twice. ","")&amp;IF(IF(OR(NOT(AND(E58&lt;&gt;"",N58&lt;&gt;"Cancelled")),H58="",H58="Online"),0,SUMPRODUCT(($E$5:$E$304=E58)*($N$5:$N$304&lt;&gt;"Cancelled")*(IF($F$5:$F$304="",0,$F$5:$F$304)&lt;IF(G58="",1,G58))*(IF($G$5:$G$304="",1,$G$5:$G$304)&gt;IF(F58="",0,F58))*($H$5:$H$304=H58)))&gt;1,"Room booked twice. ","")&amp;IF(AND(R58&lt;&gt;"",N(R58)&lt;0),"Over capacity by "&amp;-R58&amp;". ","")&amp;IF(I58="","No owner. ","")&amp;IF(AND(L58&lt;&gt;"",E58&lt;&gt;"",N(E58)&gt;N(L58)),"After the deadline. ","")))))</f>
        <v/>
      </c>
    </row>
    <row r="59" spans="1:20" x14ac:dyDescent="0.35">
      <c r="A59" s="6"/>
      <c r="B59" s="6"/>
      <c r="C59" s="7"/>
      <c r="D59" s="6"/>
      <c r="E59" s="8"/>
      <c r="F59" s="9"/>
      <c r="G59" s="9"/>
      <c r="H59" s="6"/>
      <c r="I59" s="6"/>
      <c r="J59" s="7"/>
      <c r="K59" s="7"/>
      <c r="L59" s="8"/>
      <c r="M59" s="7"/>
      <c r="N59" s="7"/>
      <c r="O59" s="10" t="str">
        <f t="shared" si="0"/>
        <v/>
      </c>
      <c r="P59" s="11" t="str">
        <f>IF(OR(E59="",N59="Cancelled"),"",COUNTIFS($E$5:E59,E59,$N$5:N59,"&lt;&gt;Cancelled"))</f>
        <v/>
      </c>
      <c r="Q59" s="12" t="str">
        <f t="shared" si="1"/>
        <v/>
      </c>
      <c r="R59" s="11" t="str">
        <f t="shared" si="2"/>
        <v/>
      </c>
      <c r="S59" s="13" t="str">
        <f t="shared" si="3"/>
        <v/>
      </c>
      <c r="T59" s="14" t="str">
        <f t="array" ref="T59">IF(N59="Cancelled","",IF(AND(F59&lt;&gt;"",G59&lt;&gt;"",G59&lt;=F59),"Check overnight or invalid times manually.",IF(B59="","",TRIM(IF(IF(OR(NOT(AND(E59&lt;&gt;"",N59&lt;&gt;"Cancelled")),I59=""),0,SUMPRODUCT(($E$5:$E$304=E59)*($N$5:$N$304&lt;&gt;"Cancelled")*(IF($F$5:$F$304="",0,$F$5:$F$304)&lt;IF(G59="",1,G59))*(IF($G$5:$G$304="",1,$G$5:$G$304)&gt;IF(F59="",0,F59))*($I$5:$I$304=I59)))&gt;1,"Trainer booked twice. ","")&amp;IF(IF(OR(NOT(AND(E59&lt;&gt;"",N59&lt;&gt;"Cancelled")),H59="",H59="Online"),0,SUMPRODUCT(($E$5:$E$304=E59)*($N$5:$N$304&lt;&gt;"Cancelled")*(IF($F$5:$F$304="",0,$F$5:$F$304)&lt;IF(G59="",1,G59))*(IF($G$5:$G$304="",1,$G$5:$G$304)&gt;IF(F59="",0,F59))*($H$5:$H$304=H59)))&gt;1,"Room booked twice. ","")&amp;IF(AND(R59&lt;&gt;"",N(R59)&lt;0),"Over capacity by "&amp;-R59&amp;". ","")&amp;IF(I59="","No owner. ","")&amp;IF(AND(L59&lt;&gt;"",E59&lt;&gt;"",N(E59)&gt;N(L59)),"After the deadline. ","")))))</f>
        <v/>
      </c>
    </row>
    <row r="60" spans="1:20" x14ac:dyDescent="0.35">
      <c r="A60" s="6"/>
      <c r="B60" s="6"/>
      <c r="C60" s="7"/>
      <c r="D60" s="6"/>
      <c r="E60" s="8"/>
      <c r="F60" s="9"/>
      <c r="G60" s="9"/>
      <c r="H60" s="6"/>
      <c r="I60" s="6"/>
      <c r="J60" s="7"/>
      <c r="K60" s="7"/>
      <c r="L60" s="8"/>
      <c r="M60" s="7"/>
      <c r="N60" s="7"/>
      <c r="O60" s="10" t="str">
        <f t="shared" si="0"/>
        <v/>
      </c>
      <c r="P60" s="11" t="str">
        <f>IF(OR(E60="",N60="Cancelled"),"",COUNTIFS($E$5:E60,E60,$N$5:N60,"&lt;&gt;Cancelled"))</f>
        <v/>
      </c>
      <c r="Q60" s="12" t="str">
        <f t="shared" si="1"/>
        <v/>
      </c>
      <c r="R60" s="11" t="str">
        <f t="shared" si="2"/>
        <v/>
      </c>
      <c r="S60" s="13" t="str">
        <f t="shared" si="3"/>
        <v/>
      </c>
      <c r="T60" s="14" t="str">
        <f t="array" ref="T60">IF(N60="Cancelled","",IF(AND(F60&lt;&gt;"",G60&lt;&gt;"",G60&lt;=F60),"Check overnight or invalid times manually.",IF(B60="","",TRIM(IF(IF(OR(NOT(AND(E60&lt;&gt;"",N60&lt;&gt;"Cancelled")),I60=""),0,SUMPRODUCT(($E$5:$E$304=E60)*($N$5:$N$304&lt;&gt;"Cancelled")*(IF($F$5:$F$304="",0,$F$5:$F$304)&lt;IF(G60="",1,G60))*(IF($G$5:$G$304="",1,$G$5:$G$304)&gt;IF(F60="",0,F60))*($I$5:$I$304=I60)))&gt;1,"Trainer booked twice. ","")&amp;IF(IF(OR(NOT(AND(E60&lt;&gt;"",N60&lt;&gt;"Cancelled")),H60="",H60="Online"),0,SUMPRODUCT(($E$5:$E$304=E60)*($N$5:$N$304&lt;&gt;"Cancelled")*(IF($F$5:$F$304="",0,$F$5:$F$304)&lt;IF(G60="",1,G60))*(IF($G$5:$G$304="",1,$G$5:$G$304)&gt;IF(F60="",0,F60))*($H$5:$H$304=H60)))&gt;1,"Room booked twice. ","")&amp;IF(AND(R60&lt;&gt;"",N(R60)&lt;0),"Over capacity by "&amp;-R60&amp;". ","")&amp;IF(I60="","No owner. ","")&amp;IF(AND(L60&lt;&gt;"",E60&lt;&gt;"",N(E60)&gt;N(L60)),"After the deadline. ","")))))</f>
        <v/>
      </c>
    </row>
    <row r="61" spans="1:20" x14ac:dyDescent="0.35">
      <c r="A61" s="6"/>
      <c r="B61" s="6"/>
      <c r="C61" s="7"/>
      <c r="D61" s="6"/>
      <c r="E61" s="8"/>
      <c r="F61" s="9"/>
      <c r="G61" s="9"/>
      <c r="H61" s="6"/>
      <c r="I61" s="6"/>
      <c r="J61" s="7"/>
      <c r="K61" s="7"/>
      <c r="L61" s="8"/>
      <c r="M61" s="7"/>
      <c r="N61" s="7"/>
      <c r="O61" s="10" t="str">
        <f t="shared" si="0"/>
        <v/>
      </c>
      <c r="P61" s="11" t="str">
        <f>IF(OR(E61="",N61="Cancelled"),"",COUNTIFS($E$5:E61,E61,$N$5:N61,"&lt;&gt;Cancelled"))</f>
        <v/>
      </c>
      <c r="Q61" s="12" t="str">
        <f t="shared" si="1"/>
        <v/>
      </c>
      <c r="R61" s="11" t="str">
        <f t="shared" si="2"/>
        <v/>
      </c>
      <c r="S61" s="13" t="str">
        <f t="shared" si="3"/>
        <v/>
      </c>
      <c r="T61" s="14" t="str">
        <f t="array" ref="T61">IF(N61="Cancelled","",IF(AND(F61&lt;&gt;"",G61&lt;&gt;"",G61&lt;=F61),"Check overnight or invalid times manually.",IF(B61="","",TRIM(IF(IF(OR(NOT(AND(E61&lt;&gt;"",N61&lt;&gt;"Cancelled")),I61=""),0,SUMPRODUCT(($E$5:$E$304=E61)*($N$5:$N$304&lt;&gt;"Cancelled")*(IF($F$5:$F$304="",0,$F$5:$F$304)&lt;IF(G61="",1,G61))*(IF($G$5:$G$304="",1,$G$5:$G$304)&gt;IF(F61="",0,F61))*($I$5:$I$304=I61)))&gt;1,"Trainer booked twice. ","")&amp;IF(IF(OR(NOT(AND(E61&lt;&gt;"",N61&lt;&gt;"Cancelled")),H61="",H61="Online"),0,SUMPRODUCT(($E$5:$E$304=E61)*($N$5:$N$304&lt;&gt;"Cancelled")*(IF($F$5:$F$304="",0,$F$5:$F$304)&lt;IF(G61="",1,G61))*(IF($G$5:$G$304="",1,$G$5:$G$304)&gt;IF(F61="",0,F61))*($H$5:$H$304=H61)))&gt;1,"Room booked twice. ","")&amp;IF(AND(R61&lt;&gt;"",N(R61)&lt;0),"Over capacity by "&amp;-R61&amp;". ","")&amp;IF(I61="","No owner. ","")&amp;IF(AND(L61&lt;&gt;"",E61&lt;&gt;"",N(E61)&gt;N(L61)),"After the deadline. ","")))))</f>
        <v/>
      </c>
    </row>
    <row r="62" spans="1:20" x14ac:dyDescent="0.35">
      <c r="A62" s="6"/>
      <c r="B62" s="6"/>
      <c r="C62" s="7"/>
      <c r="D62" s="6"/>
      <c r="E62" s="8"/>
      <c r="F62" s="9"/>
      <c r="G62" s="9"/>
      <c r="H62" s="6"/>
      <c r="I62" s="6"/>
      <c r="J62" s="7"/>
      <c r="K62" s="7"/>
      <c r="L62" s="8"/>
      <c r="M62" s="7"/>
      <c r="N62" s="7"/>
      <c r="O62" s="10" t="str">
        <f t="shared" si="0"/>
        <v/>
      </c>
      <c r="P62" s="11" t="str">
        <f>IF(OR(E62="",N62="Cancelled"),"",COUNTIFS($E$5:E62,E62,$N$5:N62,"&lt;&gt;Cancelled"))</f>
        <v/>
      </c>
      <c r="Q62" s="12" t="str">
        <f t="shared" si="1"/>
        <v/>
      </c>
      <c r="R62" s="11" t="str">
        <f t="shared" si="2"/>
        <v/>
      </c>
      <c r="S62" s="13" t="str">
        <f t="shared" si="3"/>
        <v/>
      </c>
      <c r="T62" s="14" t="str">
        <f t="array" ref="T62">IF(N62="Cancelled","",IF(AND(F62&lt;&gt;"",G62&lt;&gt;"",G62&lt;=F62),"Check overnight or invalid times manually.",IF(B62="","",TRIM(IF(IF(OR(NOT(AND(E62&lt;&gt;"",N62&lt;&gt;"Cancelled")),I62=""),0,SUMPRODUCT(($E$5:$E$304=E62)*($N$5:$N$304&lt;&gt;"Cancelled")*(IF($F$5:$F$304="",0,$F$5:$F$304)&lt;IF(G62="",1,G62))*(IF($G$5:$G$304="",1,$G$5:$G$304)&gt;IF(F62="",0,F62))*($I$5:$I$304=I62)))&gt;1,"Trainer booked twice. ","")&amp;IF(IF(OR(NOT(AND(E62&lt;&gt;"",N62&lt;&gt;"Cancelled")),H62="",H62="Online"),0,SUMPRODUCT(($E$5:$E$304=E62)*($N$5:$N$304&lt;&gt;"Cancelled")*(IF($F$5:$F$304="",0,$F$5:$F$304)&lt;IF(G62="",1,G62))*(IF($G$5:$G$304="",1,$G$5:$G$304)&gt;IF(F62="",0,F62))*($H$5:$H$304=H62)))&gt;1,"Room booked twice. ","")&amp;IF(AND(R62&lt;&gt;"",N(R62)&lt;0),"Over capacity by "&amp;-R62&amp;". ","")&amp;IF(I62="","No owner. ","")&amp;IF(AND(L62&lt;&gt;"",E62&lt;&gt;"",N(E62)&gt;N(L62)),"After the deadline. ","")))))</f>
        <v/>
      </c>
    </row>
    <row r="63" spans="1:20" x14ac:dyDescent="0.35">
      <c r="A63" s="6"/>
      <c r="B63" s="6"/>
      <c r="C63" s="7"/>
      <c r="D63" s="6"/>
      <c r="E63" s="8"/>
      <c r="F63" s="9"/>
      <c r="G63" s="9"/>
      <c r="H63" s="6"/>
      <c r="I63" s="6"/>
      <c r="J63" s="7"/>
      <c r="K63" s="7"/>
      <c r="L63" s="8"/>
      <c r="M63" s="7"/>
      <c r="N63" s="7"/>
      <c r="O63" s="10" t="str">
        <f t="shared" si="0"/>
        <v/>
      </c>
      <c r="P63" s="11" t="str">
        <f>IF(OR(E63="",N63="Cancelled"),"",COUNTIFS($E$5:E63,E63,$N$5:N63,"&lt;&gt;Cancelled"))</f>
        <v/>
      </c>
      <c r="Q63" s="12" t="str">
        <f t="shared" si="1"/>
        <v/>
      </c>
      <c r="R63" s="11" t="str">
        <f t="shared" si="2"/>
        <v/>
      </c>
      <c r="S63" s="13" t="str">
        <f t="shared" si="3"/>
        <v/>
      </c>
      <c r="T63" s="14" t="str">
        <f t="array" ref="T63">IF(N63="Cancelled","",IF(AND(F63&lt;&gt;"",G63&lt;&gt;"",G63&lt;=F63),"Check overnight or invalid times manually.",IF(B63="","",TRIM(IF(IF(OR(NOT(AND(E63&lt;&gt;"",N63&lt;&gt;"Cancelled")),I63=""),0,SUMPRODUCT(($E$5:$E$304=E63)*($N$5:$N$304&lt;&gt;"Cancelled")*(IF($F$5:$F$304="",0,$F$5:$F$304)&lt;IF(G63="",1,G63))*(IF($G$5:$G$304="",1,$G$5:$G$304)&gt;IF(F63="",0,F63))*($I$5:$I$304=I63)))&gt;1,"Trainer booked twice. ","")&amp;IF(IF(OR(NOT(AND(E63&lt;&gt;"",N63&lt;&gt;"Cancelled")),H63="",H63="Online"),0,SUMPRODUCT(($E$5:$E$304=E63)*($N$5:$N$304&lt;&gt;"Cancelled")*(IF($F$5:$F$304="",0,$F$5:$F$304)&lt;IF(G63="",1,G63))*(IF($G$5:$G$304="",1,$G$5:$G$304)&gt;IF(F63="",0,F63))*($H$5:$H$304=H63)))&gt;1,"Room booked twice. ","")&amp;IF(AND(R63&lt;&gt;"",N(R63)&lt;0),"Over capacity by "&amp;-R63&amp;". ","")&amp;IF(I63="","No owner. ","")&amp;IF(AND(L63&lt;&gt;"",E63&lt;&gt;"",N(E63)&gt;N(L63)),"After the deadline. ","")))))</f>
        <v/>
      </c>
    </row>
    <row r="64" spans="1:20" x14ac:dyDescent="0.35">
      <c r="A64" s="6"/>
      <c r="B64" s="6"/>
      <c r="C64" s="7"/>
      <c r="D64" s="6"/>
      <c r="E64" s="8"/>
      <c r="F64" s="9"/>
      <c r="G64" s="9"/>
      <c r="H64" s="6"/>
      <c r="I64" s="6"/>
      <c r="J64" s="7"/>
      <c r="K64" s="7"/>
      <c r="L64" s="8"/>
      <c r="M64" s="7"/>
      <c r="N64" s="7"/>
      <c r="O64" s="10" t="str">
        <f t="shared" si="0"/>
        <v/>
      </c>
      <c r="P64" s="11" t="str">
        <f>IF(OR(E64="",N64="Cancelled"),"",COUNTIFS($E$5:E64,E64,$N$5:N64,"&lt;&gt;Cancelled"))</f>
        <v/>
      </c>
      <c r="Q64" s="12" t="str">
        <f t="shared" si="1"/>
        <v/>
      </c>
      <c r="R64" s="11" t="str">
        <f t="shared" si="2"/>
        <v/>
      </c>
      <c r="S64" s="13" t="str">
        <f t="shared" si="3"/>
        <v/>
      </c>
      <c r="T64" s="14" t="str">
        <f t="array" ref="T64">IF(N64="Cancelled","",IF(AND(F64&lt;&gt;"",G64&lt;&gt;"",G64&lt;=F64),"Check overnight or invalid times manually.",IF(B64="","",TRIM(IF(IF(OR(NOT(AND(E64&lt;&gt;"",N64&lt;&gt;"Cancelled")),I64=""),0,SUMPRODUCT(($E$5:$E$304=E64)*($N$5:$N$304&lt;&gt;"Cancelled")*(IF($F$5:$F$304="",0,$F$5:$F$304)&lt;IF(G64="",1,G64))*(IF($G$5:$G$304="",1,$G$5:$G$304)&gt;IF(F64="",0,F64))*($I$5:$I$304=I64)))&gt;1,"Trainer booked twice. ","")&amp;IF(IF(OR(NOT(AND(E64&lt;&gt;"",N64&lt;&gt;"Cancelled")),H64="",H64="Online"),0,SUMPRODUCT(($E$5:$E$304=E64)*($N$5:$N$304&lt;&gt;"Cancelled")*(IF($F$5:$F$304="",0,$F$5:$F$304)&lt;IF(G64="",1,G64))*(IF($G$5:$G$304="",1,$G$5:$G$304)&gt;IF(F64="",0,F64))*($H$5:$H$304=H64)))&gt;1,"Room booked twice. ","")&amp;IF(AND(R64&lt;&gt;"",N(R64)&lt;0),"Over capacity by "&amp;-R64&amp;". ","")&amp;IF(I64="","No owner. ","")&amp;IF(AND(L64&lt;&gt;"",E64&lt;&gt;"",N(E64)&gt;N(L64)),"After the deadline. ","")))))</f>
        <v/>
      </c>
    </row>
    <row r="65" spans="1:20" x14ac:dyDescent="0.35">
      <c r="A65" s="6"/>
      <c r="B65" s="6"/>
      <c r="C65" s="7"/>
      <c r="D65" s="6"/>
      <c r="E65" s="8"/>
      <c r="F65" s="9"/>
      <c r="G65" s="9"/>
      <c r="H65" s="6"/>
      <c r="I65" s="6"/>
      <c r="J65" s="7"/>
      <c r="K65" s="7"/>
      <c r="L65" s="8"/>
      <c r="M65" s="7"/>
      <c r="N65" s="7"/>
      <c r="O65" s="10" t="str">
        <f t="shared" si="0"/>
        <v/>
      </c>
      <c r="P65" s="11" t="str">
        <f>IF(OR(E65="",N65="Cancelled"),"",COUNTIFS($E$5:E65,E65,$N$5:N65,"&lt;&gt;Cancelled"))</f>
        <v/>
      </c>
      <c r="Q65" s="12" t="str">
        <f t="shared" si="1"/>
        <v/>
      </c>
      <c r="R65" s="11" t="str">
        <f t="shared" si="2"/>
        <v/>
      </c>
      <c r="S65" s="13" t="str">
        <f t="shared" si="3"/>
        <v/>
      </c>
      <c r="T65" s="14" t="str">
        <f t="array" ref="T65">IF(N65="Cancelled","",IF(AND(F65&lt;&gt;"",G65&lt;&gt;"",G65&lt;=F65),"Check overnight or invalid times manually.",IF(B65="","",TRIM(IF(IF(OR(NOT(AND(E65&lt;&gt;"",N65&lt;&gt;"Cancelled")),I65=""),0,SUMPRODUCT(($E$5:$E$304=E65)*($N$5:$N$304&lt;&gt;"Cancelled")*(IF($F$5:$F$304="",0,$F$5:$F$304)&lt;IF(G65="",1,G65))*(IF($G$5:$G$304="",1,$G$5:$G$304)&gt;IF(F65="",0,F65))*($I$5:$I$304=I65)))&gt;1,"Trainer booked twice. ","")&amp;IF(IF(OR(NOT(AND(E65&lt;&gt;"",N65&lt;&gt;"Cancelled")),H65="",H65="Online"),0,SUMPRODUCT(($E$5:$E$304=E65)*($N$5:$N$304&lt;&gt;"Cancelled")*(IF($F$5:$F$304="",0,$F$5:$F$304)&lt;IF(G65="",1,G65))*(IF($G$5:$G$304="",1,$G$5:$G$304)&gt;IF(F65="",0,F65))*($H$5:$H$304=H65)))&gt;1,"Room booked twice. ","")&amp;IF(AND(R65&lt;&gt;"",N(R65)&lt;0),"Over capacity by "&amp;-R65&amp;". ","")&amp;IF(I65="","No owner. ","")&amp;IF(AND(L65&lt;&gt;"",E65&lt;&gt;"",N(E65)&gt;N(L65)),"After the deadline. ","")))))</f>
        <v/>
      </c>
    </row>
    <row r="66" spans="1:20" x14ac:dyDescent="0.35">
      <c r="A66" s="6"/>
      <c r="B66" s="6"/>
      <c r="C66" s="7"/>
      <c r="D66" s="6"/>
      <c r="E66" s="8"/>
      <c r="F66" s="9"/>
      <c r="G66" s="9"/>
      <c r="H66" s="6"/>
      <c r="I66" s="6"/>
      <c r="J66" s="7"/>
      <c r="K66" s="7"/>
      <c r="L66" s="8"/>
      <c r="M66" s="7"/>
      <c r="N66" s="7"/>
      <c r="O66" s="10" t="str">
        <f t="shared" si="0"/>
        <v/>
      </c>
      <c r="P66" s="11" t="str">
        <f>IF(OR(E66="",N66="Cancelled"),"",COUNTIFS($E$5:E66,E66,$N$5:N66,"&lt;&gt;Cancelled"))</f>
        <v/>
      </c>
      <c r="Q66" s="12" t="str">
        <f t="shared" si="1"/>
        <v/>
      </c>
      <c r="R66" s="11" t="str">
        <f t="shared" si="2"/>
        <v/>
      </c>
      <c r="S66" s="13" t="str">
        <f t="shared" si="3"/>
        <v/>
      </c>
      <c r="T66" s="14" t="str">
        <f t="array" ref="T66">IF(N66="Cancelled","",IF(AND(F66&lt;&gt;"",G66&lt;&gt;"",G66&lt;=F66),"Check overnight or invalid times manually.",IF(B66="","",TRIM(IF(IF(OR(NOT(AND(E66&lt;&gt;"",N66&lt;&gt;"Cancelled")),I66=""),0,SUMPRODUCT(($E$5:$E$304=E66)*($N$5:$N$304&lt;&gt;"Cancelled")*(IF($F$5:$F$304="",0,$F$5:$F$304)&lt;IF(G66="",1,G66))*(IF($G$5:$G$304="",1,$G$5:$G$304)&gt;IF(F66="",0,F66))*($I$5:$I$304=I66)))&gt;1,"Trainer booked twice. ","")&amp;IF(IF(OR(NOT(AND(E66&lt;&gt;"",N66&lt;&gt;"Cancelled")),H66="",H66="Online"),0,SUMPRODUCT(($E$5:$E$304=E66)*($N$5:$N$304&lt;&gt;"Cancelled")*(IF($F$5:$F$304="",0,$F$5:$F$304)&lt;IF(G66="",1,G66))*(IF($G$5:$G$304="",1,$G$5:$G$304)&gt;IF(F66="",0,F66))*($H$5:$H$304=H66)))&gt;1,"Room booked twice. ","")&amp;IF(AND(R66&lt;&gt;"",N(R66)&lt;0),"Over capacity by "&amp;-R66&amp;". ","")&amp;IF(I66="","No owner. ","")&amp;IF(AND(L66&lt;&gt;"",E66&lt;&gt;"",N(E66)&gt;N(L66)),"After the deadline. ","")))))</f>
        <v/>
      </c>
    </row>
    <row r="67" spans="1:20" x14ac:dyDescent="0.35">
      <c r="A67" s="6"/>
      <c r="B67" s="6"/>
      <c r="C67" s="7"/>
      <c r="D67" s="6"/>
      <c r="E67" s="8"/>
      <c r="F67" s="9"/>
      <c r="G67" s="9"/>
      <c r="H67" s="6"/>
      <c r="I67" s="6"/>
      <c r="J67" s="7"/>
      <c r="K67" s="7"/>
      <c r="L67" s="8"/>
      <c r="M67" s="7"/>
      <c r="N67" s="7"/>
      <c r="O67" s="10" t="str">
        <f t="shared" si="0"/>
        <v/>
      </c>
      <c r="P67" s="11" t="str">
        <f>IF(OR(E67="",N67="Cancelled"),"",COUNTIFS($E$5:E67,E67,$N$5:N67,"&lt;&gt;Cancelled"))</f>
        <v/>
      </c>
      <c r="Q67" s="12" t="str">
        <f t="shared" si="1"/>
        <v/>
      </c>
      <c r="R67" s="11" t="str">
        <f t="shared" si="2"/>
        <v/>
      </c>
      <c r="S67" s="13" t="str">
        <f t="shared" si="3"/>
        <v/>
      </c>
      <c r="T67" s="14" t="str">
        <f t="array" ref="T67">IF(N67="Cancelled","",IF(AND(F67&lt;&gt;"",G67&lt;&gt;"",G67&lt;=F67),"Check overnight or invalid times manually.",IF(B67="","",TRIM(IF(IF(OR(NOT(AND(E67&lt;&gt;"",N67&lt;&gt;"Cancelled")),I67=""),0,SUMPRODUCT(($E$5:$E$304=E67)*($N$5:$N$304&lt;&gt;"Cancelled")*(IF($F$5:$F$304="",0,$F$5:$F$304)&lt;IF(G67="",1,G67))*(IF($G$5:$G$304="",1,$G$5:$G$304)&gt;IF(F67="",0,F67))*($I$5:$I$304=I67)))&gt;1,"Trainer booked twice. ","")&amp;IF(IF(OR(NOT(AND(E67&lt;&gt;"",N67&lt;&gt;"Cancelled")),H67="",H67="Online"),0,SUMPRODUCT(($E$5:$E$304=E67)*($N$5:$N$304&lt;&gt;"Cancelled")*(IF($F$5:$F$304="",0,$F$5:$F$304)&lt;IF(G67="",1,G67))*(IF($G$5:$G$304="",1,$G$5:$G$304)&gt;IF(F67="",0,F67))*($H$5:$H$304=H67)))&gt;1,"Room booked twice. ","")&amp;IF(AND(R67&lt;&gt;"",N(R67)&lt;0),"Over capacity by "&amp;-R67&amp;". ","")&amp;IF(I67="","No owner. ","")&amp;IF(AND(L67&lt;&gt;"",E67&lt;&gt;"",N(E67)&gt;N(L67)),"After the deadline. ","")))))</f>
        <v/>
      </c>
    </row>
    <row r="68" spans="1:20" x14ac:dyDescent="0.35">
      <c r="A68" s="6"/>
      <c r="B68" s="6"/>
      <c r="C68" s="7"/>
      <c r="D68" s="6"/>
      <c r="E68" s="8"/>
      <c r="F68" s="9"/>
      <c r="G68" s="9"/>
      <c r="H68" s="6"/>
      <c r="I68" s="6"/>
      <c r="J68" s="7"/>
      <c r="K68" s="7"/>
      <c r="L68" s="8"/>
      <c r="M68" s="7"/>
      <c r="N68" s="7"/>
      <c r="O68" s="10" t="str">
        <f t="shared" si="0"/>
        <v/>
      </c>
      <c r="P68" s="11" t="str">
        <f>IF(OR(E68="",N68="Cancelled"),"",COUNTIFS($E$5:E68,E68,$N$5:N68,"&lt;&gt;Cancelled"))</f>
        <v/>
      </c>
      <c r="Q68" s="12" t="str">
        <f t="shared" si="1"/>
        <v/>
      </c>
      <c r="R68" s="11" t="str">
        <f t="shared" si="2"/>
        <v/>
      </c>
      <c r="S68" s="13" t="str">
        <f t="shared" si="3"/>
        <v/>
      </c>
      <c r="T68" s="14" t="str">
        <f t="array" ref="T68">IF(N68="Cancelled","",IF(AND(F68&lt;&gt;"",G68&lt;&gt;"",G68&lt;=F68),"Check overnight or invalid times manually.",IF(B68="","",TRIM(IF(IF(OR(NOT(AND(E68&lt;&gt;"",N68&lt;&gt;"Cancelled")),I68=""),0,SUMPRODUCT(($E$5:$E$304=E68)*($N$5:$N$304&lt;&gt;"Cancelled")*(IF($F$5:$F$304="",0,$F$5:$F$304)&lt;IF(G68="",1,G68))*(IF($G$5:$G$304="",1,$G$5:$G$304)&gt;IF(F68="",0,F68))*($I$5:$I$304=I68)))&gt;1,"Trainer booked twice. ","")&amp;IF(IF(OR(NOT(AND(E68&lt;&gt;"",N68&lt;&gt;"Cancelled")),H68="",H68="Online"),0,SUMPRODUCT(($E$5:$E$304=E68)*($N$5:$N$304&lt;&gt;"Cancelled")*(IF($F$5:$F$304="",0,$F$5:$F$304)&lt;IF(G68="",1,G68))*(IF($G$5:$G$304="",1,$G$5:$G$304)&gt;IF(F68="",0,F68))*($H$5:$H$304=H68)))&gt;1,"Room booked twice. ","")&amp;IF(AND(R68&lt;&gt;"",N(R68)&lt;0),"Over capacity by "&amp;-R68&amp;". ","")&amp;IF(I68="","No owner. ","")&amp;IF(AND(L68&lt;&gt;"",E68&lt;&gt;"",N(E68)&gt;N(L68)),"After the deadline. ","")))))</f>
        <v/>
      </c>
    </row>
    <row r="69" spans="1:20" x14ac:dyDescent="0.35">
      <c r="A69" s="6"/>
      <c r="B69" s="6"/>
      <c r="C69" s="7"/>
      <c r="D69" s="6"/>
      <c r="E69" s="8"/>
      <c r="F69" s="9"/>
      <c r="G69" s="9"/>
      <c r="H69" s="6"/>
      <c r="I69" s="6"/>
      <c r="J69" s="7"/>
      <c r="K69" s="7"/>
      <c r="L69" s="8"/>
      <c r="M69" s="7"/>
      <c r="N69" s="7"/>
      <c r="O69" s="10" t="str">
        <f t="shared" ref="O69:O132" si="4">IF(E69="","",DATE(YEAR(E69),MONTH(E69),1))</f>
        <v/>
      </c>
      <c r="P69" s="11" t="str">
        <f>IF(OR(E69="",N69="Cancelled"),"",COUNTIFS($E$5:E69,E69,$N$5:N69,"&lt;&gt;Cancelled"))</f>
        <v/>
      </c>
      <c r="Q69" s="12" t="str">
        <f t="shared" ref="Q69:Q132" si="5">IF(E69="","",E69&amp;"|"&amp;P69)</f>
        <v/>
      </c>
      <c r="R69" s="11" t="str">
        <f t="shared" ref="R69:R132" si="6">IF(OR(J69="",K69=""),"",J69-K69)</f>
        <v/>
      </c>
      <c r="S69" s="13" t="str">
        <f t="shared" ref="S69:S132" si="7">IF(OR(E69="",N(M69)=0),"",EDATE(E69,M69))</f>
        <v/>
      </c>
      <c r="T69" s="14" t="str">
        <f t="array" ref="T69">IF(N69="Cancelled","",IF(AND(F69&lt;&gt;"",G69&lt;&gt;"",G69&lt;=F69),"Check overnight or invalid times manually.",IF(B69="","",TRIM(IF(IF(OR(NOT(AND(E69&lt;&gt;"",N69&lt;&gt;"Cancelled")),I69=""),0,SUMPRODUCT(($E$5:$E$304=E69)*($N$5:$N$304&lt;&gt;"Cancelled")*(IF($F$5:$F$304="",0,$F$5:$F$304)&lt;IF(G69="",1,G69))*(IF($G$5:$G$304="",1,$G$5:$G$304)&gt;IF(F69="",0,F69))*($I$5:$I$304=I69)))&gt;1,"Trainer booked twice. ","")&amp;IF(IF(OR(NOT(AND(E69&lt;&gt;"",N69&lt;&gt;"Cancelled")),H69="",H69="Online"),0,SUMPRODUCT(($E$5:$E$304=E69)*($N$5:$N$304&lt;&gt;"Cancelled")*(IF($F$5:$F$304="",0,$F$5:$F$304)&lt;IF(G69="",1,G69))*(IF($G$5:$G$304="",1,$G$5:$G$304)&gt;IF(F69="",0,F69))*($H$5:$H$304=H69)))&gt;1,"Room booked twice. ","")&amp;IF(AND(R69&lt;&gt;"",N(R69)&lt;0),"Over capacity by "&amp;-R69&amp;". ","")&amp;IF(I69="","No owner. ","")&amp;IF(AND(L69&lt;&gt;"",E69&lt;&gt;"",N(E69)&gt;N(L69)),"After the deadline. ","")))))</f>
        <v/>
      </c>
    </row>
    <row r="70" spans="1:20" x14ac:dyDescent="0.35">
      <c r="A70" s="6"/>
      <c r="B70" s="6"/>
      <c r="C70" s="7"/>
      <c r="D70" s="6"/>
      <c r="E70" s="8"/>
      <c r="F70" s="9"/>
      <c r="G70" s="9"/>
      <c r="H70" s="6"/>
      <c r="I70" s="6"/>
      <c r="J70" s="7"/>
      <c r="K70" s="7"/>
      <c r="L70" s="8"/>
      <c r="M70" s="7"/>
      <c r="N70" s="7"/>
      <c r="O70" s="10" t="str">
        <f t="shared" si="4"/>
        <v/>
      </c>
      <c r="P70" s="11" t="str">
        <f>IF(OR(E70="",N70="Cancelled"),"",COUNTIFS($E$5:E70,E70,$N$5:N70,"&lt;&gt;Cancelled"))</f>
        <v/>
      </c>
      <c r="Q70" s="12" t="str">
        <f t="shared" si="5"/>
        <v/>
      </c>
      <c r="R70" s="11" t="str">
        <f t="shared" si="6"/>
        <v/>
      </c>
      <c r="S70" s="13" t="str">
        <f t="shared" si="7"/>
        <v/>
      </c>
      <c r="T70" s="14" t="str">
        <f t="array" ref="T70">IF(N70="Cancelled","",IF(AND(F70&lt;&gt;"",G70&lt;&gt;"",G70&lt;=F70),"Check overnight or invalid times manually.",IF(B70="","",TRIM(IF(IF(OR(NOT(AND(E70&lt;&gt;"",N70&lt;&gt;"Cancelled")),I70=""),0,SUMPRODUCT(($E$5:$E$304=E70)*($N$5:$N$304&lt;&gt;"Cancelled")*(IF($F$5:$F$304="",0,$F$5:$F$304)&lt;IF(G70="",1,G70))*(IF($G$5:$G$304="",1,$G$5:$G$304)&gt;IF(F70="",0,F70))*($I$5:$I$304=I70)))&gt;1,"Trainer booked twice. ","")&amp;IF(IF(OR(NOT(AND(E70&lt;&gt;"",N70&lt;&gt;"Cancelled")),H70="",H70="Online"),0,SUMPRODUCT(($E$5:$E$304=E70)*($N$5:$N$304&lt;&gt;"Cancelled")*(IF($F$5:$F$304="",0,$F$5:$F$304)&lt;IF(G70="",1,G70))*(IF($G$5:$G$304="",1,$G$5:$G$304)&gt;IF(F70="",0,F70))*($H$5:$H$304=H70)))&gt;1,"Room booked twice. ","")&amp;IF(AND(R70&lt;&gt;"",N(R70)&lt;0),"Over capacity by "&amp;-R70&amp;". ","")&amp;IF(I70="","No owner. ","")&amp;IF(AND(L70&lt;&gt;"",E70&lt;&gt;"",N(E70)&gt;N(L70)),"After the deadline. ","")))))</f>
        <v/>
      </c>
    </row>
    <row r="71" spans="1:20" x14ac:dyDescent="0.35">
      <c r="A71" s="6"/>
      <c r="B71" s="6"/>
      <c r="C71" s="7"/>
      <c r="D71" s="6"/>
      <c r="E71" s="8"/>
      <c r="F71" s="9"/>
      <c r="G71" s="9"/>
      <c r="H71" s="6"/>
      <c r="I71" s="6"/>
      <c r="J71" s="7"/>
      <c r="K71" s="7"/>
      <c r="L71" s="8"/>
      <c r="M71" s="7"/>
      <c r="N71" s="7"/>
      <c r="O71" s="10" t="str">
        <f t="shared" si="4"/>
        <v/>
      </c>
      <c r="P71" s="11" t="str">
        <f>IF(OR(E71="",N71="Cancelled"),"",COUNTIFS($E$5:E71,E71,$N$5:N71,"&lt;&gt;Cancelled"))</f>
        <v/>
      </c>
      <c r="Q71" s="12" t="str">
        <f t="shared" si="5"/>
        <v/>
      </c>
      <c r="R71" s="11" t="str">
        <f t="shared" si="6"/>
        <v/>
      </c>
      <c r="S71" s="13" t="str">
        <f t="shared" si="7"/>
        <v/>
      </c>
      <c r="T71" s="14" t="str">
        <f t="array" ref="T71">IF(N71="Cancelled","",IF(AND(F71&lt;&gt;"",G71&lt;&gt;"",G71&lt;=F71),"Check overnight or invalid times manually.",IF(B71="","",TRIM(IF(IF(OR(NOT(AND(E71&lt;&gt;"",N71&lt;&gt;"Cancelled")),I71=""),0,SUMPRODUCT(($E$5:$E$304=E71)*($N$5:$N$304&lt;&gt;"Cancelled")*(IF($F$5:$F$304="",0,$F$5:$F$304)&lt;IF(G71="",1,G71))*(IF($G$5:$G$304="",1,$G$5:$G$304)&gt;IF(F71="",0,F71))*($I$5:$I$304=I71)))&gt;1,"Trainer booked twice. ","")&amp;IF(IF(OR(NOT(AND(E71&lt;&gt;"",N71&lt;&gt;"Cancelled")),H71="",H71="Online"),0,SUMPRODUCT(($E$5:$E$304=E71)*($N$5:$N$304&lt;&gt;"Cancelled")*(IF($F$5:$F$304="",0,$F$5:$F$304)&lt;IF(G71="",1,G71))*(IF($G$5:$G$304="",1,$G$5:$G$304)&gt;IF(F71="",0,F71))*($H$5:$H$304=H71)))&gt;1,"Room booked twice. ","")&amp;IF(AND(R71&lt;&gt;"",N(R71)&lt;0),"Over capacity by "&amp;-R71&amp;". ","")&amp;IF(I71="","No owner. ","")&amp;IF(AND(L71&lt;&gt;"",E71&lt;&gt;"",N(E71)&gt;N(L71)),"After the deadline. ","")))))</f>
        <v/>
      </c>
    </row>
    <row r="72" spans="1:20" x14ac:dyDescent="0.35">
      <c r="A72" s="6"/>
      <c r="B72" s="6"/>
      <c r="C72" s="7"/>
      <c r="D72" s="6"/>
      <c r="E72" s="8"/>
      <c r="F72" s="9"/>
      <c r="G72" s="9"/>
      <c r="H72" s="6"/>
      <c r="I72" s="6"/>
      <c r="J72" s="7"/>
      <c r="K72" s="7"/>
      <c r="L72" s="8"/>
      <c r="M72" s="7"/>
      <c r="N72" s="7"/>
      <c r="O72" s="10" t="str">
        <f t="shared" si="4"/>
        <v/>
      </c>
      <c r="P72" s="11" t="str">
        <f>IF(OR(E72="",N72="Cancelled"),"",COUNTIFS($E$5:E72,E72,$N$5:N72,"&lt;&gt;Cancelled"))</f>
        <v/>
      </c>
      <c r="Q72" s="12" t="str">
        <f t="shared" si="5"/>
        <v/>
      </c>
      <c r="R72" s="11" t="str">
        <f t="shared" si="6"/>
        <v/>
      </c>
      <c r="S72" s="13" t="str">
        <f t="shared" si="7"/>
        <v/>
      </c>
      <c r="T72" s="14" t="str">
        <f t="array" ref="T72">IF(N72="Cancelled","",IF(AND(F72&lt;&gt;"",G72&lt;&gt;"",G72&lt;=F72),"Check overnight or invalid times manually.",IF(B72="","",TRIM(IF(IF(OR(NOT(AND(E72&lt;&gt;"",N72&lt;&gt;"Cancelled")),I72=""),0,SUMPRODUCT(($E$5:$E$304=E72)*($N$5:$N$304&lt;&gt;"Cancelled")*(IF($F$5:$F$304="",0,$F$5:$F$304)&lt;IF(G72="",1,G72))*(IF($G$5:$G$304="",1,$G$5:$G$304)&gt;IF(F72="",0,F72))*($I$5:$I$304=I72)))&gt;1,"Trainer booked twice. ","")&amp;IF(IF(OR(NOT(AND(E72&lt;&gt;"",N72&lt;&gt;"Cancelled")),H72="",H72="Online"),0,SUMPRODUCT(($E$5:$E$304=E72)*($N$5:$N$304&lt;&gt;"Cancelled")*(IF($F$5:$F$304="",0,$F$5:$F$304)&lt;IF(G72="",1,G72))*(IF($G$5:$G$304="",1,$G$5:$G$304)&gt;IF(F72="",0,F72))*($H$5:$H$304=H72)))&gt;1,"Room booked twice. ","")&amp;IF(AND(R72&lt;&gt;"",N(R72)&lt;0),"Over capacity by "&amp;-R72&amp;". ","")&amp;IF(I72="","No owner. ","")&amp;IF(AND(L72&lt;&gt;"",E72&lt;&gt;"",N(E72)&gt;N(L72)),"After the deadline. ","")))))</f>
        <v/>
      </c>
    </row>
    <row r="73" spans="1:20" x14ac:dyDescent="0.35">
      <c r="A73" s="6"/>
      <c r="B73" s="6"/>
      <c r="C73" s="7"/>
      <c r="D73" s="6"/>
      <c r="E73" s="8"/>
      <c r="F73" s="9"/>
      <c r="G73" s="9"/>
      <c r="H73" s="6"/>
      <c r="I73" s="6"/>
      <c r="J73" s="7"/>
      <c r="K73" s="7"/>
      <c r="L73" s="8"/>
      <c r="M73" s="7"/>
      <c r="N73" s="7"/>
      <c r="O73" s="10" t="str">
        <f t="shared" si="4"/>
        <v/>
      </c>
      <c r="P73" s="11" t="str">
        <f>IF(OR(E73="",N73="Cancelled"),"",COUNTIFS($E$5:E73,E73,$N$5:N73,"&lt;&gt;Cancelled"))</f>
        <v/>
      </c>
      <c r="Q73" s="12" t="str">
        <f t="shared" si="5"/>
        <v/>
      </c>
      <c r="R73" s="11" t="str">
        <f t="shared" si="6"/>
        <v/>
      </c>
      <c r="S73" s="13" t="str">
        <f t="shared" si="7"/>
        <v/>
      </c>
      <c r="T73" s="14" t="str">
        <f t="array" ref="T73">IF(N73="Cancelled","",IF(AND(F73&lt;&gt;"",G73&lt;&gt;"",G73&lt;=F73),"Check overnight or invalid times manually.",IF(B73="","",TRIM(IF(IF(OR(NOT(AND(E73&lt;&gt;"",N73&lt;&gt;"Cancelled")),I73=""),0,SUMPRODUCT(($E$5:$E$304=E73)*($N$5:$N$304&lt;&gt;"Cancelled")*(IF($F$5:$F$304="",0,$F$5:$F$304)&lt;IF(G73="",1,G73))*(IF($G$5:$G$304="",1,$G$5:$G$304)&gt;IF(F73="",0,F73))*($I$5:$I$304=I73)))&gt;1,"Trainer booked twice. ","")&amp;IF(IF(OR(NOT(AND(E73&lt;&gt;"",N73&lt;&gt;"Cancelled")),H73="",H73="Online"),0,SUMPRODUCT(($E$5:$E$304=E73)*($N$5:$N$304&lt;&gt;"Cancelled")*(IF($F$5:$F$304="",0,$F$5:$F$304)&lt;IF(G73="",1,G73))*(IF($G$5:$G$304="",1,$G$5:$G$304)&gt;IF(F73="",0,F73))*($H$5:$H$304=H73)))&gt;1,"Room booked twice. ","")&amp;IF(AND(R73&lt;&gt;"",N(R73)&lt;0),"Over capacity by "&amp;-R73&amp;". ","")&amp;IF(I73="","No owner. ","")&amp;IF(AND(L73&lt;&gt;"",E73&lt;&gt;"",N(E73)&gt;N(L73)),"After the deadline. ","")))))</f>
        <v/>
      </c>
    </row>
    <row r="74" spans="1:20" x14ac:dyDescent="0.35">
      <c r="A74" s="6"/>
      <c r="B74" s="6"/>
      <c r="C74" s="7"/>
      <c r="D74" s="6"/>
      <c r="E74" s="8"/>
      <c r="F74" s="9"/>
      <c r="G74" s="9"/>
      <c r="H74" s="6"/>
      <c r="I74" s="6"/>
      <c r="J74" s="7"/>
      <c r="K74" s="7"/>
      <c r="L74" s="8"/>
      <c r="M74" s="7"/>
      <c r="N74" s="7"/>
      <c r="O74" s="10" t="str">
        <f t="shared" si="4"/>
        <v/>
      </c>
      <c r="P74" s="11" t="str">
        <f>IF(OR(E74="",N74="Cancelled"),"",COUNTIFS($E$5:E74,E74,$N$5:N74,"&lt;&gt;Cancelled"))</f>
        <v/>
      </c>
      <c r="Q74" s="12" t="str">
        <f t="shared" si="5"/>
        <v/>
      </c>
      <c r="R74" s="11" t="str">
        <f t="shared" si="6"/>
        <v/>
      </c>
      <c r="S74" s="13" t="str">
        <f t="shared" si="7"/>
        <v/>
      </c>
      <c r="T74" s="14" t="str">
        <f t="array" ref="T74">IF(N74="Cancelled","",IF(AND(F74&lt;&gt;"",G74&lt;&gt;"",G74&lt;=F74),"Check overnight or invalid times manually.",IF(B74="","",TRIM(IF(IF(OR(NOT(AND(E74&lt;&gt;"",N74&lt;&gt;"Cancelled")),I74=""),0,SUMPRODUCT(($E$5:$E$304=E74)*($N$5:$N$304&lt;&gt;"Cancelled")*(IF($F$5:$F$304="",0,$F$5:$F$304)&lt;IF(G74="",1,G74))*(IF($G$5:$G$304="",1,$G$5:$G$304)&gt;IF(F74="",0,F74))*($I$5:$I$304=I74)))&gt;1,"Trainer booked twice. ","")&amp;IF(IF(OR(NOT(AND(E74&lt;&gt;"",N74&lt;&gt;"Cancelled")),H74="",H74="Online"),0,SUMPRODUCT(($E$5:$E$304=E74)*($N$5:$N$304&lt;&gt;"Cancelled")*(IF($F$5:$F$304="",0,$F$5:$F$304)&lt;IF(G74="",1,G74))*(IF($G$5:$G$304="",1,$G$5:$G$304)&gt;IF(F74="",0,F74))*($H$5:$H$304=H74)))&gt;1,"Room booked twice. ","")&amp;IF(AND(R74&lt;&gt;"",N(R74)&lt;0),"Over capacity by "&amp;-R74&amp;". ","")&amp;IF(I74="","No owner. ","")&amp;IF(AND(L74&lt;&gt;"",E74&lt;&gt;"",N(E74)&gt;N(L74)),"After the deadline. ","")))))</f>
        <v/>
      </c>
    </row>
    <row r="75" spans="1:20" x14ac:dyDescent="0.35">
      <c r="A75" s="6"/>
      <c r="B75" s="6"/>
      <c r="C75" s="7"/>
      <c r="D75" s="6"/>
      <c r="E75" s="8"/>
      <c r="F75" s="9"/>
      <c r="G75" s="9"/>
      <c r="H75" s="6"/>
      <c r="I75" s="6"/>
      <c r="J75" s="7"/>
      <c r="K75" s="7"/>
      <c r="L75" s="8"/>
      <c r="M75" s="7"/>
      <c r="N75" s="7"/>
      <c r="O75" s="10" t="str">
        <f t="shared" si="4"/>
        <v/>
      </c>
      <c r="P75" s="11" t="str">
        <f>IF(OR(E75="",N75="Cancelled"),"",COUNTIFS($E$5:E75,E75,$N$5:N75,"&lt;&gt;Cancelled"))</f>
        <v/>
      </c>
      <c r="Q75" s="12" t="str">
        <f t="shared" si="5"/>
        <v/>
      </c>
      <c r="R75" s="11" t="str">
        <f t="shared" si="6"/>
        <v/>
      </c>
      <c r="S75" s="13" t="str">
        <f t="shared" si="7"/>
        <v/>
      </c>
      <c r="T75" s="14" t="str">
        <f t="array" ref="T75">IF(N75="Cancelled","",IF(AND(F75&lt;&gt;"",G75&lt;&gt;"",G75&lt;=F75),"Check overnight or invalid times manually.",IF(B75="","",TRIM(IF(IF(OR(NOT(AND(E75&lt;&gt;"",N75&lt;&gt;"Cancelled")),I75=""),0,SUMPRODUCT(($E$5:$E$304=E75)*($N$5:$N$304&lt;&gt;"Cancelled")*(IF($F$5:$F$304="",0,$F$5:$F$304)&lt;IF(G75="",1,G75))*(IF($G$5:$G$304="",1,$G$5:$G$304)&gt;IF(F75="",0,F75))*($I$5:$I$304=I75)))&gt;1,"Trainer booked twice. ","")&amp;IF(IF(OR(NOT(AND(E75&lt;&gt;"",N75&lt;&gt;"Cancelled")),H75="",H75="Online"),0,SUMPRODUCT(($E$5:$E$304=E75)*($N$5:$N$304&lt;&gt;"Cancelled")*(IF($F$5:$F$304="",0,$F$5:$F$304)&lt;IF(G75="",1,G75))*(IF($G$5:$G$304="",1,$G$5:$G$304)&gt;IF(F75="",0,F75))*($H$5:$H$304=H75)))&gt;1,"Room booked twice. ","")&amp;IF(AND(R75&lt;&gt;"",N(R75)&lt;0),"Over capacity by "&amp;-R75&amp;". ","")&amp;IF(I75="","No owner. ","")&amp;IF(AND(L75&lt;&gt;"",E75&lt;&gt;"",N(E75)&gt;N(L75)),"After the deadline. ","")))))</f>
        <v/>
      </c>
    </row>
    <row r="76" spans="1:20" x14ac:dyDescent="0.35">
      <c r="A76" s="6"/>
      <c r="B76" s="6"/>
      <c r="C76" s="7"/>
      <c r="D76" s="6"/>
      <c r="E76" s="8"/>
      <c r="F76" s="9"/>
      <c r="G76" s="9"/>
      <c r="H76" s="6"/>
      <c r="I76" s="6"/>
      <c r="J76" s="7"/>
      <c r="K76" s="7"/>
      <c r="L76" s="8"/>
      <c r="M76" s="7"/>
      <c r="N76" s="7"/>
      <c r="O76" s="10" t="str">
        <f t="shared" si="4"/>
        <v/>
      </c>
      <c r="P76" s="11" t="str">
        <f>IF(OR(E76="",N76="Cancelled"),"",COUNTIFS($E$5:E76,E76,$N$5:N76,"&lt;&gt;Cancelled"))</f>
        <v/>
      </c>
      <c r="Q76" s="12" t="str">
        <f t="shared" si="5"/>
        <v/>
      </c>
      <c r="R76" s="11" t="str">
        <f t="shared" si="6"/>
        <v/>
      </c>
      <c r="S76" s="13" t="str">
        <f t="shared" si="7"/>
        <v/>
      </c>
      <c r="T76" s="14" t="str">
        <f t="array" ref="T76">IF(N76="Cancelled","",IF(AND(F76&lt;&gt;"",G76&lt;&gt;"",G76&lt;=F76),"Check overnight or invalid times manually.",IF(B76="","",TRIM(IF(IF(OR(NOT(AND(E76&lt;&gt;"",N76&lt;&gt;"Cancelled")),I76=""),0,SUMPRODUCT(($E$5:$E$304=E76)*($N$5:$N$304&lt;&gt;"Cancelled")*(IF($F$5:$F$304="",0,$F$5:$F$304)&lt;IF(G76="",1,G76))*(IF($G$5:$G$304="",1,$G$5:$G$304)&gt;IF(F76="",0,F76))*($I$5:$I$304=I76)))&gt;1,"Trainer booked twice. ","")&amp;IF(IF(OR(NOT(AND(E76&lt;&gt;"",N76&lt;&gt;"Cancelled")),H76="",H76="Online"),0,SUMPRODUCT(($E$5:$E$304=E76)*($N$5:$N$304&lt;&gt;"Cancelled")*(IF($F$5:$F$304="",0,$F$5:$F$304)&lt;IF(G76="",1,G76))*(IF($G$5:$G$304="",1,$G$5:$G$304)&gt;IF(F76="",0,F76))*($H$5:$H$304=H76)))&gt;1,"Room booked twice. ","")&amp;IF(AND(R76&lt;&gt;"",N(R76)&lt;0),"Over capacity by "&amp;-R76&amp;". ","")&amp;IF(I76="","No owner. ","")&amp;IF(AND(L76&lt;&gt;"",E76&lt;&gt;"",N(E76)&gt;N(L76)),"After the deadline. ","")))))</f>
        <v/>
      </c>
    </row>
    <row r="77" spans="1:20" x14ac:dyDescent="0.35">
      <c r="A77" s="6"/>
      <c r="B77" s="6"/>
      <c r="C77" s="7"/>
      <c r="D77" s="6"/>
      <c r="E77" s="8"/>
      <c r="F77" s="9"/>
      <c r="G77" s="9"/>
      <c r="H77" s="6"/>
      <c r="I77" s="6"/>
      <c r="J77" s="7"/>
      <c r="K77" s="7"/>
      <c r="L77" s="8"/>
      <c r="M77" s="7"/>
      <c r="N77" s="7"/>
      <c r="O77" s="10" t="str">
        <f t="shared" si="4"/>
        <v/>
      </c>
      <c r="P77" s="11" t="str">
        <f>IF(OR(E77="",N77="Cancelled"),"",COUNTIFS($E$5:E77,E77,$N$5:N77,"&lt;&gt;Cancelled"))</f>
        <v/>
      </c>
      <c r="Q77" s="12" t="str">
        <f t="shared" si="5"/>
        <v/>
      </c>
      <c r="R77" s="11" t="str">
        <f t="shared" si="6"/>
        <v/>
      </c>
      <c r="S77" s="13" t="str">
        <f t="shared" si="7"/>
        <v/>
      </c>
      <c r="T77" s="14" t="str">
        <f t="array" ref="T77">IF(N77="Cancelled","",IF(AND(F77&lt;&gt;"",G77&lt;&gt;"",G77&lt;=F77),"Check overnight or invalid times manually.",IF(B77="","",TRIM(IF(IF(OR(NOT(AND(E77&lt;&gt;"",N77&lt;&gt;"Cancelled")),I77=""),0,SUMPRODUCT(($E$5:$E$304=E77)*($N$5:$N$304&lt;&gt;"Cancelled")*(IF($F$5:$F$304="",0,$F$5:$F$304)&lt;IF(G77="",1,G77))*(IF($G$5:$G$304="",1,$G$5:$G$304)&gt;IF(F77="",0,F77))*($I$5:$I$304=I77)))&gt;1,"Trainer booked twice. ","")&amp;IF(IF(OR(NOT(AND(E77&lt;&gt;"",N77&lt;&gt;"Cancelled")),H77="",H77="Online"),0,SUMPRODUCT(($E$5:$E$304=E77)*($N$5:$N$304&lt;&gt;"Cancelled")*(IF($F$5:$F$304="",0,$F$5:$F$304)&lt;IF(G77="",1,G77))*(IF($G$5:$G$304="",1,$G$5:$G$304)&gt;IF(F77="",0,F77))*($H$5:$H$304=H77)))&gt;1,"Room booked twice. ","")&amp;IF(AND(R77&lt;&gt;"",N(R77)&lt;0),"Over capacity by "&amp;-R77&amp;". ","")&amp;IF(I77="","No owner. ","")&amp;IF(AND(L77&lt;&gt;"",E77&lt;&gt;"",N(E77)&gt;N(L77)),"After the deadline. ","")))))</f>
        <v/>
      </c>
    </row>
    <row r="78" spans="1:20" x14ac:dyDescent="0.35">
      <c r="A78" s="6"/>
      <c r="B78" s="6"/>
      <c r="C78" s="7"/>
      <c r="D78" s="6"/>
      <c r="E78" s="8"/>
      <c r="F78" s="9"/>
      <c r="G78" s="9"/>
      <c r="H78" s="6"/>
      <c r="I78" s="6"/>
      <c r="J78" s="7"/>
      <c r="K78" s="7"/>
      <c r="L78" s="8"/>
      <c r="M78" s="7"/>
      <c r="N78" s="7"/>
      <c r="O78" s="10" t="str">
        <f t="shared" si="4"/>
        <v/>
      </c>
      <c r="P78" s="11" t="str">
        <f>IF(OR(E78="",N78="Cancelled"),"",COUNTIFS($E$5:E78,E78,$N$5:N78,"&lt;&gt;Cancelled"))</f>
        <v/>
      </c>
      <c r="Q78" s="12" t="str">
        <f t="shared" si="5"/>
        <v/>
      </c>
      <c r="R78" s="11" t="str">
        <f t="shared" si="6"/>
        <v/>
      </c>
      <c r="S78" s="13" t="str">
        <f t="shared" si="7"/>
        <v/>
      </c>
      <c r="T78" s="14" t="str">
        <f t="array" ref="T78">IF(N78="Cancelled","",IF(AND(F78&lt;&gt;"",G78&lt;&gt;"",G78&lt;=F78),"Check overnight or invalid times manually.",IF(B78="","",TRIM(IF(IF(OR(NOT(AND(E78&lt;&gt;"",N78&lt;&gt;"Cancelled")),I78=""),0,SUMPRODUCT(($E$5:$E$304=E78)*($N$5:$N$304&lt;&gt;"Cancelled")*(IF($F$5:$F$304="",0,$F$5:$F$304)&lt;IF(G78="",1,G78))*(IF($G$5:$G$304="",1,$G$5:$G$304)&gt;IF(F78="",0,F78))*($I$5:$I$304=I78)))&gt;1,"Trainer booked twice. ","")&amp;IF(IF(OR(NOT(AND(E78&lt;&gt;"",N78&lt;&gt;"Cancelled")),H78="",H78="Online"),0,SUMPRODUCT(($E$5:$E$304=E78)*($N$5:$N$304&lt;&gt;"Cancelled")*(IF($F$5:$F$304="",0,$F$5:$F$304)&lt;IF(G78="",1,G78))*(IF($G$5:$G$304="",1,$G$5:$G$304)&gt;IF(F78="",0,F78))*($H$5:$H$304=H78)))&gt;1,"Room booked twice. ","")&amp;IF(AND(R78&lt;&gt;"",N(R78)&lt;0),"Over capacity by "&amp;-R78&amp;". ","")&amp;IF(I78="","No owner. ","")&amp;IF(AND(L78&lt;&gt;"",E78&lt;&gt;"",N(E78)&gt;N(L78)),"After the deadline. ","")))))</f>
        <v/>
      </c>
    </row>
    <row r="79" spans="1:20" x14ac:dyDescent="0.35">
      <c r="A79" s="6"/>
      <c r="B79" s="6"/>
      <c r="C79" s="7"/>
      <c r="D79" s="6"/>
      <c r="E79" s="8"/>
      <c r="F79" s="9"/>
      <c r="G79" s="9"/>
      <c r="H79" s="6"/>
      <c r="I79" s="6"/>
      <c r="J79" s="7"/>
      <c r="K79" s="7"/>
      <c r="L79" s="8"/>
      <c r="M79" s="7"/>
      <c r="N79" s="7"/>
      <c r="O79" s="10" t="str">
        <f t="shared" si="4"/>
        <v/>
      </c>
      <c r="P79" s="11" t="str">
        <f>IF(OR(E79="",N79="Cancelled"),"",COUNTIFS($E$5:E79,E79,$N$5:N79,"&lt;&gt;Cancelled"))</f>
        <v/>
      </c>
      <c r="Q79" s="12" t="str">
        <f t="shared" si="5"/>
        <v/>
      </c>
      <c r="R79" s="11" t="str">
        <f t="shared" si="6"/>
        <v/>
      </c>
      <c r="S79" s="13" t="str">
        <f t="shared" si="7"/>
        <v/>
      </c>
      <c r="T79" s="14" t="str">
        <f t="array" ref="T79">IF(N79="Cancelled","",IF(AND(F79&lt;&gt;"",G79&lt;&gt;"",G79&lt;=F79),"Check overnight or invalid times manually.",IF(B79="","",TRIM(IF(IF(OR(NOT(AND(E79&lt;&gt;"",N79&lt;&gt;"Cancelled")),I79=""),0,SUMPRODUCT(($E$5:$E$304=E79)*($N$5:$N$304&lt;&gt;"Cancelled")*(IF($F$5:$F$304="",0,$F$5:$F$304)&lt;IF(G79="",1,G79))*(IF($G$5:$G$304="",1,$G$5:$G$304)&gt;IF(F79="",0,F79))*($I$5:$I$304=I79)))&gt;1,"Trainer booked twice. ","")&amp;IF(IF(OR(NOT(AND(E79&lt;&gt;"",N79&lt;&gt;"Cancelled")),H79="",H79="Online"),0,SUMPRODUCT(($E$5:$E$304=E79)*($N$5:$N$304&lt;&gt;"Cancelled")*(IF($F$5:$F$304="",0,$F$5:$F$304)&lt;IF(G79="",1,G79))*(IF($G$5:$G$304="",1,$G$5:$G$304)&gt;IF(F79="",0,F79))*($H$5:$H$304=H79)))&gt;1,"Room booked twice. ","")&amp;IF(AND(R79&lt;&gt;"",N(R79)&lt;0),"Over capacity by "&amp;-R79&amp;". ","")&amp;IF(I79="","No owner. ","")&amp;IF(AND(L79&lt;&gt;"",E79&lt;&gt;"",N(E79)&gt;N(L79)),"After the deadline. ","")))))</f>
        <v/>
      </c>
    </row>
    <row r="80" spans="1:20" x14ac:dyDescent="0.35">
      <c r="A80" s="6"/>
      <c r="B80" s="6"/>
      <c r="C80" s="7"/>
      <c r="D80" s="6"/>
      <c r="E80" s="8"/>
      <c r="F80" s="9"/>
      <c r="G80" s="9"/>
      <c r="H80" s="6"/>
      <c r="I80" s="6"/>
      <c r="J80" s="7"/>
      <c r="K80" s="7"/>
      <c r="L80" s="8"/>
      <c r="M80" s="7"/>
      <c r="N80" s="7"/>
      <c r="O80" s="10" t="str">
        <f t="shared" si="4"/>
        <v/>
      </c>
      <c r="P80" s="11" t="str">
        <f>IF(OR(E80="",N80="Cancelled"),"",COUNTIFS($E$5:E80,E80,$N$5:N80,"&lt;&gt;Cancelled"))</f>
        <v/>
      </c>
      <c r="Q80" s="12" t="str">
        <f t="shared" si="5"/>
        <v/>
      </c>
      <c r="R80" s="11" t="str">
        <f t="shared" si="6"/>
        <v/>
      </c>
      <c r="S80" s="13" t="str">
        <f t="shared" si="7"/>
        <v/>
      </c>
      <c r="T80" s="14" t="str">
        <f t="array" ref="T80">IF(N80="Cancelled","",IF(AND(F80&lt;&gt;"",G80&lt;&gt;"",G80&lt;=F80),"Check overnight or invalid times manually.",IF(B80="","",TRIM(IF(IF(OR(NOT(AND(E80&lt;&gt;"",N80&lt;&gt;"Cancelled")),I80=""),0,SUMPRODUCT(($E$5:$E$304=E80)*($N$5:$N$304&lt;&gt;"Cancelled")*(IF($F$5:$F$304="",0,$F$5:$F$304)&lt;IF(G80="",1,G80))*(IF($G$5:$G$304="",1,$G$5:$G$304)&gt;IF(F80="",0,F80))*($I$5:$I$304=I80)))&gt;1,"Trainer booked twice. ","")&amp;IF(IF(OR(NOT(AND(E80&lt;&gt;"",N80&lt;&gt;"Cancelled")),H80="",H80="Online"),0,SUMPRODUCT(($E$5:$E$304=E80)*($N$5:$N$304&lt;&gt;"Cancelled")*(IF($F$5:$F$304="",0,$F$5:$F$304)&lt;IF(G80="",1,G80))*(IF($G$5:$G$304="",1,$G$5:$G$304)&gt;IF(F80="",0,F80))*($H$5:$H$304=H80)))&gt;1,"Room booked twice. ","")&amp;IF(AND(R80&lt;&gt;"",N(R80)&lt;0),"Over capacity by "&amp;-R80&amp;". ","")&amp;IF(I80="","No owner. ","")&amp;IF(AND(L80&lt;&gt;"",E80&lt;&gt;"",N(E80)&gt;N(L80)),"After the deadline. ","")))))</f>
        <v/>
      </c>
    </row>
    <row r="81" spans="1:20" x14ac:dyDescent="0.35">
      <c r="A81" s="6"/>
      <c r="B81" s="6"/>
      <c r="C81" s="7"/>
      <c r="D81" s="6"/>
      <c r="E81" s="8"/>
      <c r="F81" s="9"/>
      <c r="G81" s="9"/>
      <c r="H81" s="6"/>
      <c r="I81" s="6"/>
      <c r="J81" s="7"/>
      <c r="K81" s="7"/>
      <c r="L81" s="8"/>
      <c r="M81" s="7"/>
      <c r="N81" s="7"/>
      <c r="O81" s="10" t="str">
        <f t="shared" si="4"/>
        <v/>
      </c>
      <c r="P81" s="11" t="str">
        <f>IF(OR(E81="",N81="Cancelled"),"",COUNTIFS($E$5:E81,E81,$N$5:N81,"&lt;&gt;Cancelled"))</f>
        <v/>
      </c>
      <c r="Q81" s="12" t="str">
        <f t="shared" si="5"/>
        <v/>
      </c>
      <c r="R81" s="11" t="str">
        <f t="shared" si="6"/>
        <v/>
      </c>
      <c r="S81" s="13" t="str">
        <f t="shared" si="7"/>
        <v/>
      </c>
      <c r="T81" s="14" t="str">
        <f t="array" ref="T81">IF(N81="Cancelled","",IF(AND(F81&lt;&gt;"",G81&lt;&gt;"",G81&lt;=F81),"Check overnight or invalid times manually.",IF(B81="","",TRIM(IF(IF(OR(NOT(AND(E81&lt;&gt;"",N81&lt;&gt;"Cancelled")),I81=""),0,SUMPRODUCT(($E$5:$E$304=E81)*($N$5:$N$304&lt;&gt;"Cancelled")*(IF($F$5:$F$304="",0,$F$5:$F$304)&lt;IF(G81="",1,G81))*(IF($G$5:$G$304="",1,$G$5:$G$304)&gt;IF(F81="",0,F81))*($I$5:$I$304=I81)))&gt;1,"Trainer booked twice. ","")&amp;IF(IF(OR(NOT(AND(E81&lt;&gt;"",N81&lt;&gt;"Cancelled")),H81="",H81="Online"),0,SUMPRODUCT(($E$5:$E$304=E81)*($N$5:$N$304&lt;&gt;"Cancelled")*(IF($F$5:$F$304="",0,$F$5:$F$304)&lt;IF(G81="",1,G81))*(IF($G$5:$G$304="",1,$G$5:$G$304)&gt;IF(F81="",0,F81))*($H$5:$H$304=H81)))&gt;1,"Room booked twice. ","")&amp;IF(AND(R81&lt;&gt;"",N(R81)&lt;0),"Over capacity by "&amp;-R81&amp;". ","")&amp;IF(I81="","No owner. ","")&amp;IF(AND(L81&lt;&gt;"",E81&lt;&gt;"",N(E81)&gt;N(L81)),"After the deadline. ","")))))</f>
        <v/>
      </c>
    </row>
    <row r="82" spans="1:20" x14ac:dyDescent="0.35">
      <c r="A82" s="6"/>
      <c r="B82" s="6"/>
      <c r="C82" s="7"/>
      <c r="D82" s="6"/>
      <c r="E82" s="8"/>
      <c r="F82" s="9"/>
      <c r="G82" s="9"/>
      <c r="H82" s="6"/>
      <c r="I82" s="6"/>
      <c r="J82" s="7"/>
      <c r="K82" s="7"/>
      <c r="L82" s="8"/>
      <c r="M82" s="7"/>
      <c r="N82" s="7"/>
      <c r="O82" s="10" t="str">
        <f t="shared" si="4"/>
        <v/>
      </c>
      <c r="P82" s="11" t="str">
        <f>IF(OR(E82="",N82="Cancelled"),"",COUNTIFS($E$5:E82,E82,$N$5:N82,"&lt;&gt;Cancelled"))</f>
        <v/>
      </c>
      <c r="Q82" s="12" t="str">
        <f t="shared" si="5"/>
        <v/>
      </c>
      <c r="R82" s="11" t="str">
        <f t="shared" si="6"/>
        <v/>
      </c>
      <c r="S82" s="13" t="str">
        <f t="shared" si="7"/>
        <v/>
      </c>
      <c r="T82" s="14" t="str">
        <f t="array" ref="T82">IF(N82="Cancelled","",IF(AND(F82&lt;&gt;"",G82&lt;&gt;"",G82&lt;=F82),"Check overnight or invalid times manually.",IF(B82="","",TRIM(IF(IF(OR(NOT(AND(E82&lt;&gt;"",N82&lt;&gt;"Cancelled")),I82=""),0,SUMPRODUCT(($E$5:$E$304=E82)*($N$5:$N$304&lt;&gt;"Cancelled")*(IF($F$5:$F$304="",0,$F$5:$F$304)&lt;IF(G82="",1,G82))*(IF($G$5:$G$304="",1,$G$5:$G$304)&gt;IF(F82="",0,F82))*($I$5:$I$304=I82)))&gt;1,"Trainer booked twice. ","")&amp;IF(IF(OR(NOT(AND(E82&lt;&gt;"",N82&lt;&gt;"Cancelled")),H82="",H82="Online"),0,SUMPRODUCT(($E$5:$E$304=E82)*($N$5:$N$304&lt;&gt;"Cancelled")*(IF($F$5:$F$304="",0,$F$5:$F$304)&lt;IF(G82="",1,G82))*(IF($G$5:$G$304="",1,$G$5:$G$304)&gt;IF(F82="",0,F82))*($H$5:$H$304=H82)))&gt;1,"Room booked twice. ","")&amp;IF(AND(R82&lt;&gt;"",N(R82)&lt;0),"Over capacity by "&amp;-R82&amp;". ","")&amp;IF(I82="","No owner. ","")&amp;IF(AND(L82&lt;&gt;"",E82&lt;&gt;"",N(E82)&gt;N(L82)),"After the deadline. ","")))))</f>
        <v/>
      </c>
    </row>
    <row r="83" spans="1:20" x14ac:dyDescent="0.35">
      <c r="A83" s="6"/>
      <c r="B83" s="6"/>
      <c r="C83" s="7"/>
      <c r="D83" s="6"/>
      <c r="E83" s="8"/>
      <c r="F83" s="9"/>
      <c r="G83" s="9"/>
      <c r="H83" s="6"/>
      <c r="I83" s="6"/>
      <c r="J83" s="7"/>
      <c r="K83" s="7"/>
      <c r="L83" s="8"/>
      <c r="M83" s="7"/>
      <c r="N83" s="7"/>
      <c r="O83" s="10" t="str">
        <f t="shared" si="4"/>
        <v/>
      </c>
      <c r="P83" s="11" t="str">
        <f>IF(OR(E83="",N83="Cancelled"),"",COUNTIFS($E$5:E83,E83,$N$5:N83,"&lt;&gt;Cancelled"))</f>
        <v/>
      </c>
      <c r="Q83" s="12" t="str">
        <f t="shared" si="5"/>
        <v/>
      </c>
      <c r="R83" s="11" t="str">
        <f t="shared" si="6"/>
        <v/>
      </c>
      <c r="S83" s="13" t="str">
        <f t="shared" si="7"/>
        <v/>
      </c>
      <c r="T83" s="14" t="str">
        <f t="array" ref="T83">IF(N83="Cancelled","",IF(AND(F83&lt;&gt;"",G83&lt;&gt;"",G83&lt;=F83),"Check overnight or invalid times manually.",IF(B83="","",TRIM(IF(IF(OR(NOT(AND(E83&lt;&gt;"",N83&lt;&gt;"Cancelled")),I83=""),0,SUMPRODUCT(($E$5:$E$304=E83)*($N$5:$N$304&lt;&gt;"Cancelled")*(IF($F$5:$F$304="",0,$F$5:$F$304)&lt;IF(G83="",1,G83))*(IF($G$5:$G$304="",1,$G$5:$G$304)&gt;IF(F83="",0,F83))*($I$5:$I$304=I83)))&gt;1,"Trainer booked twice. ","")&amp;IF(IF(OR(NOT(AND(E83&lt;&gt;"",N83&lt;&gt;"Cancelled")),H83="",H83="Online"),0,SUMPRODUCT(($E$5:$E$304=E83)*($N$5:$N$304&lt;&gt;"Cancelled")*(IF($F$5:$F$304="",0,$F$5:$F$304)&lt;IF(G83="",1,G83))*(IF($G$5:$G$304="",1,$G$5:$G$304)&gt;IF(F83="",0,F83))*($H$5:$H$304=H83)))&gt;1,"Room booked twice. ","")&amp;IF(AND(R83&lt;&gt;"",N(R83)&lt;0),"Over capacity by "&amp;-R83&amp;". ","")&amp;IF(I83="","No owner. ","")&amp;IF(AND(L83&lt;&gt;"",E83&lt;&gt;"",N(E83)&gt;N(L83)),"After the deadline. ","")))))</f>
        <v/>
      </c>
    </row>
    <row r="84" spans="1:20" x14ac:dyDescent="0.35">
      <c r="A84" s="6"/>
      <c r="B84" s="6"/>
      <c r="C84" s="7"/>
      <c r="D84" s="6"/>
      <c r="E84" s="8"/>
      <c r="F84" s="9"/>
      <c r="G84" s="9"/>
      <c r="H84" s="6"/>
      <c r="I84" s="6"/>
      <c r="J84" s="7"/>
      <c r="K84" s="7"/>
      <c r="L84" s="8"/>
      <c r="M84" s="7"/>
      <c r="N84" s="7"/>
      <c r="O84" s="10" t="str">
        <f t="shared" si="4"/>
        <v/>
      </c>
      <c r="P84" s="11" t="str">
        <f>IF(OR(E84="",N84="Cancelled"),"",COUNTIFS($E$5:E84,E84,$N$5:N84,"&lt;&gt;Cancelled"))</f>
        <v/>
      </c>
      <c r="Q84" s="12" t="str">
        <f t="shared" si="5"/>
        <v/>
      </c>
      <c r="R84" s="11" t="str">
        <f t="shared" si="6"/>
        <v/>
      </c>
      <c r="S84" s="13" t="str">
        <f t="shared" si="7"/>
        <v/>
      </c>
      <c r="T84" s="14" t="str">
        <f t="array" ref="T84">IF(N84="Cancelled","",IF(AND(F84&lt;&gt;"",G84&lt;&gt;"",G84&lt;=F84),"Check overnight or invalid times manually.",IF(B84="","",TRIM(IF(IF(OR(NOT(AND(E84&lt;&gt;"",N84&lt;&gt;"Cancelled")),I84=""),0,SUMPRODUCT(($E$5:$E$304=E84)*($N$5:$N$304&lt;&gt;"Cancelled")*(IF($F$5:$F$304="",0,$F$5:$F$304)&lt;IF(G84="",1,G84))*(IF($G$5:$G$304="",1,$G$5:$G$304)&gt;IF(F84="",0,F84))*($I$5:$I$304=I84)))&gt;1,"Trainer booked twice. ","")&amp;IF(IF(OR(NOT(AND(E84&lt;&gt;"",N84&lt;&gt;"Cancelled")),H84="",H84="Online"),0,SUMPRODUCT(($E$5:$E$304=E84)*($N$5:$N$304&lt;&gt;"Cancelled")*(IF($F$5:$F$304="",0,$F$5:$F$304)&lt;IF(G84="",1,G84))*(IF($G$5:$G$304="",1,$G$5:$G$304)&gt;IF(F84="",0,F84))*($H$5:$H$304=H84)))&gt;1,"Room booked twice. ","")&amp;IF(AND(R84&lt;&gt;"",N(R84)&lt;0),"Over capacity by "&amp;-R84&amp;". ","")&amp;IF(I84="","No owner. ","")&amp;IF(AND(L84&lt;&gt;"",E84&lt;&gt;"",N(E84)&gt;N(L84)),"After the deadline. ","")))))</f>
        <v/>
      </c>
    </row>
    <row r="85" spans="1:20" x14ac:dyDescent="0.35">
      <c r="A85" s="6"/>
      <c r="B85" s="6"/>
      <c r="C85" s="7"/>
      <c r="D85" s="6"/>
      <c r="E85" s="8"/>
      <c r="F85" s="9"/>
      <c r="G85" s="9"/>
      <c r="H85" s="6"/>
      <c r="I85" s="6"/>
      <c r="J85" s="7"/>
      <c r="K85" s="7"/>
      <c r="L85" s="8"/>
      <c r="M85" s="7"/>
      <c r="N85" s="7"/>
      <c r="O85" s="10" t="str">
        <f t="shared" si="4"/>
        <v/>
      </c>
      <c r="P85" s="11" t="str">
        <f>IF(OR(E85="",N85="Cancelled"),"",COUNTIFS($E$5:E85,E85,$N$5:N85,"&lt;&gt;Cancelled"))</f>
        <v/>
      </c>
      <c r="Q85" s="12" t="str">
        <f t="shared" si="5"/>
        <v/>
      </c>
      <c r="R85" s="11" t="str">
        <f t="shared" si="6"/>
        <v/>
      </c>
      <c r="S85" s="13" t="str">
        <f t="shared" si="7"/>
        <v/>
      </c>
      <c r="T85" s="14" t="str">
        <f t="array" ref="T85">IF(N85="Cancelled","",IF(AND(F85&lt;&gt;"",G85&lt;&gt;"",G85&lt;=F85),"Check overnight or invalid times manually.",IF(B85="","",TRIM(IF(IF(OR(NOT(AND(E85&lt;&gt;"",N85&lt;&gt;"Cancelled")),I85=""),0,SUMPRODUCT(($E$5:$E$304=E85)*($N$5:$N$304&lt;&gt;"Cancelled")*(IF($F$5:$F$304="",0,$F$5:$F$304)&lt;IF(G85="",1,G85))*(IF($G$5:$G$304="",1,$G$5:$G$304)&gt;IF(F85="",0,F85))*($I$5:$I$304=I85)))&gt;1,"Trainer booked twice. ","")&amp;IF(IF(OR(NOT(AND(E85&lt;&gt;"",N85&lt;&gt;"Cancelled")),H85="",H85="Online"),0,SUMPRODUCT(($E$5:$E$304=E85)*($N$5:$N$304&lt;&gt;"Cancelled")*(IF($F$5:$F$304="",0,$F$5:$F$304)&lt;IF(G85="",1,G85))*(IF($G$5:$G$304="",1,$G$5:$G$304)&gt;IF(F85="",0,F85))*($H$5:$H$304=H85)))&gt;1,"Room booked twice. ","")&amp;IF(AND(R85&lt;&gt;"",N(R85)&lt;0),"Over capacity by "&amp;-R85&amp;". ","")&amp;IF(I85="","No owner. ","")&amp;IF(AND(L85&lt;&gt;"",E85&lt;&gt;"",N(E85)&gt;N(L85)),"After the deadline. ","")))))</f>
        <v/>
      </c>
    </row>
    <row r="86" spans="1:20" x14ac:dyDescent="0.35">
      <c r="A86" s="6"/>
      <c r="B86" s="6"/>
      <c r="C86" s="7"/>
      <c r="D86" s="6"/>
      <c r="E86" s="8"/>
      <c r="F86" s="9"/>
      <c r="G86" s="9"/>
      <c r="H86" s="6"/>
      <c r="I86" s="6"/>
      <c r="J86" s="7"/>
      <c r="K86" s="7"/>
      <c r="L86" s="8"/>
      <c r="M86" s="7"/>
      <c r="N86" s="7"/>
      <c r="O86" s="10" t="str">
        <f t="shared" si="4"/>
        <v/>
      </c>
      <c r="P86" s="11" t="str">
        <f>IF(OR(E86="",N86="Cancelled"),"",COUNTIFS($E$5:E86,E86,$N$5:N86,"&lt;&gt;Cancelled"))</f>
        <v/>
      </c>
      <c r="Q86" s="12" t="str">
        <f t="shared" si="5"/>
        <v/>
      </c>
      <c r="R86" s="11" t="str">
        <f t="shared" si="6"/>
        <v/>
      </c>
      <c r="S86" s="13" t="str">
        <f t="shared" si="7"/>
        <v/>
      </c>
      <c r="T86" s="14" t="str">
        <f t="array" ref="T86">IF(N86="Cancelled","",IF(AND(F86&lt;&gt;"",G86&lt;&gt;"",G86&lt;=F86),"Check overnight or invalid times manually.",IF(B86="","",TRIM(IF(IF(OR(NOT(AND(E86&lt;&gt;"",N86&lt;&gt;"Cancelled")),I86=""),0,SUMPRODUCT(($E$5:$E$304=E86)*($N$5:$N$304&lt;&gt;"Cancelled")*(IF($F$5:$F$304="",0,$F$5:$F$304)&lt;IF(G86="",1,G86))*(IF($G$5:$G$304="",1,$G$5:$G$304)&gt;IF(F86="",0,F86))*($I$5:$I$304=I86)))&gt;1,"Trainer booked twice. ","")&amp;IF(IF(OR(NOT(AND(E86&lt;&gt;"",N86&lt;&gt;"Cancelled")),H86="",H86="Online"),0,SUMPRODUCT(($E$5:$E$304=E86)*($N$5:$N$304&lt;&gt;"Cancelled")*(IF($F$5:$F$304="",0,$F$5:$F$304)&lt;IF(G86="",1,G86))*(IF($G$5:$G$304="",1,$G$5:$G$304)&gt;IF(F86="",0,F86))*($H$5:$H$304=H86)))&gt;1,"Room booked twice. ","")&amp;IF(AND(R86&lt;&gt;"",N(R86)&lt;0),"Over capacity by "&amp;-R86&amp;". ","")&amp;IF(I86="","No owner. ","")&amp;IF(AND(L86&lt;&gt;"",E86&lt;&gt;"",N(E86)&gt;N(L86)),"After the deadline. ","")))))</f>
        <v/>
      </c>
    </row>
    <row r="87" spans="1:20" x14ac:dyDescent="0.35">
      <c r="A87" s="6"/>
      <c r="B87" s="6"/>
      <c r="C87" s="7"/>
      <c r="D87" s="6"/>
      <c r="E87" s="8"/>
      <c r="F87" s="9"/>
      <c r="G87" s="9"/>
      <c r="H87" s="6"/>
      <c r="I87" s="6"/>
      <c r="J87" s="7"/>
      <c r="K87" s="7"/>
      <c r="L87" s="8"/>
      <c r="M87" s="7"/>
      <c r="N87" s="7"/>
      <c r="O87" s="10" t="str">
        <f t="shared" si="4"/>
        <v/>
      </c>
      <c r="P87" s="11" t="str">
        <f>IF(OR(E87="",N87="Cancelled"),"",COUNTIFS($E$5:E87,E87,$N$5:N87,"&lt;&gt;Cancelled"))</f>
        <v/>
      </c>
      <c r="Q87" s="12" t="str">
        <f t="shared" si="5"/>
        <v/>
      </c>
      <c r="R87" s="11" t="str">
        <f t="shared" si="6"/>
        <v/>
      </c>
      <c r="S87" s="13" t="str">
        <f t="shared" si="7"/>
        <v/>
      </c>
      <c r="T87" s="14" t="str">
        <f t="array" ref="T87">IF(N87="Cancelled","",IF(AND(F87&lt;&gt;"",G87&lt;&gt;"",G87&lt;=F87),"Check overnight or invalid times manually.",IF(B87="","",TRIM(IF(IF(OR(NOT(AND(E87&lt;&gt;"",N87&lt;&gt;"Cancelled")),I87=""),0,SUMPRODUCT(($E$5:$E$304=E87)*($N$5:$N$304&lt;&gt;"Cancelled")*(IF($F$5:$F$304="",0,$F$5:$F$304)&lt;IF(G87="",1,G87))*(IF($G$5:$G$304="",1,$G$5:$G$304)&gt;IF(F87="",0,F87))*($I$5:$I$304=I87)))&gt;1,"Trainer booked twice. ","")&amp;IF(IF(OR(NOT(AND(E87&lt;&gt;"",N87&lt;&gt;"Cancelled")),H87="",H87="Online"),0,SUMPRODUCT(($E$5:$E$304=E87)*($N$5:$N$304&lt;&gt;"Cancelled")*(IF($F$5:$F$304="",0,$F$5:$F$304)&lt;IF(G87="",1,G87))*(IF($G$5:$G$304="",1,$G$5:$G$304)&gt;IF(F87="",0,F87))*($H$5:$H$304=H87)))&gt;1,"Room booked twice. ","")&amp;IF(AND(R87&lt;&gt;"",N(R87)&lt;0),"Over capacity by "&amp;-R87&amp;". ","")&amp;IF(I87="","No owner. ","")&amp;IF(AND(L87&lt;&gt;"",E87&lt;&gt;"",N(E87)&gt;N(L87)),"After the deadline. ","")))))</f>
        <v/>
      </c>
    </row>
    <row r="88" spans="1:20" x14ac:dyDescent="0.35">
      <c r="A88" s="6"/>
      <c r="B88" s="6"/>
      <c r="C88" s="7"/>
      <c r="D88" s="6"/>
      <c r="E88" s="8"/>
      <c r="F88" s="9"/>
      <c r="G88" s="9"/>
      <c r="H88" s="6"/>
      <c r="I88" s="6"/>
      <c r="J88" s="7"/>
      <c r="K88" s="7"/>
      <c r="L88" s="8"/>
      <c r="M88" s="7"/>
      <c r="N88" s="7"/>
      <c r="O88" s="10" t="str">
        <f t="shared" si="4"/>
        <v/>
      </c>
      <c r="P88" s="11" t="str">
        <f>IF(OR(E88="",N88="Cancelled"),"",COUNTIFS($E$5:E88,E88,$N$5:N88,"&lt;&gt;Cancelled"))</f>
        <v/>
      </c>
      <c r="Q88" s="12" t="str">
        <f t="shared" si="5"/>
        <v/>
      </c>
      <c r="R88" s="11" t="str">
        <f t="shared" si="6"/>
        <v/>
      </c>
      <c r="S88" s="13" t="str">
        <f t="shared" si="7"/>
        <v/>
      </c>
      <c r="T88" s="14" t="str">
        <f t="array" ref="T88">IF(N88="Cancelled","",IF(AND(F88&lt;&gt;"",G88&lt;&gt;"",G88&lt;=F88),"Check overnight or invalid times manually.",IF(B88="","",TRIM(IF(IF(OR(NOT(AND(E88&lt;&gt;"",N88&lt;&gt;"Cancelled")),I88=""),0,SUMPRODUCT(($E$5:$E$304=E88)*($N$5:$N$304&lt;&gt;"Cancelled")*(IF($F$5:$F$304="",0,$F$5:$F$304)&lt;IF(G88="",1,G88))*(IF($G$5:$G$304="",1,$G$5:$G$304)&gt;IF(F88="",0,F88))*($I$5:$I$304=I88)))&gt;1,"Trainer booked twice. ","")&amp;IF(IF(OR(NOT(AND(E88&lt;&gt;"",N88&lt;&gt;"Cancelled")),H88="",H88="Online"),0,SUMPRODUCT(($E$5:$E$304=E88)*($N$5:$N$304&lt;&gt;"Cancelled")*(IF($F$5:$F$304="",0,$F$5:$F$304)&lt;IF(G88="",1,G88))*(IF($G$5:$G$304="",1,$G$5:$G$304)&gt;IF(F88="",0,F88))*($H$5:$H$304=H88)))&gt;1,"Room booked twice. ","")&amp;IF(AND(R88&lt;&gt;"",N(R88)&lt;0),"Over capacity by "&amp;-R88&amp;". ","")&amp;IF(I88="","No owner. ","")&amp;IF(AND(L88&lt;&gt;"",E88&lt;&gt;"",N(E88)&gt;N(L88)),"After the deadline. ","")))))</f>
        <v/>
      </c>
    </row>
    <row r="89" spans="1:20" x14ac:dyDescent="0.35">
      <c r="A89" s="6"/>
      <c r="B89" s="6"/>
      <c r="C89" s="7"/>
      <c r="D89" s="6"/>
      <c r="E89" s="8"/>
      <c r="F89" s="9"/>
      <c r="G89" s="9"/>
      <c r="H89" s="6"/>
      <c r="I89" s="6"/>
      <c r="J89" s="7"/>
      <c r="K89" s="7"/>
      <c r="L89" s="8"/>
      <c r="M89" s="7"/>
      <c r="N89" s="7"/>
      <c r="O89" s="10" t="str">
        <f t="shared" si="4"/>
        <v/>
      </c>
      <c r="P89" s="11" t="str">
        <f>IF(OR(E89="",N89="Cancelled"),"",COUNTIFS($E$5:E89,E89,$N$5:N89,"&lt;&gt;Cancelled"))</f>
        <v/>
      </c>
      <c r="Q89" s="12" t="str">
        <f t="shared" si="5"/>
        <v/>
      </c>
      <c r="R89" s="11" t="str">
        <f t="shared" si="6"/>
        <v/>
      </c>
      <c r="S89" s="13" t="str">
        <f t="shared" si="7"/>
        <v/>
      </c>
      <c r="T89" s="14" t="str">
        <f t="array" ref="T89">IF(N89="Cancelled","",IF(AND(F89&lt;&gt;"",G89&lt;&gt;"",G89&lt;=F89),"Check overnight or invalid times manually.",IF(B89="","",TRIM(IF(IF(OR(NOT(AND(E89&lt;&gt;"",N89&lt;&gt;"Cancelled")),I89=""),0,SUMPRODUCT(($E$5:$E$304=E89)*($N$5:$N$304&lt;&gt;"Cancelled")*(IF($F$5:$F$304="",0,$F$5:$F$304)&lt;IF(G89="",1,G89))*(IF($G$5:$G$304="",1,$G$5:$G$304)&gt;IF(F89="",0,F89))*($I$5:$I$304=I89)))&gt;1,"Trainer booked twice. ","")&amp;IF(IF(OR(NOT(AND(E89&lt;&gt;"",N89&lt;&gt;"Cancelled")),H89="",H89="Online"),0,SUMPRODUCT(($E$5:$E$304=E89)*($N$5:$N$304&lt;&gt;"Cancelled")*(IF($F$5:$F$304="",0,$F$5:$F$304)&lt;IF(G89="",1,G89))*(IF($G$5:$G$304="",1,$G$5:$G$304)&gt;IF(F89="",0,F89))*($H$5:$H$304=H89)))&gt;1,"Room booked twice. ","")&amp;IF(AND(R89&lt;&gt;"",N(R89)&lt;0),"Over capacity by "&amp;-R89&amp;". ","")&amp;IF(I89="","No owner. ","")&amp;IF(AND(L89&lt;&gt;"",E89&lt;&gt;"",N(E89)&gt;N(L89)),"After the deadline. ","")))))</f>
        <v/>
      </c>
    </row>
    <row r="90" spans="1:20" x14ac:dyDescent="0.35">
      <c r="A90" s="6"/>
      <c r="B90" s="6"/>
      <c r="C90" s="7"/>
      <c r="D90" s="6"/>
      <c r="E90" s="8"/>
      <c r="F90" s="9"/>
      <c r="G90" s="9"/>
      <c r="H90" s="6"/>
      <c r="I90" s="6"/>
      <c r="J90" s="7"/>
      <c r="K90" s="7"/>
      <c r="L90" s="8"/>
      <c r="M90" s="7"/>
      <c r="N90" s="7"/>
      <c r="O90" s="10" t="str">
        <f t="shared" si="4"/>
        <v/>
      </c>
      <c r="P90" s="11" t="str">
        <f>IF(OR(E90="",N90="Cancelled"),"",COUNTIFS($E$5:E90,E90,$N$5:N90,"&lt;&gt;Cancelled"))</f>
        <v/>
      </c>
      <c r="Q90" s="12" t="str">
        <f t="shared" si="5"/>
        <v/>
      </c>
      <c r="R90" s="11" t="str">
        <f t="shared" si="6"/>
        <v/>
      </c>
      <c r="S90" s="13" t="str">
        <f t="shared" si="7"/>
        <v/>
      </c>
      <c r="T90" s="14" t="str">
        <f t="array" ref="T90">IF(N90="Cancelled","",IF(AND(F90&lt;&gt;"",G90&lt;&gt;"",G90&lt;=F90),"Check overnight or invalid times manually.",IF(B90="","",TRIM(IF(IF(OR(NOT(AND(E90&lt;&gt;"",N90&lt;&gt;"Cancelled")),I90=""),0,SUMPRODUCT(($E$5:$E$304=E90)*($N$5:$N$304&lt;&gt;"Cancelled")*(IF($F$5:$F$304="",0,$F$5:$F$304)&lt;IF(G90="",1,G90))*(IF($G$5:$G$304="",1,$G$5:$G$304)&gt;IF(F90="",0,F90))*($I$5:$I$304=I90)))&gt;1,"Trainer booked twice. ","")&amp;IF(IF(OR(NOT(AND(E90&lt;&gt;"",N90&lt;&gt;"Cancelled")),H90="",H90="Online"),0,SUMPRODUCT(($E$5:$E$304=E90)*($N$5:$N$304&lt;&gt;"Cancelled")*(IF($F$5:$F$304="",0,$F$5:$F$304)&lt;IF(G90="",1,G90))*(IF($G$5:$G$304="",1,$G$5:$G$304)&gt;IF(F90="",0,F90))*($H$5:$H$304=H90)))&gt;1,"Room booked twice. ","")&amp;IF(AND(R90&lt;&gt;"",N(R90)&lt;0),"Over capacity by "&amp;-R90&amp;". ","")&amp;IF(I90="","No owner. ","")&amp;IF(AND(L90&lt;&gt;"",E90&lt;&gt;"",N(E90)&gt;N(L90)),"After the deadline. ","")))))</f>
        <v/>
      </c>
    </row>
    <row r="91" spans="1:20" x14ac:dyDescent="0.35">
      <c r="A91" s="6"/>
      <c r="B91" s="6"/>
      <c r="C91" s="7"/>
      <c r="D91" s="6"/>
      <c r="E91" s="8"/>
      <c r="F91" s="9"/>
      <c r="G91" s="9"/>
      <c r="H91" s="6"/>
      <c r="I91" s="6"/>
      <c r="J91" s="7"/>
      <c r="K91" s="7"/>
      <c r="L91" s="8"/>
      <c r="M91" s="7"/>
      <c r="N91" s="7"/>
      <c r="O91" s="10" t="str">
        <f t="shared" si="4"/>
        <v/>
      </c>
      <c r="P91" s="11" t="str">
        <f>IF(OR(E91="",N91="Cancelled"),"",COUNTIFS($E$5:E91,E91,$N$5:N91,"&lt;&gt;Cancelled"))</f>
        <v/>
      </c>
      <c r="Q91" s="12" t="str">
        <f t="shared" si="5"/>
        <v/>
      </c>
      <c r="R91" s="11" t="str">
        <f t="shared" si="6"/>
        <v/>
      </c>
      <c r="S91" s="13" t="str">
        <f t="shared" si="7"/>
        <v/>
      </c>
      <c r="T91" s="14" t="str">
        <f t="array" ref="T91">IF(N91="Cancelled","",IF(AND(F91&lt;&gt;"",G91&lt;&gt;"",G91&lt;=F91),"Check overnight or invalid times manually.",IF(B91="","",TRIM(IF(IF(OR(NOT(AND(E91&lt;&gt;"",N91&lt;&gt;"Cancelled")),I91=""),0,SUMPRODUCT(($E$5:$E$304=E91)*($N$5:$N$304&lt;&gt;"Cancelled")*(IF($F$5:$F$304="",0,$F$5:$F$304)&lt;IF(G91="",1,G91))*(IF($G$5:$G$304="",1,$G$5:$G$304)&gt;IF(F91="",0,F91))*($I$5:$I$304=I91)))&gt;1,"Trainer booked twice. ","")&amp;IF(IF(OR(NOT(AND(E91&lt;&gt;"",N91&lt;&gt;"Cancelled")),H91="",H91="Online"),0,SUMPRODUCT(($E$5:$E$304=E91)*($N$5:$N$304&lt;&gt;"Cancelled")*(IF($F$5:$F$304="",0,$F$5:$F$304)&lt;IF(G91="",1,G91))*(IF($G$5:$G$304="",1,$G$5:$G$304)&gt;IF(F91="",0,F91))*($H$5:$H$304=H91)))&gt;1,"Room booked twice. ","")&amp;IF(AND(R91&lt;&gt;"",N(R91)&lt;0),"Over capacity by "&amp;-R91&amp;". ","")&amp;IF(I91="","No owner. ","")&amp;IF(AND(L91&lt;&gt;"",E91&lt;&gt;"",N(E91)&gt;N(L91)),"After the deadline. ","")))))</f>
        <v/>
      </c>
    </row>
    <row r="92" spans="1:20" x14ac:dyDescent="0.35">
      <c r="A92" s="6"/>
      <c r="B92" s="6"/>
      <c r="C92" s="7"/>
      <c r="D92" s="6"/>
      <c r="E92" s="8"/>
      <c r="F92" s="9"/>
      <c r="G92" s="9"/>
      <c r="H92" s="6"/>
      <c r="I92" s="6"/>
      <c r="J92" s="7"/>
      <c r="K92" s="7"/>
      <c r="L92" s="8"/>
      <c r="M92" s="7"/>
      <c r="N92" s="7"/>
      <c r="O92" s="10" t="str">
        <f t="shared" si="4"/>
        <v/>
      </c>
      <c r="P92" s="11" t="str">
        <f>IF(OR(E92="",N92="Cancelled"),"",COUNTIFS($E$5:E92,E92,$N$5:N92,"&lt;&gt;Cancelled"))</f>
        <v/>
      </c>
      <c r="Q92" s="12" t="str">
        <f t="shared" si="5"/>
        <v/>
      </c>
      <c r="R92" s="11" t="str">
        <f t="shared" si="6"/>
        <v/>
      </c>
      <c r="S92" s="13" t="str">
        <f t="shared" si="7"/>
        <v/>
      </c>
      <c r="T92" s="14" t="str">
        <f t="array" ref="T92">IF(N92="Cancelled","",IF(AND(F92&lt;&gt;"",G92&lt;&gt;"",G92&lt;=F92),"Check overnight or invalid times manually.",IF(B92="","",TRIM(IF(IF(OR(NOT(AND(E92&lt;&gt;"",N92&lt;&gt;"Cancelled")),I92=""),0,SUMPRODUCT(($E$5:$E$304=E92)*($N$5:$N$304&lt;&gt;"Cancelled")*(IF($F$5:$F$304="",0,$F$5:$F$304)&lt;IF(G92="",1,G92))*(IF($G$5:$G$304="",1,$G$5:$G$304)&gt;IF(F92="",0,F92))*($I$5:$I$304=I92)))&gt;1,"Trainer booked twice. ","")&amp;IF(IF(OR(NOT(AND(E92&lt;&gt;"",N92&lt;&gt;"Cancelled")),H92="",H92="Online"),0,SUMPRODUCT(($E$5:$E$304=E92)*($N$5:$N$304&lt;&gt;"Cancelled")*(IF($F$5:$F$304="",0,$F$5:$F$304)&lt;IF(G92="",1,G92))*(IF($G$5:$G$304="",1,$G$5:$G$304)&gt;IF(F92="",0,F92))*($H$5:$H$304=H92)))&gt;1,"Room booked twice. ","")&amp;IF(AND(R92&lt;&gt;"",N(R92)&lt;0),"Over capacity by "&amp;-R92&amp;". ","")&amp;IF(I92="","No owner. ","")&amp;IF(AND(L92&lt;&gt;"",E92&lt;&gt;"",N(E92)&gt;N(L92)),"After the deadline. ","")))))</f>
        <v/>
      </c>
    </row>
    <row r="93" spans="1:20" x14ac:dyDescent="0.35">
      <c r="A93" s="6"/>
      <c r="B93" s="6"/>
      <c r="C93" s="7"/>
      <c r="D93" s="6"/>
      <c r="E93" s="8"/>
      <c r="F93" s="9"/>
      <c r="G93" s="9"/>
      <c r="H93" s="6"/>
      <c r="I93" s="6"/>
      <c r="J93" s="7"/>
      <c r="K93" s="7"/>
      <c r="L93" s="8"/>
      <c r="M93" s="7"/>
      <c r="N93" s="7"/>
      <c r="O93" s="10" t="str">
        <f t="shared" si="4"/>
        <v/>
      </c>
      <c r="P93" s="11" t="str">
        <f>IF(OR(E93="",N93="Cancelled"),"",COUNTIFS($E$5:E93,E93,$N$5:N93,"&lt;&gt;Cancelled"))</f>
        <v/>
      </c>
      <c r="Q93" s="12" t="str">
        <f t="shared" si="5"/>
        <v/>
      </c>
      <c r="R93" s="11" t="str">
        <f t="shared" si="6"/>
        <v/>
      </c>
      <c r="S93" s="13" t="str">
        <f t="shared" si="7"/>
        <v/>
      </c>
      <c r="T93" s="14" t="str">
        <f t="array" ref="T93">IF(N93="Cancelled","",IF(AND(F93&lt;&gt;"",G93&lt;&gt;"",G93&lt;=F93),"Check overnight or invalid times manually.",IF(B93="","",TRIM(IF(IF(OR(NOT(AND(E93&lt;&gt;"",N93&lt;&gt;"Cancelled")),I93=""),0,SUMPRODUCT(($E$5:$E$304=E93)*($N$5:$N$304&lt;&gt;"Cancelled")*(IF($F$5:$F$304="",0,$F$5:$F$304)&lt;IF(G93="",1,G93))*(IF($G$5:$G$304="",1,$G$5:$G$304)&gt;IF(F93="",0,F93))*($I$5:$I$304=I93)))&gt;1,"Trainer booked twice. ","")&amp;IF(IF(OR(NOT(AND(E93&lt;&gt;"",N93&lt;&gt;"Cancelled")),H93="",H93="Online"),0,SUMPRODUCT(($E$5:$E$304=E93)*($N$5:$N$304&lt;&gt;"Cancelled")*(IF($F$5:$F$304="",0,$F$5:$F$304)&lt;IF(G93="",1,G93))*(IF($G$5:$G$304="",1,$G$5:$G$304)&gt;IF(F93="",0,F93))*($H$5:$H$304=H93)))&gt;1,"Room booked twice. ","")&amp;IF(AND(R93&lt;&gt;"",N(R93)&lt;0),"Over capacity by "&amp;-R93&amp;". ","")&amp;IF(I93="","No owner. ","")&amp;IF(AND(L93&lt;&gt;"",E93&lt;&gt;"",N(E93)&gt;N(L93)),"After the deadline. ","")))))</f>
        <v/>
      </c>
    </row>
    <row r="94" spans="1:20" x14ac:dyDescent="0.35">
      <c r="A94" s="6"/>
      <c r="B94" s="6"/>
      <c r="C94" s="7"/>
      <c r="D94" s="6"/>
      <c r="E94" s="8"/>
      <c r="F94" s="9"/>
      <c r="G94" s="9"/>
      <c r="H94" s="6"/>
      <c r="I94" s="6"/>
      <c r="J94" s="7"/>
      <c r="K94" s="7"/>
      <c r="L94" s="8"/>
      <c r="M94" s="7"/>
      <c r="N94" s="7"/>
      <c r="O94" s="10" t="str">
        <f t="shared" si="4"/>
        <v/>
      </c>
      <c r="P94" s="11" t="str">
        <f>IF(OR(E94="",N94="Cancelled"),"",COUNTIFS($E$5:E94,E94,$N$5:N94,"&lt;&gt;Cancelled"))</f>
        <v/>
      </c>
      <c r="Q94" s="12" t="str">
        <f t="shared" si="5"/>
        <v/>
      </c>
      <c r="R94" s="11" t="str">
        <f t="shared" si="6"/>
        <v/>
      </c>
      <c r="S94" s="13" t="str">
        <f t="shared" si="7"/>
        <v/>
      </c>
      <c r="T94" s="14" t="str">
        <f t="array" ref="T94">IF(N94="Cancelled","",IF(AND(F94&lt;&gt;"",G94&lt;&gt;"",G94&lt;=F94),"Check overnight or invalid times manually.",IF(B94="","",TRIM(IF(IF(OR(NOT(AND(E94&lt;&gt;"",N94&lt;&gt;"Cancelled")),I94=""),0,SUMPRODUCT(($E$5:$E$304=E94)*($N$5:$N$304&lt;&gt;"Cancelled")*(IF($F$5:$F$304="",0,$F$5:$F$304)&lt;IF(G94="",1,G94))*(IF($G$5:$G$304="",1,$G$5:$G$304)&gt;IF(F94="",0,F94))*($I$5:$I$304=I94)))&gt;1,"Trainer booked twice. ","")&amp;IF(IF(OR(NOT(AND(E94&lt;&gt;"",N94&lt;&gt;"Cancelled")),H94="",H94="Online"),0,SUMPRODUCT(($E$5:$E$304=E94)*($N$5:$N$304&lt;&gt;"Cancelled")*(IF($F$5:$F$304="",0,$F$5:$F$304)&lt;IF(G94="",1,G94))*(IF($G$5:$G$304="",1,$G$5:$G$304)&gt;IF(F94="",0,F94))*($H$5:$H$304=H94)))&gt;1,"Room booked twice. ","")&amp;IF(AND(R94&lt;&gt;"",N(R94)&lt;0),"Over capacity by "&amp;-R94&amp;". ","")&amp;IF(I94="","No owner. ","")&amp;IF(AND(L94&lt;&gt;"",E94&lt;&gt;"",N(E94)&gt;N(L94)),"After the deadline. ","")))))</f>
        <v/>
      </c>
    </row>
    <row r="95" spans="1:20" x14ac:dyDescent="0.35">
      <c r="A95" s="6"/>
      <c r="B95" s="6"/>
      <c r="C95" s="7"/>
      <c r="D95" s="6"/>
      <c r="E95" s="8"/>
      <c r="F95" s="9"/>
      <c r="G95" s="9"/>
      <c r="H95" s="6"/>
      <c r="I95" s="6"/>
      <c r="J95" s="7"/>
      <c r="K95" s="7"/>
      <c r="L95" s="8"/>
      <c r="M95" s="7"/>
      <c r="N95" s="7"/>
      <c r="O95" s="10" t="str">
        <f t="shared" si="4"/>
        <v/>
      </c>
      <c r="P95" s="11" t="str">
        <f>IF(OR(E95="",N95="Cancelled"),"",COUNTIFS($E$5:E95,E95,$N$5:N95,"&lt;&gt;Cancelled"))</f>
        <v/>
      </c>
      <c r="Q95" s="12" t="str">
        <f t="shared" si="5"/>
        <v/>
      </c>
      <c r="R95" s="11" t="str">
        <f t="shared" si="6"/>
        <v/>
      </c>
      <c r="S95" s="13" t="str">
        <f t="shared" si="7"/>
        <v/>
      </c>
      <c r="T95" s="14" t="str">
        <f t="array" ref="T95">IF(N95="Cancelled","",IF(AND(F95&lt;&gt;"",G95&lt;&gt;"",G95&lt;=F95),"Check overnight or invalid times manually.",IF(B95="","",TRIM(IF(IF(OR(NOT(AND(E95&lt;&gt;"",N95&lt;&gt;"Cancelled")),I95=""),0,SUMPRODUCT(($E$5:$E$304=E95)*($N$5:$N$304&lt;&gt;"Cancelled")*(IF($F$5:$F$304="",0,$F$5:$F$304)&lt;IF(G95="",1,G95))*(IF($G$5:$G$304="",1,$G$5:$G$304)&gt;IF(F95="",0,F95))*($I$5:$I$304=I95)))&gt;1,"Trainer booked twice. ","")&amp;IF(IF(OR(NOT(AND(E95&lt;&gt;"",N95&lt;&gt;"Cancelled")),H95="",H95="Online"),0,SUMPRODUCT(($E$5:$E$304=E95)*($N$5:$N$304&lt;&gt;"Cancelled")*(IF($F$5:$F$304="",0,$F$5:$F$304)&lt;IF(G95="",1,G95))*(IF($G$5:$G$304="",1,$G$5:$G$304)&gt;IF(F95="",0,F95))*($H$5:$H$304=H95)))&gt;1,"Room booked twice. ","")&amp;IF(AND(R95&lt;&gt;"",N(R95)&lt;0),"Over capacity by "&amp;-R95&amp;". ","")&amp;IF(I95="","No owner. ","")&amp;IF(AND(L95&lt;&gt;"",E95&lt;&gt;"",N(E95)&gt;N(L95)),"After the deadline. ","")))))</f>
        <v/>
      </c>
    </row>
    <row r="96" spans="1:20" x14ac:dyDescent="0.35">
      <c r="A96" s="6"/>
      <c r="B96" s="6"/>
      <c r="C96" s="7"/>
      <c r="D96" s="6"/>
      <c r="E96" s="8"/>
      <c r="F96" s="9"/>
      <c r="G96" s="9"/>
      <c r="H96" s="6"/>
      <c r="I96" s="6"/>
      <c r="J96" s="7"/>
      <c r="K96" s="7"/>
      <c r="L96" s="8"/>
      <c r="M96" s="7"/>
      <c r="N96" s="7"/>
      <c r="O96" s="10" t="str">
        <f t="shared" si="4"/>
        <v/>
      </c>
      <c r="P96" s="11" t="str">
        <f>IF(OR(E96="",N96="Cancelled"),"",COUNTIFS($E$5:E96,E96,$N$5:N96,"&lt;&gt;Cancelled"))</f>
        <v/>
      </c>
      <c r="Q96" s="12" t="str">
        <f t="shared" si="5"/>
        <v/>
      </c>
      <c r="R96" s="11" t="str">
        <f t="shared" si="6"/>
        <v/>
      </c>
      <c r="S96" s="13" t="str">
        <f t="shared" si="7"/>
        <v/>
      </c>
      <c r="T96" s="14" t="str">
        <f t="array" ref="T96">IF(N96="Cancelled","",IF(AND(F96&lt;&gt;"",G96&lt;&gt;"",G96&lt;=F96),"Check overnight or invalid times manually.",IF(B96="","",TRIM(IF(IF(OR(NOT(AND(E96&lt;&gt;"",N96&lt;&gt;"Cancelled")),I96=""),0,SUMPRODUCT(($E$5:$E$304=E96)*($N$5:$N$304&lt;&gt;"Cancelled")*(IF($F$5:$F$304="",0,$F$5:$F$304)&lt;IF(G96="",1,G96))*(IF($G$5:$G$304="",1,$G$5:$G$304)&gt;IF(F96="",0,F96))*($I$5:$I$304=I96)))&gt;1,"Trainer booked twice. ","")&amp;IF(IF(OR(NOT(AND(E96&lt;&gt;"",N96&lt;&gt;"Cancelled")),H96="",H96="Online"),0,SUMPRODUCT(($E$5:$E$304=E96)*($N$5:$N$304&lt;&gt;"Cancelled")*(IF($F$5:$F$304="",0,$F$5:$F$304)&lt;IF(G96="",1,G96))*(IF($G$5:$G$304="",1,$G$5:$G$304)&gt;IF(F96="",0,F96))*($H$5:$H$304=H96)))&gt;1,"Room booked twice. ","")&amp;IF(AND(R96&lt;&gt;"",N(R96)&lt;0),"Over capacity by "&amp;-R96&amp;". ","")&amp;IF(I96="","No owner. ","")&amp;IF(AND(L96&lt;&gt;"",E96&lt;&gt;"",N(E96)&gt;N(L96)),"After the deadline. ","")))))</f>
        <v/>
      </c>
    </row>
    <row r="97" spans="1:20" x14ac:dyDescent="0.35">
      <c r="A97" s="6"/>
      <c r="B97" s="6"/>
      <c r="C97" s="7"/>
      <c r="D97" s="6"/>
      <c r="E97" s="8"/>
      <c r="F97" s="9"/>
      <c r="G97" s="9"/>
      <c r="H97" s="6"/>
      <c r="I97" s="6"/>
      <c r="J97" s="7"/>
      <c r="K97" s="7"/>
      <c r="L97" s="8"/>
      <c r="M97" s="7"/>
      <c r="N97" s="7"/>
      <c r="O97" s="10" t="str">
        <f t="shared" si="4"/>
        <v/>
      </c>
      <c r="P97" s="11" t="str">
        <f>IF(OR(E97="",N97="Cancelled"),"",COUNTIFS($E$5:E97,E97,$N$5:N97,"&lt;&gt;Cancelled"))</f>
        <v/>
      </c>
      <c r="Q97" s="12" t="str">
        <f t="shared" si="5"/>
        <v/>
      </c>
      <c r="R97" s="11" t="str">
        <f t="shared" si="6"/>
        <v/>
      </c>
      <c r="S97" s="13" t="str">
        <f t="shared" si="7"/>
        <v/>
      </c>
      <c r="T97" s="14" t="str">
        <f t="array" ref="T97">IF(N97="Cancelled","",IF(AND(F97&lt;&gt;"",G97&lt;&gt;"",G97&lt;=F97),"Check overnight or invalid times manually.",IF(B97="","",TRIM(IF(IF(OR(NOT(AND(E97&lt;&gt;"",N97&lt;&gt;"Cancelled")),I97=""),0,SUMPRODUCT(($E$5:$E$304=E97)*($N$5:$N$304&lt;&gt;"Cancelled")*(IF($F$5:$F$304="",0,$F$5:$F$304)&lt;IF(G97="",1,G97))*(IF($G$5:$G$304="",1,$G$5:$G$304)&gt;IF(F97="",0,F97))*($I$5:$I$304=I97)))&gt;1,"Trainer booked twice. ","")&amp;IF(IF(OR(NOT(AND(E97&lt;&gt;"",N97&lt;&gt;"Cancelled")),H97="",H97="Online"),0,SUMPRODUCT(($E$5:$E$304=E97)*($N$5:$N$304&lt;&gt;"Cancelled")*(IF($F$5:$F$304="",0,$F$5:$F$304)&lt;IF(G97="",1,G97))*(IF($G$5:$G$304="",1,$G$5:$G$304)&gt;IF(F97="",0,F97))*($H$5:$H$304=H97)))&gt;1,"Room booked twice. ","")&amp;IF(AND(R97&lt;&gt;"",N(R97)&lt;0),"Over capacity by "&amp;-R97&amp;". ","")&amp;IF(I97="","No owner. ","")&amp;IF(AND(L97&lt;&gt;"",E97&lt;&gt;"",N(E97)&gt;N(L97)),"After the deadline. ","")))))</f>
        <v/>
      </c>
    </row>
    <row r="98" spans="1:20" x14ac:dyDescent="0.35">
      <c r="A98" s="6"/>
      <c r="B98" s="6"/>
      <c r="C98" s="7"/>
      <c r="D98" s="6"/>
      <c r="E98" s="8"/>
      <c r="F98" s="9"/>
      <c r="G98" s="9"/>
      <c r="H98" s="6"/>
      <c r="I98" s="6"/>
      <c r="J98" s="7"/>
      <c r="K98" s="7"/>
      <c r="L98" s="8"/>
      <c r="M98" s="7"/>
      <c r="N98" s="7"/>
      <c r="O98" s="10" t="str">
        <f t="shared" si="4"/>
        <v/>
      </c>
      <c r="P98" s="11" t="str">
        <f>IF(OR(E98="",N98="Cancelled"),"",COUNTIFS($E$5:E98,E98,$N$5:N98,"&lt;&gt;Cancelled"))</f>
        <v/>
      </c>
      <c r="Q98" s="12" t="str">
        <f t="shared" si="5"/>
        <v/>
      </c>
      <c r="R98" s="11" t="str">
        <f t="shared" si="6"/>
        <v/>
      </c>
      <c r="S98" s="13" t="str">
        <f t="shared" si="7"/>
        <v/>
      </c>
      <c r="T98" s="14" t="str">
        <f t="array" ref="T98">IF(N98="Cancelled","",IF(AND(F98&lt;&gt;"",G98&lt;&gt;"",G98&lt;=F98),"Check overnight or invalid times manually.",IF(B98="","",TRIM(IF(IF(OR(NOT(AND(E98&lt;&gt;"",N98&lt;&gt;"Cancelled")),I98=""),0,SUMPRODUCT(($E$5:$E$304=E98)*($N$5:$N$304&lt;&gt;"Cancelled")*(IF($F$5:$F$304="",0,$F$5:$F$304)&lt;IF(G98="",1,G98))*(IF($G$5:$G$304="",1,$G$5:$G$304)&gt;IF(F98="",0,F98))*($I$5:$I$304=I98)))&gt;1,"Trainer booked twice. ","")&amp;IF(IF(OR(NOT(AND(E98&lt;&gt;"",N98&lt;&gt;"Cancelled")),H98="",H98="Online"),0,SUMPRODUCT(($E$5:$E$304=E98)*($N$5:$N$304&lt;&gt;"Cancelled")*(IF($F$5:$F$304="",0,$F$5:$F$304)&lt;IF(G98="",1,G98))*(IF($G$5:$G$304="",1,$G$5:$G$304)&gt;IF(F98="",0,F98))*($H$5:$H$304=H98)))&gt;1,"Room booked twice. ","")&amp;IF(AND(R98&lt;&gt;"",N(R98)&lt;0),"Over capacity by "&amp;-R98&amp;". ","")&amp;IF(I98="","No owner. ","")&amp;IF(AND(L98&lt;&gt;"",E98&lt;&gt;"",N(E98)&gt;N(L98)),"After the deadline. ","")))))</f>
        <v/>
      </c>
    </row>
    <row r="99" spans="1:20" x14ac:dyDescent="0.35">
      <c r="A99" s="6"/>
      <c r="B99" s="6"/>
      <c r="C99" s="7"/>
      <c r="D99" s="6"/>
      <c r="E99" s="8"/>
      <c r="F99" s="9"/>
      <c r="G99" s="9"/>
      <c r="H99" s="6"/>
      <c r="I99" s="6"/>
      <c r="J99" s="7"/>
      <c r="K99" s="7"/>
      <c r="L99" s="8"/>
      <c r="M99" s="7"/>
      <c r="N99" s="7"/>
      <c r="O99" s="10" t="str">
        <f t="shared" si="4"/>
        <v/>
      </c>
      <c r="P99" s="11" t="str">
        <f>IF(OR(E99="",N99="Cancelled"),"",COUNTIFS($E$5:E99,E99,$N$5:N99,"&lt;&gt;Cancelled"))</f>
        <v/>
      </c>
      <c r="Q99" s="12" t="str">
        <f t="shared" si="5"/>
        <v/>
      </c>
      <c r="R99" s="11" t="str">
        <f t="shared" si="6"/>
        <v/>
      </c>
      <c r="S99" s="13" t="str">
        <f t="shared" si="7"/>
        <v/>
      </c>
      <c r="T99" s="14" t="str">
        <f t="array" ref="T99">IF(N99="Cancelled","",IF(AND(F99&lt;&gt;"",G99&lt;&gt;"",G99&lt;=F99),"Check overnight or invalid times manually.",IF(B99="","",TRIM(IF(IF(OR(NOT(AND(E99&lt;&gt;"",N99&lt;&gt;"Cancelled")),I99=""),0,SUMPRODUCT(($E$5:$E$304=E99)*($N$5:$N$304&lt;&gt;"Cancelled")*(IF($F$5:$F$304="",0,$F$5:$F$304)&lt;IF(G99="",1,G99))*(IF($G$5:$G$304="",1,$G$5:$G$304)&gt;IF(F99="",0,F99))*($I$5:$I$304=I99)))&gt;1,"Trainer booked twice. ","")&amp;IF(IF(OR(NOT(AND(E99&lt;&gt;"",N99&lt;&gt;"Cancelled")),H99="",H99="Online"),0,SUMPRODUCT(($E$5:$E$304=E99)*($N$5:$N$304&lt;&gt;"Cancelled")*(IF($F$5:$F$304="",0,$F$5:$F$304)&lt;IF(G99="",1,G99))*(IF($G$5:$G$304="",1,$G$5:$G$304)&gt;IF(F99="",0,F99))*($H$5:$H$304=H99)))&gt;1,"Room booked twice. ","")&amp;IF(AND(R99&lt;&gt;"",N(R99)&lt;0),"Over capacity by "&amp;-R99&amp;". ","")&amp;IF(I99="","No owner. ","")&amp;IF(AND(L99&lt;&gt;"",E99&lt;&gt;"",N(E99)&gt;N(L99)),"After the deadline. ","")))))</f>
        <v/>
      </c>
    </row>
    <row r="100" spans="1:20" x14ac:dyDescent="0.35">
      <c r="A100" s="6"/>
      <c r="B100" s="6"/>
      <c r="C100" s="7"/>
      <c r="D100" s="6"/>
      <c r="E100" s="8"/>
      <c r="F100" s="9"/>
      <c r="G100" s="9"/>
      <c r="H100" s="6"/>
      <c r="I100" s="6"/>
      <c r="J100" s="7"/>
      <c r="K100" s="7"/>
      <c r="L100" s="8"/>
      <c r="M100" s="7"/>
      <c r="N100" s="7"/>
      <c r="O100" s="10" t="str">
        <f t="shared" si="4"/>
        <v/>
      </c>
      <c r="P100" s="11" t="str">
        <f>IF(OR(E100="",N100="Cancelled"),"",COUNTIFS($E$5:E100,E100,$N$5:N100,"&lt;&gt;Cancelled"))</f>
        <v/>
      </c>
      <c r="Q100" s="12" t="str">
        <f t="shared" si="5"/>
        <v/>
      </c>
      <c r="R100" s="11" t="str">
        <f t="shared" si="6"/>
        <v/>
      </c>
      <c r="S100" s="13" t="str">
        <f t="shared" si="7"/>
        <v/>
      </c>
      <c r="T100" s="14" t="str">
        <f t="array" ref="T100">IF(N100="Cancelled","",IF(AND(F100&lt;&gt;"",G100&lt;&gt;"",G100&lt;=F100),"Check overnight or invalid times manually.",IF(B100="","",TRIM(IF(IF(OR(NOT(AND(E100&lt;&gt;"",N100&lt;&gt;"Cancelled")),I100=""),0,SUMPRODUCT(($E$5:$E$304=E100)*($N$5:$N$304&lt;&gt;"Cancelled")*(IF($F$5:$F$304="",0,$F$5:$F$304)&lt;IF(G100="",1,G100))*(IF($G$5:$G$304="",1,$G$5:$G$304)&gt;IF(F100="",0,F100))*($I$5:$I$304=I100)))&gt;1,"Trainer booked twice. ","")&amp;IF(IF(OR(NOT(AND(E100&lt;&gt;"",N100&lt;&gt;"Cancelled")),H100="",H100="Online"),0,SUMPRODUCT(($E$5:$E$304=E100)*($N$5:$N$304&lt;&gt;"Cancelled")*(IF($F$5:$F$304="",0,$F$5:$F$304)&lt;IF(G100="",1,G100))*(IF($G$5:$G$304="",1,$G$5:$G$304)&gt;IF(F100="",0,F100))*($H$5:$H$304=H100)))&gt;1,"Room booked twice. ","")&amp;IF(AND(R100&lt;&gt;"",N(R100)&lt;0),"Over capacity by "&amp;-R100&amp;". ","")&amp;IF(I100="","No owner. ","")&amp;IF(AND(L100&lt;&gt;"",E100&lt;&gt;"",N(E100)&gt;N(L100)),"After the deadline. ","")))))</f>
        <v/>
      </c>
    </row>
    <row r="101" spans="1:20" x14ac:dyDescent="0.35">
      <c r="A101" s="6"/>
      <c r="B101" s="6"/>
      <c r="C101" s="7"/>
      <c r="D101" s="6"/>
      <c r="E101" s="8"/>
      <c r="F101" s="9"/>
      <c r="G101" s="9"/>
      <c r="H101" s="6"/>
      <c r="I101" s="6"/>
      <c r="J101" s="7"/>
      <c r="K101" s="7"/>
      <c r="L101" s="8"/>
      <c r="M101" s="7"/>
      <c r="N101" s="7"/>
      <c r="O101" s="10" t="str">
        <f t="shared" si="4"/>
        <v/>
      </c>
      <c r="P101" s="11" t="str">
        <f>IF(OR(E101="",N101="Cancelled"),"",COUNTIFS($E$5:E101,E101,$N$5:N101,"&lt;&gt;Cancelled"))</f>
        <v/>
      </c>
      <c r="Q101" s="12" t="str">
        <f t="shared" si="5"/>
        <v/>
      </c>
      <c r="R101" s="11" t="str">
        <f t="shared" si="6"/>
        <v/>
      </c>
      <c r="S101" s="13" t="str">
        <f t="shared" si="7"/>
        <v/>
      </c>
      <c r="T101" s="14" t="str">
        <f t="array" ref="T101">IF(N101="Cancelled","",IF(AND(F101&lt;&gt;"",G101&lt;&gt;"",G101&lt;=F101),"Check overnight or invalid times manually.",IF(B101="","",TRIM(IF(IF(OR(NOT(AND(E101&lt;&gt;"",N101&lt;&gt;"Cancelled")),I101=""),0,SUMPRODUCT(($E$5:$E$304=E101)*($N$5:$N$304&lt;&gt;"Cancelled")*(IF($F$5:$F$304="",0,$F$5:$F$304)&lt;IF(G101="",1,G101))*(IF($G$5:$G$304="",1,$G$5:$G$304)&gt;IF(F101="",0,F101))*($I$5:$I$304=I101)))&gt;1,"Trainer booked twice. ","")&amp;IF(IF(OR(NOT(AND(E101&lt;&gt;"",N101&lt;&gt;"Cancelled")),H101="",H101="Online"),0,SUMPRODUCT(($E$5:$E$304=E101)*($N$5:$N$304&lt;&gt;"Cancelled")*(IF($F$5:$F$304="",0,$F$5:$F$304)&lt;IF(G101="",1,G101))*(IF($G$5:$G$304="",1,$G$5:$G$304)&gt;IF(F101="",0,F101))*($H$5:$H$304=H101)))&gt;1,"Room booked twice. ","")&amp;IF(AND(R101&lt;&gt;"",N(R101)&lt;0),"Over capacity by "&amp;-R101&amp;". ","")&amp;IF(I101="","No owner. ","")&amp;IF(AND(L101&lt;&gt;"",E101&lt;&gt;"",N(E101)&gt;N(L101)),"After the deadline. ","")))))</f>
        <v/>
      </c>
    </row>
    <row r="102" spans="1:20" x14ac:dyDescent="0.35">
      <c r="A102" s="6"/>
      <c r="B102" s="6"/>
      <c r="C102" s="7"/>
      <c r="D102" s="6"/>
      <c r="E102" s="8"/>
      <c r="F102" s="9"/>
      <c r="G102" s="9"/>
      <c r="H102" s="6"/>
      <c r="I102" s="6"/>
      <c r="J102" s="7"/>
      <c r="K102" s="7"/>
      <c r="L102" s="8"/>
      <c r="M102" s="7"/>
      <c r="N102" s="7"/>
      <c r="O102" s="10" t="str">
        <f t="shared" si="4"/>
        <v/>
      </c>
      <c r="P102" s="11" t="str">
        <f>IF(OR(E102="",N102="Cancelled"),"",COUNTIFS($E$5:E102,E102,$N$5:N102,"&lt;&gt;Cancelled"))</f>
        <v/>
      </c>
      <c r="Q102" s="12" t="str">
        <f t="shared" si="5"/>
        <v/>
      </c>
      <c r="R102" s="11" t="str">
        <f t="shared" si="6"/>
        <v/>
      </c>
      <c r="S102" s="13" t="str">
        <f t="shared" si="7"/>
        <v/>
      </c>
      <c r="T102" s="14" t="str">
        <f t="array" ref="T102">IF(N102="Cancelled","",IF(AND(F102&lt;&gt;"",G102&lt;&gt;"",G102&lt;=F102),"Check overnight or invalid times manually.",IF(B102="","",TRIM(IF(IF(OR(NOT(AND(E102&lt;&gt;"",N102&lt;&gt;"Cancelled")),I102=""),0,SUMPRODUCT(($E$5:$E$304=E102)*($N$5:$N$304&lt;&gt;"Cancelled")*(IF($F$5:$F$304="",0,$F$5:$F$304)&lt;IF(G102="",1,G102))*(IF($G$5:$G$304="",1,$G$5:$G$304)&gt;IF(F102="",0,F102))*($I$5:$I$304=I102)))&gt;1,"Trainer booked twice. ","")&amp;IF(IF(OR(NOT(AND(E102&lt;&gt;"",N102&lt;&gt;"Cancelled")),H102="",H102="Online"),0,SUMPRODUCT(($E$5:$E$304=E102)*($N$5:$N$304&lt;&gt;"Cancelled")*(IF($F$5:$F$304="",0,$F$5:$F$304)&lt;IF(G102="",1,G102))*(IF($G$5:$G$304="",1,$G$5:$G$304)&gt;IF(F102="",0,F102))*($H$5:$H$304=H102)))&gt;1,"Room booked twice. ","")&amp;IF(AND(R102&lt;&gt;"",N(R102)&lt;0),"Over capacity by "&amp;-R102&amp;". ","")&amp;IF(I102="","No owner. ","")&amp;IF(AND(L102&lt;&gt;"",E102&lt;&gt;"",N(E102)&gt;N(L102)),"After the deadline. ","")))))</f>
        <v/>
      </c>
    </row>
    <row r="103" spans="1:20" x14ac:dyDescent="0.35">
      <c r="A103" s="6"/>
      <c r="B103" s="6"/>
      <c r="C103" s="7"/>
      <c r="D103" s="6"/>
      <c r="E103" s="8"/>
      <c r="F103" s="9"/>
      <c r="G103" s="9"/>
      <c r="H103" s="6"/>
      <c r="I103" s="6"/>
      <c r="J103" s="7"/>
      <c r="K103" s="7"/>
      <c r="L103" s="8"/>
      <c r="M103" s="7"/>
      <c r="N103" s="7"/>
      <c r="O103" s="10" t="str">
        <f t="shared" si="4"/>
        <v/>
      </c>
      <c r="P103" s="11" t="str">
        <f>IF(OR(E103="",N103="Cancelled"),"",COUNTIFS($E$5:E103,E103,$N$5:N103,"&lt;&gt;Cancelled"))</f>
        <v/>
      </c>
      <c r="Q103" s="12" t="str">
        <f t="shared" si="5"/>
        <v/>
      </c>
      <c r="R103" s="11" t="str">
        <f t="shared" si="6"/>
        <v/>
      </c>
      <c r="S103" s="13" t="str">
        <f t="shared" si="7"/>
        <v/>
      </c>
      <c r="T103" s="14" t="str">
        <f t="array" ref="T103">IF(N103="Cancelled","",IF(AND(F103&lt;&gt;"",G103&lt;&gt;"",G103&lt;=F103),"Check overnight or invalid times manually.",IF(B103="","",TRIM(IF(IF(OR(NOT(AND(E103&lt;&gt;"",N103&lt;&gt;"Cancelled")),I103=""),0,SUMPRODUCT(($E$5:$E$304=E103)*($N$5:$N$304&lt;&gt;"Cancelled")*(IF($F$5:$F$304="",0,$F$5:$F$304)&lt;IF(G103="",1,G103))*(IF($G$5:$G$304="",1,$G$5:$G$304)&gt;IF(F103="",0,F103))*($I$5:$I$304=I103)))&gt;1,"Trainer booked twice. ","")&amp;IF(IF(OR(NOT(AND(E103&lt;&gt;"",N103&lt;&gt;"Cancelled")),H103="",H103="Online"),0,SUMPRODUCT(($E$5:$E$304=E103)*($N$5:$N$304&lt;&gt;"Cancelled")*(IF($F$5:$F$304="",0,$F$5:$F$304)&lt;IF(G103="",1,G103))*(IF($G$5:$G$304="",1,$G$5:$G$304)&gt;IF(F103="",0,F103))*($H$5:$H$304=H103)))&gt;1,"Room booked twice. ","")&amp;IF(AND(R103&lt;&gt;"",N(R103)&lt;0),"Over capacity by "&amp;-R103&amp;". ","")&amp;IF(I103="","No owner. ","")&amp;IF(AND(L103&lt;&gt;"",E103&lt;&gt;"",N(E103)&gt;N(L103)),"After the deadline. ","")))))</f>
        <v/>
      </c>
    </row>
    <row r="104" spans="1:20" x14ac:dyDescent="0.35">
      <c r="A104" s="6"/>
      <c r="B104" s="6"/>
      <c r="C104" s="7"/>
      <c r="D104" s="6"/>
      <c r="E104" s="8"/>
      <c r="F104" s="9"/>
      <c r="G104" s="9"/>
      <c r="H104" s="6"/>
      <c r="I104" s="6"/>
      <c r="J104" s="7"/>
      <c r="K104" s="7"/>
      <c r="L104" s="8"/>
      <c r="M104" s="7"/>
      <c r="N104" s="7"/>
      <c r="O104" s="10" t="str">
        <f t="shared" si="4"/>
        <v/>
      </c>
      <c r="P104" s="11" t="str">
        <f>IF(OR(E104="",N104="Cancelled"),"",COUNTIFS($E$5:E104,E104,$N$5:N104,"&lt;&gt;Cancelled"))</f>
        <v/>
      </c>
      <c r="Q104" s="12" t="str">
        <f t="shared" si="5"/>
        <v/>
      </c>
      <c r="R104" s="11" t="str">
        <f t="shared" si="6"/>
        <v/>
      </c>
      <c r="S104" s="13" t="str">
        <f t="shared" si="7"/>
        <v/>
      </c>
      <c r="T104" s="14" t="str">
        <f t="array" ref="T104">IF(N104="Cancelled","",IF(AND(F104&lt;&gt;"",G104&lt;&gt;"",G104&lt;=F104),"Check overnight or invalid times manually.",IF(B104="","",TRIM(IF(IF(OR(NOT(AND(E104&lt;&gt;"",N104&lt;&gt;"Cancelled")),I104=""),0,SUMPRODUCT(($E$5:$E$304=E104)*($N$5:$N$304&lt;&gt;"Cancelled")*(IF($F$5:$F$304="",0,$F$5:$F$304)&lt;IF(G104="",1,G104))*(IF($G$5:$G$304="",1,$G$5:$G$304)&gt;IF(F104="",0,F104))*($I$5:$I$304=I104)))&gt;1,"Trainer booked twice. ","")&amp;IF(IF(OR(NOT(AND(E104&lt;&gt;"",N104&lt;&gt;"Cancelled")),H104="",H104="Online"),0,SUMPRODUCT(($E$5:$E$304=E104)*($N$5:$N$304&lt;&gt;"Cancelled")*(IF($F$5:$F$304="",0,$F$5:$F$304)&lt;IF(G104="",1,G104))*(IF($G$5:$G$304="",1,$G$5:$G$304)&gt;IF(F104="",0,F104))*($H$5:$H$304=H104)))&gt;1,"Room booked twice. ","")&amp;IF(AND(R104&lt;&gt;"",N(R104)&lt;0),"Over capacity by "&amp;-R104&amp;". ","")&amp;IF(I104="","No owner. ","")&amp;IF(AND(L104&lt;&gt;"",E104&lt;&gt;"",N(E104)&gt;N(L104)),"After the deadline. ","")))))</f>
        <v/>
      </c>
    </row>
    <row r="105" spans="1:20" x14ac:dyDescent="0.35">
      <c r="A105" s="6"/>
      <c r="B105" s="6"/>
      <c r="C105" s="7"/>
      <c r="D105" s="6"/>
      <c r="E105" s="8"/>
      <c r="F105" s="9"/>
      <c r="G105" s="9"/>
      <c r="H105" s="6"/>
      <c r="I105" s="6"/>
      <c r="J105" s="7"/>
      <c r="K105" s="7"/>
      <c r="L105" s="8"/>
      <c r="M105" s="7"/>
      <c r="N105" s="7"/>
      <c r="O105" s="10" t="str">
        <f t="shared" si="4"/>
        <v/>
      </c>
      <c r="P105" s="11" t="str">
        <f>IF(OR(E105="",N105="Cancelled"),"",COUNTIFS($E$5:E105,E105,$N$5:N105,"&lt;&gt;Cancelled"))</f>
        <v/>
      </c>
      <c r="Q105" s="12" t="str">
        <f t="shared" si="5"/>
        <v/>
      </c>
      <c r="R105" s="11" t="str">
        <f t="shared" si="6"/>
        <v/>
      </c>
      <c r="S105" s="13" t="str">
        <f t="shared" si="7"/>
        <v/>
      </c>
      <c r="T105" s="14" t="str">
        <f t="array" ref="T105">IF(N105="Cancelled","",IF(AND(F105&lt;&gt;"",G105&lt;&gt;"",G105&lt;=F105),"Check overnight or invalid times manually.",IF(B105="","",TRIM(IF(IF(OR(NOT(AND(E105&lt;&gt;"",N105&lt;&gt;"Cancelled")),I105=""),0,SUMPRODUCT(($E$5:$E$304=E105)*($N$5:$N$304&lt;&gt;"Cancelled")*(IF($F$5:$F$304="",0,$F$5:$F$304)&lt;IF(G105="",1,G105))*(IF($G$5:$G$304="",1,$G$5:$G$304)&gt;IF(F105="",0,F105))*($I$5:$I$304=I105)))&gt;1,"Trainer booked twice. ","")&amp;IF(IF(OR(NOT(AND(E105&lt;&gt;"",N105&lt;&gt;"Cancelled")),H105="",H105="Online"),0,SUMPRODUCT(($E$5:$E$304=E105)*($N$5:$N$304&lt;&gt;"Cancelled")*(IF($F$5:$F$304="",0,$F$5:$F$304)&lt;IF(G105="",1,G105))*(IF($G$5:$G$304="",1,$G$5:$G$304)&gt;IF(F105="",0,F105))*($H$5:$H$304=H105)))&gt;1,"Room booked twice. ","")&amp;IF(AND(R105&lt;&gt;"",N(R105)&lt;0),"Over capacity by "&amp;-R105&amp;". ","")&amp;IF(I105="","No owner. ","")&amp;IF(AND(L105&lt;&gt;"",E105&lt;&gt;"",N(E105)&gt;N(L105)),"After the deadline. ","")))))</f>
        <v/>
      </c>
    </row>
    <row r="106" spans="1:20" x14ac:dyDescent="0.35">
      <c r="A106" s="6"/>
      <c r="B106" s="6"/>
      <c r="C106" s="7"/>
      <c r="D106" s="6"/>
      <c r="E106" s="8"/>
      <c r="F106" s="9"/>
      <c r="G106" s="9"/>
      <c r="H106" s="6"/>
      <c r="I106" s="6"/>
      <c r="J106" s="7"/>
      <c r="K106" s="7"/>
      <c r="L106" s="8"/>
      <c r="M106" s="7"/>
      <c r="N106" s="7"/>
      <c r="O106" s="10" t="str">
        <f t="shared" si="4"/>
        <v/>
      </c>
      <c r="P106" s="11" t="str">
        <f>IF(OR(E106="",N106="Cancelled"),"",COUNTIFS($E$5:E106,E106,$N$5:N106,"&lt;&gt;Cancelled"))</f>
        <v/>
      </c>
      <c r="Q106" s="12" t="str">
        <f t="shared" si="5"/>
        <v/>
      </c>
      <c r="R106" s="11" t="str">
        <f t="shared" si="6"/>
        <v/>
      </c>
      <c r="S106" s="13" t="str">
        <f t="shared" si="7"/>
        <v/>
      </c>
      <c r="T106" s="14" t="str">
        <f t="array" ref="T106">IF(N106="Cancelled","",IF(AND(F106&lt;&gt;"",G106&lt;&gt;"",G106&lt;=F106),"Check overnight or invalid times manually.",IF(B106="","",TRIM(IF(IF(OR(NOT(AND(E106&lt;&gt;"",N106&lt;&gt;"Cancelled")),I106=""),0,SUMPRODUCT(($E$5:$E$304=E106)*($N$5:$N$304&lt;&gt;"Cancelled")*(IF($F$5:$F$304="",0,$F$5:$F$304)&lt;IF(G106="",1,G106))*(IF($G$5:$G$304="",1,$G$5:$G$304)&gt;IF(F106="",0,F106))*($I$5:$I$304=I106)))&gt;1,"Trainer booked twice. ","")&amp;IF(IF(OR(NOT(AND(E106&lt;&gt;"",N106&lt;&gt;"Cancelled")),H106="",H106="Online"),0,SUMPRODUCT(($E$5:$E$304=E106)*($N$5:$N$304&lt;&gt;"Cancelled")*(IF($F$5:$F$304="",0,$F$5:$F$304)&lt;IF(G106="",1,G106))*(IF($G$5:$G$304="",1,$G$5:$G$304)&gt;IF(F106="",0,F106))*($H$5:$H$304=H106)))&gt;1,"Room booked twice. ","")&amp;IF(AND(R106&lt;&gt;"",N(R106)&lt;0),"Over capacity by "&amp;-R106&amp;". ","")&amp;IF(I106="","No owner. ","")&amp;IF(AND(L106&lt;&gt;"",E106&lt;&gt;"",N(E106)&gt;N(L106)),"After the deadline. ","")))))</f>
        <v/>
      </c>
    </row>
    <row r="107" spans="1:20" x14ac:dyDescent="0.35">
      <c r="A107" s="6"/>
      <c r="B107" s="6"/>
      <c r="C107" s="7"/>
      <c r="D107" s="6"/>
      <c r="E107" s="8"/>
      <c r="F107" s="9"/>
      <c r="G107" s="9"/>
      <c r="H107" s="6"/>
      <c r="I107" s="6"/>
      <c r="J107" s="7"/>
      <c r="K107" s="7"/>
      <c r="L107" s="8"/>
      <c r="M107" s="7"/>
      <c r="N107" s="7"/>
      <c r="O107" s="10" t="str">
        <f t="shared" si="4"/>
        <v/>
      </c>
      <c r="P107" s="11" t="str">
        <f>IF(OR(E107="",N107="Cancelled"),"",COUNTIFS($E$5:E107,E107,$N$5:N107,"&lt;&gt;Cancelled"))</f>
        <v/>
      </c>
      <c r="Q107" s="12" t="str">
        <f t="shared" si="5"/>
        <v/>
      </c>
      <c r="R107" s="11" t="str">
        <f t="shared" si="6"/>
        <v/>
      </c>
      <c r="S107" s="13" t="str">
        <f t="shared" si="7"/>
        <v/>
      </c>
      <c r="T107" s="14" t="str">
        <f t="array" ref="T107">IF(N107="Cancelled","",IF(AND(F107&lt;&gt;"",G107&lt;&gt;"",G107&lt;=F107),"Check overnight or invalid times manually.",IF(B107="","",TRIM(IF(IF(OR(NOT(AND(E107&lt;&gt;"",N107&lt;&gt;"Cancelled")),I107=""),0,SUMPRODUCT(($E$5:$E$304=E107)*($N$5:$N$304&lt;&gt;"Cancelled")*(IF($F$5:$F$304="",0,$F$5:$F$304)&lt;IF(G107="",1,G107))*(IF($G$5:$G$304="",1,$G$5:$G$304)&gt;IF(F107="",0,F107))*($I$5:$I$304=I107)))&gt;1,"Trainer booked twice. ","")&amp;IF(IF(OR(NOT(AND(E107&lt;&gt;"",N107&lt;&gt;"Cancelled")),H107="",H107="Online"),0,SUMPRODUCT(($E$5:$E$304=E107)*($N$5:$N$304&lt;&gt;"Cancelled")*(IF($F$5:$F$304="",0,$F$5:$F$304)&lt;IF(G107="",1,G107))*(IF($G$5:$G$304="",1,$G$5:$G$304)&gt;IF(F107="",0,F107))*($H$5:$H$304=H107)))&gt;1,"Room booked twice. ","")&amp;IF(AND(R107&lt;&gt;"",N(R107)&lt;0),"Over capacity by "&amp;-R107&amp;". ","")&amp;IF(I107="","No owner. ","")&amp;IF(AND(L107&lt;&gt;"",E107&lt;&gt;"",N(E107)&gt;N(L107)),"After the deadline. ","")))))</f>
        <v/>
      </c>
    </row>
    <row r="108" spans="1:20" x14ac:dyDescent="0.35">
      <c r="A108" s="6"/>
      <c r="B108" s="6"/>
      <c r="C108" s="7"/>
      <c r="D108" s="6"/>
      <c r="E108" s="8"/>
      <c r="F108" s="9"/>
      <c r="G108" s="9"/>
      <c r="H108" s="6"/>
      <c r="I108" s="6"/>
      <c r="J108" s="7"/>
      <c r="K108" s="7"/>
      <c r="L108" s="8"/>
      <c r="M108" s="7"/>
      <c r="N108" s="7"/>
      <c r="O108" s="10" t="str">
        <f t="shared" si="4"/>
        <v/>
      </c>
      <c r="P108" s="11" t="str">
        <f>IF(OR(E108="",N108="Cancelled"),"",COUNTIFS($E$5:E108,E108,$N$5:N108,"&lt;&gt;Cancelled"))</f>
        <v/>
      </c>
      <c r="Q108" s="12" t="str">
        <f t="shared" si="5"/>
        <v/>
      </c>
      <c r="R108" s="11" t="str">
        <f t="shared" si="6"/>
        <v/>
      </c>
      <c r="S108" s="13" t="str">
        <f t="shared" si="7"/>
        <v/>
      </c>
      <c r="T108" s="14" t="str">
        <f t="array" ref="T108">IF(N108="Cancelled","",IF(AND(F108&lt;&gt;"",G108&lt;&gt;"",G108&lt;=F108),"Check overnight or invalid times manually.",IF(B108="","",TRIM(IF(IF(OR(NOT(AND(E108&lt;&gt;"",N108&lt;&gt;"Cancelled")),I108=""),0,SUMPRODUCT(($E$5:$E$304=E108)*($N$5:$N$304&lt;&gt;"Cancelled")*(IF($F$5:$F$304="",0,$F$5:$F$304)&lt;IF(G108="",1,G108))*(IF($G$5:$G$304="",1,$G$5:$G$304)&gt;IF(F108="",0,F108))*($I$5:$I$304=I108)))&gt;1,"Trainer booked twice. ","")&amp;IF(IF(OR(NOT(AND(E108&lt;&gt;"",N108&lt;&gt;"Cancelled")),H108="",H108="Online"),0,SUMPRODUCT(($E$5:$E$304=E108)*($N$5:$N$304&lt;&gt;"Cancelled")*(IF($F$5:$F$304="",0,$F$5:$F$304)&lt;IF(G108="",1,G108))*(IF($G$5:$G$304="",1,$G$5:$G$304)&gt;IF(F108="",0,F108))*($H$5:$H$304=H108)))&gt;1,"Room booked twice. ","")&amp;IF(AND(R108&lt;&gt;"",N(R108)&lt;0),"Over capacity by "&amp;-R108&amp;". ","")&amp;IF(I108="","No owner. ","")&amp;IF(AND(L108&lt;&gt;"",E108&lt;&gt;"",N(E108)&gt;N(L108)),"After the deadline. ","")))))</f>
        <v/>
      </c>
    </row>
    <row r="109" spans="1:20" x14ac:dyDescent="0.35">
      <c r="A109" s="6"/>
      <c r="B109" s="6"/>
      <c r="C109" s="7"/>
      <c r="D109" s="6"/>
      <c r="E109" s="8"/>
      <c r="F109" s="9"/>
      <c r="G109" s="9"/>
      <c r="H109" s="6"/>
      <c r="I109" s="6"/>
      <c r="J109" s="7"/>
      <c r="K109" s="7"/>
      <c r="L109" s="8"/>
      <c r="M109" s="7"/>
      <c r="N109" s="7"/>
      <c r="O109" s="10" t="str">
        <f t="shared" si="4"/>
        <v/>
      </c>
      <c r="P109" s="11" t="str">
        <f>IF(OR(E109="",N109="Cancelled"),"",COUNTIFS($E$5:E109,E109,$N$5:N109,"&lt;&gt;Cancelled"))</f>
        <v/>
      </c>
      <c r="Q109" s="12" t="str">
        <f t="shared" si="5"/>
        <v/>
      </c>
      <c r="R109" s="11" t="str">
        <f t="shared" si="6"/>
        <v/>
      </c>
      <c r="S109" s="13" t="str">
        <f t="shared" si="7"/>
        <v/>
      </c>
      <c r="T109" s="14" t="str">
        <f t="array" ref="T109">IF(N109="Cancelled","",IF(AND(F109&lt;&gt;"",G109&lt;&gt;"",G109&lt;=F109),"Check overnight or invalid times manually.",IF(B109="","",TRIM(IF(IF(OR(NOT(AND(E109&lt;&gt;"",N109&lt;&gt;"Cancelled")),I109=""),0,SUMPRODUCT(($E$5:$E$304=E109)*($N$5:$N$304&lt;&gt;"Cancelled")*(IF($F$5:$F$304="",0,$F$5:$F$304)&lt;IF(G109="",1,G109))*(IF($G$5:$G$304="",1,$G$5:$G$304)&gt;IF(F109="",0,F109))*($I$5:$I$304=I109)))&gt;1,"Trainer booked twice. ","")&amp;IF(IF(OR(NOT(AND(E109&lt;&gt;"",N109&lt;&gt;"Cancelled")),H109="",H109="Online"),0,SUMPRODUCT(($E$5:$E$304=E109)*($N$5:$N$304&lt;&gt;"Cancelled")*(IF($F$5:$F$304="",0,$F$5:$F$304)&lt;IF(G109="",1,G109))*(IF($G$5:$G$304="",1,$G$5:$G$304)&gt;IF(F109="",0,F109))*($H$5:$H$304=H109)))&gt;1,"Room booked twice. ","")&amp;IF(AND(R109&lt;&gt;"",N(R109)&lt;0),"Over capacity by "&amp;-R109&amp;". ","")&amp;IF(I109="","No owner. ","")&amp;IF(AND(L109&lt;&gt;"",E109&lt;&gt;"",N(E109)&gt;N(L109)),"After the deadline. ","")))))</f>
        <v/>
      </c>
    </row>
    <row r="110" spans="1:20" x14ac:dyDescent="0.35">
      <c r="A110" s="6"/>
      <c r="B110" s="6"/>
      <c r="C110" s="7"/>
      <c r="D110" s="6"/>
      <c r="E110" s="8"/>
      <c r="F110" s="9"/>
      <c r="G110" s="9"/>
      <c r="H110" s="6"/>
      <c r="I110" s="6"/>
      <c r="J110" s="7"/>
      <c r="K110" s="7"/>
      <c r="L110" s="8"/>
      <c r="M110" s="7"/>
      <c r="N110" s="7"/>
      <c r="O110" s="10" t="str">
        <f t="shared" si="4"/>
        <v/>
      </c>
      <c r="P110" s="11" t="str">
        <f>IF(OR(E110="",N110="Cancelled"),"",COUNTIFS($E$5:E110,E110,$N$5:N110,"&lt;&gt;Cancelled"))</f>
        <v/>
      </c>
      <c r="Q110" s="12" t="str">
        <f t="shared" si="5"/>
        <v/>
      </c>
      <c r="R110" s="11" t="str">
        <f t="shared" si="6"/>
        <v/>
      </c>
      <c r="S110" s="13" t="str">
        <f t="shared" si="7"/>
        <v/>
      </c>
      <c r="T110" s="14" t="str">
        <f t="array" ref="T110">IF(N110="Cancelled","",IF(AND(F110&lt;&gt;"",G110&lt;&gt;"",G110&lt;=F110),"Check overnight or invalid times manually.",IF(B110="","",TRIM(IF(IF(OR(NOT(AND(E110&lt;&gt;"",N110&lt;&gt;"Cancelled")),I110=""),0,SUMPRODUCT(($E$5:$E$304=E110)*($N$5:$N$304&lt;&gt;"Cancelled")*(IF($F$5:$F$304="",0,$F$5:$F$304)&lt;IF(G110="",1,G110))*(IF($G$5:$G$304="",1,$G$5:$G$304)&gt;IF(F110="",0,F110))*($I$5:$I$304=I110)))&gt;1,"Trainer booked twice. ","")&amp;IF(IF(OR(NOT(AND(E110&lt;&gt;"",N110&lt;&gt;"Cancelled")),H110="",H110="Online"),0,SUMPRODUCT(($E$5:$E$304=E110)*($N$5:$N$304&lt;&gt;"Cancelled")*(IF($F$5:$F$304="",0,$F$5:$F$304)&lt;IF(G110="",1,G110))*(IF($G$5:$G$304="",1,$G$5:$G$304)&gt;IF(F110="",0,F110))*($H$5:$H$304=H110)))&gt;1,"Room booked twice. ","")&amp;IF(AND(R110&lt;&gt;"",N(R110)&lt;0),"Over capacity by "&amp;-R110&amp;". ","")&amp;IF(I110="","No owner. ","")&amp;IF(AND(L110&lt;&gt;"",E110&lt;&gt;"",N(E110)&gt;N(L110)),"After the deadline. ","")))))</f>
        <v/>
      </c>
    </row>
    <row r="111" spans="1:20" x14ac:dyDescent="0.35">
      <c r="A111" s="6"/>
      <c r="B111" s="6"/>
      <c r="C111" s="7"/>
      <c r="D111" s="6"/>
      <c r="E111" s="8"/>
      <c r="F111" s="9"/>
      <c r="G111" s="9"/>
      <c r="H111" s="6"/>
      <c r="I111" s="6"/>
      <c r="J111" s="7"/>
      <c r="K111" s="7"/>
      <c r="L111" s="8"/>
      <c r="M111" s="7"/>
      <c r="N111" s="7"/>
      <c r="O111" s="10" t="str">
        <f t="shared" si="4"/>
        <v/>
      </c>
      <c r="P111" s="11" t="str">
        <f>IF(OR(E111="",N111="Cancelled"),"",COUNTIFS($E$5:E111,E111,$N$5:N111,"&lt;&gt;Cancelled"))</f>
        <v/>
      </c>
      <c r="Q111" s="12" t="str">
        <f t="shared" si="5"/>
        <v/>
      </c>
      <c r="R111" s="11" t="str">
        <f t="shared" si="6"/>
        <v/>
      </c>
      <c r="S111" s="13" t="str">
        <f t="shared" si="7"/>
        <v/>
      </c>
      <c r="T111" s="14" t="str">
        <f t="array" ref="T111">IF(N111="Cancelled","",IF(AND(F111&lt;&gt;"",G111&lt;&gt;"",G111&lt;=F111),"Check overnight or invalid times manually.",IF(B111="","",TRIM(IF(IF(OR(NOT(AND(E111&lt;&gt;"",N111&lt;&gt;"Cancelled")),I111=""),0,SUMPRODUCT(($E$5:$E$304=E111)*($N$5:$N$304&lt;&gt;"Cancelled")*(IF($F$5:$F$304="",0,$F$5:$F$304)&lt;IF(G111="",1,G111))*(IF($G$5:$G$304="",1,$G$5:$G$304)&gt;IF(F111="",0,F111))*($I$5:$I$304=I111)))&gt;1,"Trainer booked twice. ","")&amp;IF(IF(OR(NOT(AND(E111&lt;&gt;"",N111&lt;&gt;"Cancelled")),H111="",H111="Online"),0,SUMPRODUCT(($E$5:$E$304=E111)*($N$5:$N$304&lt;&gt;"Cancelled")*(IF($F$5:$F$304="",0,$F$5:$F$304)&lt;IF(G111="",1,G111))*(IF($G$5:$G$304="",1,$G$5:$G$304)&gt;IF(F111="",0,F111))*($H$5:$H$304=H111)))&gt;1,"Room booked twice. ","")&amp;IF(AND(R111&lt;&gt;"",N(R111)&lt;0),"Over capacity by "&amp;-R111&amp;". ","")&amp;IF(I111="","No owner. ","")&amp;IF(AND(L111&lt;&gt;"",E111&lt;&gt;"",N(E111)&gt;N(L111)),"After the deadline. ","")))))</f>
        <v/>
      </c>
    </row>
    <row r="112" spans="1:20" x14ac:dyDescent="0.35">
      <c r="A112" s="6"/>
      <c r="B112" s="6"/>
      <c r="C112" s="7"/>
      <c r="D112" s="6"/>
      <c r="E112" s="8"/>
      <c r="F112" s="9"/>
      <c r="G112" s="9"/>
      <c r="H112" s="6"/>
      <c r="I112" s="6"/>
      <c r="J112" s="7"/>
      <c r="K112" s="7"/>
      <c r="L112" s="8"/>
      <c r="M112" s="7"/>
      <c r="N112" s="7"/>
      <c r="O112" s="10" t="str">
        <f t="shared" si="4"/>
        <v/>
      </c>
      <c r="P112" s="11" t="str">
        <f>IF(OR(E112="",N112="Cancelled"),"",COUNTIFS($E$5:E112,E112,$N$5:N112,"&lt;&gt;Cancelled"))</f>
        <v/>
      </c>
      <c r="Q112" s="12" t="str">
        <f t="shared" si="5"/>
        <v/>
      </c>
      <c r="R112" s="11" t="str">
        <f t="shared" si="6"/>
        <v/>
      </c>
      <c r="S112" s="13" t="str">
        <f t="shared" si="7"/>
        <v/>
      </c>
      <c r="T112" s="14" t="str">
        <f t="array" ref="T112">IF(N112="Cancelled","",IF(AND(F112&lt;&gt;"",G112&lt;&gt;"",G112&lt;=F112),"Check overnight or invalid times manually.",IF(B112="","",TRIM(IF(IF(OR(NOT(AND(E112&lt;&gt;"",N112&lt;&gt;"Cancelled")),I112=""),0,SUMPRODUCT(($E$5:$E$304=E112)*($N$5:$N$304&lt;&gt;"Cancelled")*(IF($F$5:$F$304="",0,$F$5:$F$304)&lt;IF(G112="",1,G112))*(IF($G$5:$G$304="",1,$G$5:$G$304)&gt;IF(F112="",0,F112))*($I$5:$I$304=I112)))&gt;1,"Trainer booked twice. ","")&amp;IF(IF(OR(NOT(AND(E112&lt;&gt;"",N112&lt;&gt;"Cancelled")),H112="",H112="Online"),0,SUMPRODUCT(($E$5:$E$304=E112)*($N$5:$N$304&lt;&gt;"Cancelled")*(IF($F$5:$F$304="",0,$F$5:$F$304)&lt;IF(G112="",1,G112))*(IF($G$5:$G$304="",1,$G$5:$G$304)&gt;IF(F112="",0,F112))*($H$5:$H$304=H112)))&gt;1,"Room booked twice. ","")&amp;IF(AND(R112&lt;&gt;"",N(R112)&lt;0),"Over capacity by "&amp;-R112&amp;". ","")&amp;IF(I112="","No owner. ","")&amp;IF(AND(L112&lt;&gt;"",E112&lt;&gt;"",N(E112)&gt;N(L112)),"After the deadline. ","")))))</f>
        <v/>
      </c>
    </row>
    <row r="113" spans="1:20" x14ac:dyDescent="0.35">
      <c r="A113" s="6"/>
      <c r="B113" s="6"/>
      <c r="C113" s="7"/>
      <c r="D113" s="6"/>
      <c r="E113" s="8"/>
      <c r="F113" s="9"/>
      <c r="G113" s="9"/>
      <c r="H113" s="6"/>
      <c r="I113" s="6"/>
      <c r="J113" s="7"/>
      <c r="K113" s="7"/>
      <c r="L113" s="8"/>
      <c r="M113" s="7"/>
      <c r="N113" s="7"/>
      <c r="O113" s="10" t="str">
        <f t="shared" si="4"/>
        <v/>
      </c>
      <c r="P113" s="11" t="str">
        <f>IF(OR(E113="",N113="Cancelled"),"",COUNTIFS($E$5:E113,E113,$N$5:N113,"&lt;&gt;Cancelled"))</f>
        <v/>
      </c>
      <c r="Q113" s="12" t="str">
        <f t="shared" si="5"/>
        <v/>
      </c>
      <c r="R113" s="11" t="str">
        <f t="shared" si="6"/>
        <v/>
      </c>
      <c r="S113" s="13" t="str">
        <f t="shared" si="7"/>
        <v/>
      </c>
      <c r="T113" s="14" t="str">
        <f t="array" ref="T113">IF(N113="Cancelled","",IF(AND(F113&lt;&gt;"",G113&lt;&gt;"",G113&lt;=F113),"Check overnight or invalid times manually.",IF(B113="","",TRIM(IF(IF(OR(NOT(AND(E113&lt;&gt;"",N113&lt;&gt;"Cancelled")),I113=""),0,SUMPRODUCT(($E$5:$E$304=E113)*($N$5:$N$304&lt;&gt;"Cancelled")*(IF($F$5:$F$304="",0,$F$5:$F$304)&lt;IF(G113="",1,G113))*(IF($G$5:$G$304="",1,$G$5:$G$304)&gt;IF(F113="",0,F113))*($I$5:$I$304=I113)))&gt;1,"Trainer booked twice. ","")&amp;IF(IF(OR(NOT(AND(E113&lt;&gt;"",N113&lt;&gt;"Cancelled")),H113="",H113="Online"),0,SUMPRODUCT(($E$5:$E$304=E113)*($N$5:$N$304&lt;&gt;"Cancelled")*(IF($F$5:$F$304="",0,$F$5:$F$304)&lt;IF(G113="",1,G113))*(IF($G$5:$G$304="",1,$G$5:$G$304)&gt;IF(F113="",0,F113))*($H$5:$H$304=H113)))&gt;1,"Room booked twice. ","")&amp;IF(AND(R113&lt;&gt;"",N(R113)&lt;0),"Over capacity by "&amp;-R113&amp;". ","")&amp;IF(I113="","No owner. ","")&amp;IF(AND(L113&lt;&gt;"",E113&lt;&gt;"",N(E113)&gt;N(L113)),"After the deadline. ","")))))</f>
        <v/>
      </c>
    </row>
    <row r="114" spans="1:20" x14ac:dyDescent="0.35">
      <c r="A114" s="6"/>
      <c r="B114" s="6"/>
      <c r="C114" s="7"/>
      <c r="D114" s="6"/>
      <c r="E114" s="8"/>
      <c r="F114" s="9"/>
      <c r="G114" s="9"/>
      <c r="H114" s="6"/>
      <c r="I114" s="6"/>
      <c r="J114" s="7"/>
      <c r="K114" s="7"/>
      <c r="L114" s="8"/>
      <c r="M114" s="7"/>
      <c r="N114" s="7"/>
      <c r="O114" s="10" t="str">
        <f t="shared" si="4"/>
        <v/>
      </c>
      <c r="P114" s="11" t="str">
        <f>IF(OR(E114="",N114="Cancelled"),"",COUNTIFS($E$5:E114,E114,$N$5:N114,"&lt;&gt;Cancelled"))</f>
        <v/>
      </c>
      <c r="Q114" s="12" t="str">
        <f t="shared" si="5"/>
        <v/>
      </c>
      <c r="R114" s="11" t="str">
        <f t="shared" si="6"/>
        <v/>
      </c>
      <c r="S114" s="13" t="str">
        <f t="shared" si="7"/>
        <v/>
      </c>
      <c r="T114" s="14" t="str">
        <f t="array" ref="T114">IF(N114="Cancelled","",IF(AND(F114&lt;&gt;"",G114&lt;&gt;"",G114&lt;=F114),"Check overnight or invalid times manually.",IF(B114="","",TRIM(IF(IF(OR(NOT(AND(E114&lt;&gt;"",N114&lt;&gt;"Cancelled")),I114=""),0,SUMPRODUCT(($E$5:$E$304=E114)*($N$5:$N$304&lt;&gt;"Cancelled")*(IF($F$5:$F$304="",0,$F$5:$F$304)&lt;IF(G114="",1,G114))*(IF($G$5:$G$304="",1,$G$5:$G$304)&gt;IF(F114="",0,F114))*($I$5:$I$304=I114)))&gt;1,"Trainer booked twice. ","")&amp;IF(IF(OR(NOT(AND(E114&lt;&gt;"",N114&lt;&gt;"Cancelled")),H114="",H114="Online"),0,SUMPRODUCT(($E$5:$E$304=E114)*($N$5:$N$304&lt;&gt;"Cancelled")*(IF($F$5:$F$304="",0,$F$5:$F$304)&lt;IF(G114="",1,G114))*(IF($G$5:$G$304="",1,$G$5:$G$304)&gt;IF(F114="",0,F114))*($H$5:$H$304=H114)))&gt;1,"Room booked twice. ","")&amp;IF(AND(R114&lt;&gt;"",N(R114)&lt;0),"Over capacity by "&amp;-R114&amp;". ","")&amp;IF(I114="","No owner. ","")&amp;IF(AND(L114&lt;&gt;"",E114&lt;&gt;"",N(E114)&gt;N(L114)),"After the deadline. ","")))))</f>
        <v/>
      </c>
    </row>
    <row r="115" spans="1:20" x14ac:dyDescent="0.35">
      <c r="A115" s="6"/>
      <c r="B115" s="6"/>
      <c r="C115" s="7"/>
      <c r="D115" s="6"/>
      <c r="E115" s="8"/>
      <c r="F115" s="9"/>
      <c r="G115" s="9"/>
      <c r="H115" s="6"/>
      <c r="I115" s="6"/>
      <c r="J115" s="7"/>
      <c r="K115" s="7"/>
      <c r="L115" s="8"/>
      <c r="M115" s="7"/>
      <c r="N115" s="7"/>
      <c r="O115" s="10" t="str">
        <f t="shared" si="4"/>
        <v/>
      </c>
      <c r="P115" s="11" t="str">
        <f>IF(OR(E115="",N115="Cancelled"),"",COUNTIFS($E$5:E115,E115,$N$5:N115,"&lt;&gt;Cancelled"))</f>
        <v/>
      </c>
      <c r="Q115" s="12" t="str">
        <f t="shared" si="5"/>
        <v/>
      </c>
      <c r="R115" s="11" t="str">
        <f t="shared" si="6"/>
        <v/>
      </c>
      <c r="S115" s="13" t="str">
        <f t="shared" si="7"/>
        <v/>
      </c>
      <c r="T115" s="14" t="str">
        <f t="array" ref="T115">IF(N115="Cancelled","",IF(AND(F115&lt;&gt;"",G115&lt;&gt;"",G115&lt;=F115),"Check overnight or invalid times manually.",IF(B115="","",TRIM(IF(IF(OR(NOT(AND(E115&lt;&gt;"",N115&lt;&gt;"Cancelled")),I115=""),0,SUMPRODUCT(($E$5:$E$304=E115)*($N$5:$N$304&lt;&gt;"Cancelled")*(IF($F$5:$F$304="",0,$F$5:$F$304)&lt;IF(G115="",1,G115))*(IF($G$5:$G$304="",1,$G$5:$G$304)&gt;IF(F115="",0,F115))*($I$5:$I$304=I115)))&gt;1,"Trainer booked twice. ","")&amp;IF(IF(OR(NOT(AND(E115&lt;&gt;"",N115&lt;&gt;"Cancelled")),H115="",H115="Online"),0,SUMPRODUCT(($E$5:$E$304=E115)*($N$5:$N$304&lt;&gt;"Cancelled")*(IF($F$5:$F$304="",0,$F$5:$F$304)&lt;IF(G115="",1,G115))*(IF($G$5:$G$304="",1,$G$5:$G$304)&gt;IF(F115="",0,F115))*($H$5:$H$304=H115)))&gt;1,"Room booked twice. ","")&amp;IF(AND(R115&lt;&gt;"",N(R115)&lt;0),"Over capacity by "&amp;-R115&amp;". ","")&amp;IF(I115="","No owner. ","")&amp;IF(AND(L115&lt;&gt;"",E115&lt;&gt;"",N(E115)&gt;N(L115)),"After the deadline. ","")))))</f>
        <v/>
      </c>
    </row>
    <row r="116" spans="1:20" x14ac:dyDescent="0.35">
      <c r="A116" s="6"/>
      <c r="B116" s="6"/>
      <c r="C116" s="7"/>
      <c r="D116" s="6"/>
      <c r="E116" s="8"/>
      <c r="F116" s="9"/>
      <c r="G116" s="9"/>
      <c r="H116" s="6"/>
      <c r="I116" s="6"/>
      <c r="J116" s="7"/>
      <c r="K116" s="7"/>
      <c r="L116" s="8"/>
      <c r="M116" s="7"/>
      <c r="N116" s="7"/>
      <c r="O116" s="10" t="str">
        <f t="shared" si="4"/>
        <v/>
      </c>
      <c r="P116" s="11" t="str">
        <f>IF(OR(E116="",N116="Cancelled"),"",COUNTIFS($E$5:E116,E116,$N$5:N116,"&lt;&gt;Cancelled"))</f>
        <v/>
      </c>
      <c r="Q116" s="12" t="str">
        <f t="shared" si="5"/>
        <v/>
      </c>
      <c r="R116" s="11" t="str">
        <f t="shared" si="6"/>
        <v/>
      </c>
      <c r="S116" s="13" t="str">
        <f t="shared" si="7"/>
        <v/>
      </c>
      <c r="T116" s="14" t="str">
        <f t="array" ref="T116">IF(N116="Cancelled","",IF(AND(F116&lt;&gt;"",G116&lt;&gt;"",G116&lt;=F116),"Check overnight or invalid times manually.",IF(B116="","",TRIM(IF(IF(OR(NOT(AND(E116&lt;&gt;"",N116&lt;&gt;"Cancelled")),I116=""),0,SUMPRODUCT(($E$5:$E$304=E116)*($N$5:$N$304&lt;&gt;"Cancelled")*(IF($F$5:$F$304="",0,$F$5:$F$304)&lt;IF(G116="",1,G116))*(IF($G$5:$G$304="",1,$G$5:$G$304)&gt;IF(F116="",0,F116))*($I$5:$I$304=I116)))&gt;1,"Trainer booked twice. ","")&amp;IF(IF(OR(NOT(AND(E116&lt;&gt;"",N116&lt;&gt;"Cancelled")),H116="",H116="Online"),0,SUMPRODUCT(($E$5:$E$304=E116)*($N$5:$N$304&lt;&gt;"Cancelled")*(IF($F$5:$F$304="",0,$F$5:$F$304)&lt;IF(G116="",1,G116))*(IF($G$5:$G$304="",1,$G$5:$G$304)&gt;IF(F116="",0,F116))*($H$5:$H$304=H116)))&gt;1,"Room booked twice. ","")&amp;IF(AND(R116&lt;&gt;"",N(R116)&lt;0),"Over capacity by "&amp;-R116&amp;". ","")&amp;IF(I116="","No owner. ","")&amp;IF(AND(L116&lt;&gt;"",E116&lt;&gt;"",N(E116)&gt;N(L116)),"After the deadline. ","")))))</f>
        <v/>
      </c>
    </row>
    <row r="117" spans="1:20" x14ac:dyDescent="0.35">
      <c r="A117" s="6"/>
      <c r="B117" s="6"/>
      <c r="C117" s="7"/>
      <c r="D117" s="6"/>
      <c r="E117" s="8"/>
      <c r="F117" s="9"/>
      <c r="G117" s="9"/>
      <c r="H117" s="6"/>
      <c r="I117" s="6"/>
      <c r="J117" s="7"/>
      <c r="K117" s="7"/>
      <c r="L117" s="8"/>
      <c r="M117" s="7"/>
      <c r="N117" s="7"/>
      <c r="O117" s="10" t="str">
        <f t="shared" si="4"/>
        <v/>
      </c>
      <c r="P117" s="11" t="str">
        <f>IF(OR(E117="",N117="Cancelled"),"",COUNTIFS($E$5:E117,E117,$N$5:N117,"&lt;&gt;Cancelled"))</f>
        <v/>
      </c>
      <c r="Q117" s="12" t="str">
        <f t="shared" si="5"/>
        <v/>
      </c>
      <c r="R117" s="11" t="str">
        <f t="shared" si="6"/>
        <v/>
      </c>
      <c r="S117" s="13" t="str">
        <f t="shared" si="7"/>
        <v/>
      </c>
      <c r="T117" s="14" t="str">
        <f t="array" ref="T117">IF(N117="Cancelled","",IF(AND(F117&lt;&gt;"",G117&lt;&gt;"",G117&lt;=F117),"Check overnight or invalid times manually.",IF(B117="","",TRIM(IF(IF(OR(NOT(AND(E117&lt;&gt;"",N117&lt;&gt;"Cancelled")),I117=""),0,SUMPRODUCT(($E$5:$E$304=E117)*($N$5:$N$304&lt;&gt;"Cancelled")*(IF($F$5:$F$304="",0,$F$5:$F$304)&lt;IF(G117="",1,G117))*(IF($G$5:$G$304="",1,$G$5:$G$304)&gt;IF(F117="",0,F117))*($I$5:$I$304=I117)))&gt;1,"Trainer booked twice. ","")&amp;IF(IF(OR(NOT(AND(E117&lt;&gt;"",N117&lt;&gt;"Cancelled")),H117="",H117="Online"),0,SUMPRODUCT(($E$5:$E$304=E117)*($N$5:$N$304&lt;&gt;"Cancelled")*(IF($F$5:$F$304="",0,$F$5:$F$304)&lt;IF(G117="",1,G117))*(IF($G$5:$G$304="",1,$G$5:$G$304)&gt;IF(F117="",0,F117))*($H$5:$H$304=H117)))&gt;1,"Room booked twice. ","")&amp;IF(AND(R117&lt;&gt;"",N(R117)&lt;0),"Over capacity by "&amp;-R117&amp;". ","")&amp;IF(I117="","No owner. ","")&amp;IF(AND(L117&lt;&gt;"",E117&lt;&gt;"",N(E117)&gt;N(L117)),"After the deadline. ","")))))</f>
        <v/>
      </c>
    </row>
    <row r="118" spans="1:20" x14ac:dyDescent="0.35">
      <c r="A118" s="6"/>
      <c r="B118" s="6"/>
      <c r="C118" s="7"/>
      <c r="D118" s="6"/>
      <c r="E118" s="8"/>
      <c r="F118" s="9"/>
      <c r="G118" s="9"/>
      <c r="H118" s="6"/>
      <c r="I118" s="6"/>
      <c r="J118" s="7"/>
      <c r="K118" s="7"/>
      <c r="L118" s="8"/>
      <c r="M118" s="7"/>
      <c r="N118" s="7"/>
      <c r="O118" s="10" t="str">
        <f t="shared" si="4"/>
        <v/>
      </c>
      <c r="P118" s="11" t="str">
        <f>IF(OR(E118="",N118="Cancelled"),"",COUNTIFS($E$5:E118,E118,$N$5:N118,"&lt;&gt;Cancelled"))</f>
        <v/>
      </c>
      <c r="Q118" s="12" t="str">
        <f t="shared" si="5"/>
        <v/>
      </c>
      <c r="R118" s="11" t="str">
        <f t="shared" si="6"/>
        <v/>
      </c>
      <c r="S118" s="13" t="str">
        <f t="shared" si="7"/>
        <v/>
      </c>
      <c r="T118" s="14" t="str">
        <f t="array" ref="T118">IF(N118="Cancelled","",IF(AND(F118&lt;&gt;"",G118&lt;&gt;"",G118&lt;=F118),"Check overnight or invalid times manually.",IF(B118="","",TRIM(IF(IF(OR(NOT(AND(E118&lt;&gt;"",N118&lt;&gt;"Cancelled")),I118=""),0,SUMPRODUCT(($E$5:$E$304=E118)*($N$5:$N$304&lt;&gt;"Cancelled")*(IF($F$5:$F$304="",0,$F$5:$F$304)&lt;IF(G118="",1,G118))*(IF($G$5:$G$304="",1,$G$5:$G$304)&gt;IF(F118="",0,F118))*($I$5:$I$304=I118)))&gt;1,"Trainer booked twice. ","")&amp;IF(IF(OR(NOT(AND(E118&lt;&gt;"",N118&lt;&gt;"Cancelled")),H118="",H118="Online"),0,SUMPRODUCT(($E$5:$E$304=E118)*($N$5:$N$304&lt;&gt;"Cancelled")*(IF($F$5:$F$304="",0,$F$5:$F$304)&lt;IF(G118="",1,G118))*(IF($G$5:$G$304="",1,$G$5:$G$304)&gt;IF(F118="",0,F118))*($H$5:$H$304=H118)))&gt;1,"Room booked twice. ","")&amp;IF(AND(R118&lt;&gt;"",N(R118)&lt;0),"Over capacity by "&amp;-R118&amp;". ","")&amp;IF(I118="","No owner. ","")&amp;IF(AND(L118&lt;&gt;"",E118&lt;&gt;"",N(E118)&gt;N(L118)),"After the deadline. ","")))))</f>
        <v/>
      </c>
    </row>
    <row r="119" spans="1:20" x14ac:dyDescent="0.35">
      <c r="A119" s="6"/>
      <c r="B119" s="6"/>
      <c r="C119" s="7"/>
      <c r="D119" s="6"/>
      <c r="E119" s="8"/>
      <c r="F119" s="9"/>
      <c r="G119" s="9"/>
      <c r="H119" s="6"/>
      <c r="I119" s="6"/>
      <c r="J119" s="7"/>
      <c r="K119" s="7"/>
      <c r="L119" s="8"/>
      <c r="M119" s="7"/>
      <c r="N119" s="7"/>
      <c r="O119" s="10" t="str">
        <f t="shared" si="4"/>
        <v/>
      </c>
      <c r="P119" s="11" t="str">
        <f>IF(OR(E119="",N119="Cancelled"),"",COUNTIFS($E$5:E119,E119,$N$5:N119,"&lt;&gt;Cancelled"))</f>
        <v/>
      </c>
      <c r="Q119" s="12" t="str">
        <f t="shared" si="5"/>
        <v/>
      </c>
      <c r="R119" s="11" t="str">
        <f t="shared" si="6"/>
        <v/>
      </c>
      <c r="S119" s="13" t="str">
        <f t="shared" si="7"/>
        <v/>
      </c>
      <c r="T119" s="14" t="str">
        <f t="array" ref="T119">IF(N119="Cancelled","",IF(AND(F119&lt;&gt;"",G119&lt;&gt;"",G119&lt;=F119),"Check overnight or invalid times manually.",IF(B119="","",TRIM(IF(IF(OR(NOT(AND(E119&lt;&gt;"",N119&lt;&gt;"Cancelled")),I119=""),0,SUMPRODUCT(($E$5:$E$304=E119)*($N$5:$N$304&lt;&gt;"Cancelled")*(IF($F$5:$F$304="",0,$F$5:$F$304)&lt;IF(G119="",1,G119))*(IF($G$5:$G$304="",1,$G$5:$G$304)&gt;IF(F119="",0,F119))*($I$5:$I$304=I119)))&gt;1,"Trainer booked twice. ","")&amp;IF(IF(OR(NOT(AND(E119&lt;&gt;"",N119&lt;&gt;"Cancelled")),H119="",H119="Online"),0,SUMPRODUCT(($E$5:$E$304=E119)*($N$5:$N$304&lt;&gt;"Cancelled")*(IF($F$5:$F$304="",0,$F$5:$F$304)&lt;IF(G119="",1,G119))*(IF($G$5:$G$304="",1,$G$5:$G$304)&gt;IF(F119="",0,F119))*($H$5:$H$304=H119)))&gt;1,"Room booked twice. ","")&amp;IF(AND(R119&lt;&gt;"",N(R119)&lt;0),"Over capacity by "&amp;-R119&amp;". ","")&amp;IF(I119="","No owner. ","")&amp;IF(AND(L119&lt;&gt;"",E119&lt;&gt;"",N(E119)&gt;N(L119)),"After the deadline. ","")))))</f>
        <v/>
      </c>
    </row>
    <row r="120" spans="1:20" x14ac:dyDescent="0.35">
      <c r="A120" s="6"/>
      <c r="B120" s="6"/>
      <c r="C120" s="7"/>
      <c r="D120" s="6"/>
      <c r="E120" s="8"/>
      <c r="F120" s="9"/>
      <c r="G120" s="9"/>
      <c r="H120" s="6"/>
      <c r="I120" s="6"/>
      <c r="J120" s="7"/>
      <c r="K120" s="7"/>
      <c r="L120" s="8"/>
      <c r="M120" s="7"/>
      <c r="N120" s="7"/>
      <c r="O120" s="10" t="str">
        <f t="shared" si="4"/>
        <v/>
      </c>
      <c r="P120" s="11" t="str">
        <f>IF(OR(E120="",N120="Cancelled"),"",COUNTIFS($E$5:E120,E120,$N$5:N120,"&lt;&gt;Cancelled"))</f>
        <v/>
      </c>
      <c r="Q120" s="12" t="str">
        <f t="shared" si="5"/>
        <v/>
      </c>
      <c r="R120" s="11" t="str">
        <f t="shared" si="6"/>
        <v/>
      </c>
      <c r="S120" s="13" t="str">
        <f t="shared" si="7"/>
        <v/>
      </c>
      <c r="T120" s="14" t="str">
        <f t="array" ref="T120">IF(N120="Cancelled","",IF(AND(F120&lt;&gt;"",G120&lt;&gt;"",G120&lt;=F120),"Check overnight or invalid times manually.",IF(B120="","",TRIM(IF(IF(OR(NOT(AND(E120&lt;&gt;"",N120&lt;&gt;"Cancelled")),I120=""),0,SUMPRODUCT(($E$5:$E$304=E120)*($N$5:$N$304&lt;&gt;"Cancelled")*(IF($F$5:$F$304="",0,$F$5:$F$304)&lt;IF(G120="",1,G120))*(IF($G$5:$G$304="",1,$G$5:$G$304)&gt;IF(F120="",0,F120))*($I$5:$I$304=I120)))&gt;1,"Trainer booked twice. ","")&amp;IF(IF(OR(NOT(AND(E120&lt;&gt;"",N120&lt;&gt;"Cancelled")),H120="",H120="Online"),0,SUMPRODUCT(($E$5:$E$304=E120)*($N$5:$N$304&lt;&gt;"Cancelled")*(IF($F$5:$F$304="",0,$F$5:$F$304)&lt;IF(G120="",1,G120))*(IF($G$5:$G$304="",1,$G$5:$G$304)&gt;IF(F120="",0,F120))*($H$5:$H$304=H120)))&gt;1,"Room booked twice. ","")&amp;IF(AND(R120&lt;&gt;"",N(R120)&lt;0),"Over capacity by "&amp;-R120&amp;". ","")&amp;IF(I120="","No owner. ","")&amp;IF(AND(L120&lt;&gt;"",E120&lt;&gt;"",N(E120)&gt;N(L120)),"After the deadline. ","")))))</f>
        <v/>
      </c>
    </row>
    <row r="121" spans="1:20" x14ac:dyDescent="0.35">
      <c r="A121" s="6"/>
      <c r="B121" s="6"/>
      <c r="C121" s="7"/>
      <c r="D121" s="6"/>
      <c r="E121" s="8"/>
      <c r="F121" s="9"/>
      <c r="G121" s="9"/>
      <c r="H121" s="6"/>
      <c r="I121" s="6"/>
      <c r="J121" s="7"/>
      <c r="K121" s="7"/>
      <c r="L121" s="8"/>
      <c r="M121" s="7"/>
      <c r="N121" s="7"/>
      <c r="O121" s="10" t="str">
        <f t="shared" si="4"/>
        <v/>
      </c>
      <c r="P121" s="11" t="str">
        <f>IF(OR(E121="",N121="Cancelled"),"",COUNTIFS($E$5:E121,E121,$N$5:N121,"&lt;&gt;Cancelled"))</f>
        <v/>
      </c>
      <c r="Q121" s="12" t="str">
        <f t="shared" si="5"/>
        <v/>
      </c>
      <c r="R121" s="11" t="str">
        <f t="shared" si="6"/>
        <v/>
      </c>
      <c r="S121" s="13" t="str">
        <f t="shared" si="7"/>
        <v/>
      </c>
      <c r="T121" s="14" t="str">
        <f t="array" ref="T121">IF(N121="Cancelled","",IF(AND(F121&lt;&gt;"",G121&lt;&gt;"",G121&lt;=F121),"Check overnight or invalid times manually.",IF(B121="","",TRIM(IF(IF(OR(NOT(AND(E121&lt;&gt;"",N121&lt;&gt;"Cancelled")),I121=""),0,SUMPRODUCT(($E$5:$E$304=E121)*($N$5:$N$304&lt;&gt;"Cancelled")*(IF($F$5:$F$304="",0,$F$5:$F$304)&lt;IF(G121="",1,G121))*(IF($G$5:$G$304="",1,$G$5:$G$304)&gt;IF(F121="",0,F121))*($I$5:$I$304=I121)))&gt;1,"Trainer booked twice. ","")&amp;IF(IF(OR(NOT(AND(E121&lt;&gt;"",N121&lt;&gt;"Cancelled")),H121="",H121="Online"),0,SUMPRODUCT(($E$5:$E$304=E121)*($N$5:$N$304&lt;&gt;"Cancelled")*(IF($F$5:$F$304="",0,$F$5:$F$304)&lt;IF(G121="",1,G121))*(IF($G$5:$G$304="",1,$G$5:$G$304)&gt;IF(F121="",0,F121))*($H$5:$H$304=H121)))&gt;1,"Room booked twice. ","")&amp;IF(AND(R121&lt;&gt;"",N(R121)&lt;0),"Over capacity by "&amp;-R121&amp;". ","")&amp;IF(I121="","No owner. ","")&amp;IF(AND(L121&lt;&gt;"",E121&lt;&gt;"",N(E121)&gt;N(L121)),"After the deadline. ","")))))</f>
        <v/>
      </c>
    </row>
    <row r="122" spans="1:20" x14ac:dyDescent="0.35">
      <c r="A122" s="6"/>
      <c r="B122" s="6"/>
      <c r="C122" s="7"/>
      <c r="D122" s="6"/>
      <c r="E122" s="8"/>
      <c r="F122" s="9"/>
      <c r="G122" s="9"/>
      <c r="H122" s="6"/>
      <c r="I122" s="6"/>
      <c r="J122" s="7"/>
      <c r="K122" s="7"/>
      <c r="L122" s="8"/>
      <c r="M122" s="7"/>
      <c r="N122" s="7"/>
      <c r="O122" s="10" t="str">
        <f t="shared" si="4"/>
        <v/>
      </c>
      <c r="P122" s="11" t="str">
        <f>IF(OR(E122="",N122="Cancelled"),"",COUNTIFS($E$5:E122,E122,$N$5:N122,"&lt;&gt;Cancelled"))</f>
        <v/>
      </c>
      <c r="Q122" s="12" t="str">
        <f t="shared" si="5"/>
        <v/>
      </c>
      <c r="R122" s="11" t="str">
        <f t="shared" si="6"/>
        <v/>
      </c>
      <c r="S122" s="13" t="str">
        <f t="shared" si="7"/>
        <v/>
      </c>
      <c r="T122" s="14" t="str">
        <f t="array" ref="T122">IF(N122="Cancelled","",IF(AND(F122&lt;&gt;"",G122&lt;&gt;"",G122&lt;=F122),"Check overnight or invalid times manually.",IF(B122="","",TRIM(IF(IF(OR(NOT(AND(E122&lt;&gt;"",N122&lt;&gt;"Cancelled")),I122=""),0,SUMPRODUCT(($E$5:$E$304=E122)*($N$5:$N$304&lt;&gt;"Cancelled")*(IF($F$5:$F$304="",0,$F$5:$F$304)&lt;IF(G122="",1,G122))*(IF($G$5:$G$304="",1,$G$5:$G$304)&gt;IF(F122="",0,F122))*($I$5:$I$304=I122)))&gt;1,"Trainer booked twice. ","")&amp;IF(IF(OR(NOT(AND(E122&lt;&gt;"",N122&lt;&gt;"Cancelled")),H122="",H122="Online"),0,SUMPRODUCT(($E$5:$E$304=E122)*($N$5:$N$304&lt;&gt;"Cancelled")*(IF($F$5:$F$304="",0,$F$5:$F$304)&lt;IF(G122="",1,G122))*(IF($G$5:$G$304="",1,$G$5:$G$304)&gt;IF(F122="",0,F122))*($H$5:$H$304=H122)))&gt;1,"Room booked twice. ","")&amp;IF(AND(R122&lt;&gt;"",N(R122)&lt;0),"Over capacity by "&amp;-R122&amp;". ","")&amp;IF(I122="","No owner. ","")&amp;IF(AND(L122&lt;&gt;"",E122&lt;&gt;"",N(E122)&gt;N(L122)),"After the deadline. ","")))))</f>
        <v/>
      </c>
    </row>
    <row r="123" spans="1:20" x14ac:dyDescent="0.35">
      <c r="A123" s="6"/>
      <c r="B123" s="6"/>
      <c r="C123" s="7"/>
      <c r="D123" s="6"/>
      <c r="E123" s="8"/>
      <c r="F123" s="9"/>
      <c r="G123" s="9"/>
      <c r="H123" s="6"/>
      <c r="I123" s="6"/>
      <c r="J123" s="7"/>
      <c r="K123" s="7"/>
      <c r="L123" s="8"/>
      <c r="M123" s="7"/>
      <c r="N123" s="7"/>
      <c r="O123" s="10" t="str">
        <f t="shared" si="4"/>
        <v/>
      </c>
      <c r="P123" s="11" t="str">
        <f>IF(OR(E123="",N123="Cancelled"),"",COUNTIFS($E$5:E123,E123,$N$5:N123,"&lt;&gt;Cancelled"))</f>
        <v/>
      </c>
      <c r="Q123" s="12" t="str">
        <f t="shared" si="5"/>
        <v/>
      </c>
      <c r="R123" s="11" t="str">
        <f t="shared" si="6"/>
        <v/>
      </c>
      <c r="S123" s="13" t="str">
        <f t="shared" si="7"/>
        <v/>
      </c>
      <c r="T123" s="14" t="str">
        <f t="array" ref="T123">IF(N123="Cancelled","",IF(AND(F123&lt;&gt;"",G123&lt;&gt;"",G123&lt;=F123),"Check overnight or invalid times manually.",IF(B123="","",TRIM(IF(IF(OR(NOT(AND(E123&lt;&gt;"",N123&lt;&gt;"Cancelled")),I123=""),0,SUMPRODUCT(($E$5:$E$304=E123)*($N$5:$N$304&lt;&gt;"Cancelled")*(IF($F$5:$F$304="",0,$F$5:$F$304)&lt;IF(G123="",1,G123))*(IF($G$5:$G$304="",1,$G$5:$G$304)&gt;IF(F123="",0,F123))*($I$5:$I$304=I123)))&gt;1,"Trainer booked twice. ","")&amp;IF(IF(OR(NOT(AND(E123&lt;&gt;"",N123&lt;&gt;"Cancelled")),H123="",H123="Online"),0,SUMPRODUCT(($E$5:$E$304=E123)*($N$5:$N$304&lt;&gt;"Cancelled")*(IF($F$5:$F$304="",0,$F$5:$F$304)&lt;IF(G123="",1,G123))*(IF($G$5:$G$304="",1,$G$5:$G$304)&gt;IF(F123="",0,F123))*($H$5:$H$304=H123)))&gt;1,"Room booked twice. ","")&amp;IF(AND(R123&lt;&gt;"",N(R123)&lt;0),"Over capacity by "&amp;-R123&amp;". ","")&amp;IF(I123="","No owner. ","")&amp;IF(AND(L123&lt;&gt;"",E123&lt;&gt;"",N(E123)&gt;N(L123)),"After the deadline. ","")))))</f>
        <v/>
      </c>
    </row>
    <row r="124" spans="1:20" x14ac:dyDescent="0.35">
      <c r="A124" s="6"/>
      <c r="B124" s="6"/>
      <c r="C124" s="7"/>
      <c r="D124" s="6"/>
      <c r="E124" s="8"/>
      <c r="F124" s="9"/>
      <c r="G124" s="9"/>
      <c r="H124" s="6"/>
      <c r="I124" s="6"/>
      <c r="J124" s="7"/>
      <c r="K124" s="7"/>
      <c r="L124" s="8"/>
      <c r="M124" s="7"/>
      <c r="N124" s="7"/>
      <c r="O124" s="10" t="str">
        <f t="shared" si="4"/>
        <v/>
      </c>
      <c r="P124" s="11" t="str">
        <f>IF(OR(E124="",N124="Cancelled"),"",COUNTIFS($E$5:E124,E124,$N$5:N124,"&lt;&gt;Cancelled"))</f>
        <v/>
      </c>
      <c r="Q124" s="12" t="str">
        <f t="shared" si="5"/>
        <v/>
      </c>
      <c r="R124" s="11" t="str">
        <f t="shared" si="6"/>
        <v/>
      </c>
      <c r="S124" s="13" t="str">
        <f t="shared" si="7"/>
        <v/>
      </c>
      <c r="T124" s="14" t="str">
        <f t="array" ref="T124">IF(N124="Cancelled","",IF(AND(F124&lt;&gt;"",G124&lt;&gt;"",G124&lt;=F124),"Check overnight or invalid times manually.",IF(B124="","",TRIM(IF(IF(OR(NOT(AND(E124&lt;&gt;"",N124&lt;&gt;"Cancelled")),I124=""),0,SUMPRODUCT(($E$5:$E$304=E124)*($N$5:$N$304&lt;&gt;"Cancelled")*(IF($F$5:$F$304="",0,$F$5:$F$304)&lt;IF(G124="",1,G124))*(IF($G$5:$G$304="",1,$G$5:$G$304)&gt;IF(F124="",0,F124))*($I$5:$I$304=I124)))&gt;1,"Trainer booked twice. ","")&amp;IF(IF(OR(NOT(AND(E124&lt;&gt;"",N124&lt;&gt;"Cancelled")),H124="",H124="Online"),0,SUMPRODUCT(($E$5:$E$304=E124)*($N$5:$N$304&lt;&gt;"Cancelled")*(IF($F$5:$F$304="",0,$F$5:$F$304)&lt;IF(G124="",1,G124))*(IF($G$5:$G$304="",1,$G$5:$G$304)&gt;IF(F124="",0,F124))*($H$5:$H$304=H124)))&gt;1,"Room booked twice. ","")&amp;IF(AND(R124&lt;&gt;"",N(R124)&lt;0),"Over capacity by "&amp;-R124&amp;". ","")&amp;IF(I124="","No owner. ","")&amp;IF(AND(L124&lt;&gt;"",E124&lt;&gt;"",N(E124)&gt;N(L124)),"After the deadline. ","")))))</f>
        <v/>
      </c>
    </row>
    <row r="125" spans="1:20" x14ac:dyDescent="0.35">
      <c r="A125" s="6"/>
      <c r="B125" s="6"/>
      <c r="C125" s="7"/>
      <c r="D125" s="6"/>
      <c r="E125" s="8"/>
      <c r="F125" s="9"/>
      <c r="G125" s="9"/>
      <c r="H125" s="6"/>
      <c r="I125" s="6"/>
      <c r="J125" s="7"/>
      <c r="K125" s="7"/>
      <c r="L125" s="8"/>
      <c r="M125" s="7"/>
      <c r="N125" s="7"/>
      <c r="O125" s="10" t="str">
        <f t="shared" si="4"/>
        <v/>
      </c>
      <c r="P125" s="11" t="str">
        <f>IF(OR(E125="",N125="Cancelled"),"",COUNTIFS($E$5:E125,E125,$N$5:N125,"&lt;&gt;Cancelled"))</f>
        <v/>
      </c>
      <c r="Q125" s="12" t="str">
        <f t="shared" si="5"/>
        <v/>
      </c>
      <c r="R125" s="11" t="str">
        <f t="shared" si="6"/>
        <v/>
      </c>
      <c r="S125" s="13" t="str">
        <f t="shared" si="7"/>
        <v/>
      </c>
      <c r="T125" s="14" t="str">
        <f t="array" ref="T125">IF(N125="Cancelled","",IF(AND(F125&lt;&gt;"",G125&lt;&gt;"",G125&lt;=F125),"Check overnight or invalid times manually.",IF(B125="","",TRIM(IF(IF(OR(NOT(AND(E125&lt;&gt;"",N125&lt;&gt;"Cancelled")),I125=""),0,SUMPRODUCT(($E$5:$E$304=E125)*($N$5:$N$304&lt;&gt;"Cancelled")*(IF($F$5:$F$304="",0,$F$5:$F$304)&lt;IF(G125="",1,G125))*(IF($G$5:$G$304="",1,$G$5:$G$304)&gt;IF(F125="",0,F125))*($I$5:$I$304=I125)))&gt;1,"Trainer booked twice. ","")&amp;IF(IF(OR(NOT(AND(E125&lt;&gt;"",N125&lt;&gt;"Cancelled")),H125="",H125="Online"),0,SUMPRODUCT(($E$5:$E$304=E125)*($N$5:$N$304&lt;&gt;"Cancelled")*(IF($F$5:$F$304="",0,$F$5:$F$304)&lt;IF(G125="",1,G125))*(IF($G$5:$G$304="",1,$G$5:$G$304)&gt;IF(F125="",0,F125))*($H$5:$H$304=H125)))&gt;1,"Room booked twice. ","")&amp;IF(AND(R125&lt;&gt;"",N(R125)&lt;0),"Over capacity by "&amp;-R125&amp;". ","")&amp;IF(I125="","No owner. ","")&amp;IF(AND(L125&lt;&gt;"",E125&lt;&gt;"",N(E125)&gt;N(L125)),"After the deadline. ","")))))</f>
        <v/>
      </c>
    </row>
    <row r="126" spans="1:20" x14ac:dyDescent="0.35">
      <c r="A126" s="6"/>
      <c r="B126" s="6"/>
      <c r="C126" s="7"/>
      <c r="D126" s="6"/>
      <c r="E126" s="8"/>
      <c r="F126" s="9"/>
      <c r="G126" s="9"/>
      <c r="H126" s="6"/>
      <c r="I126" s="6"/>
      <c r="J126" s="7"/>
      <c r="K126" s="7"/>
      <c r="L126" s="8"/>
      <c r="M126" s="7"/>
      <c r="N126" s="7"/>
      <c r="O126" s="10" t="str">
        <f t="shared" si="4"/>
        <v/>
      </c>
      <c r="P126" s="11" t="str">
        <f>IF(OR(E126="",N126="Cancelled"),"",COUNTIFS($E$5:E126,E126,$N$5:N126,"&lt;&gt;Cancelled"))</f>
        <v/>
      </c>
      <c r="Q126" s="12" t="str">
        <f t="shared" si="5"/>
        <v/>
      </c>
      <c r="R126" s="11" t="str">
        <f t="shared" si="6"/>
        <v/>
      </c>
      <c r="S126" s="13" t="str">
        <f t="shared" si="7"/>
        <v/>
      </c>
      <c r="T126" s="14" t="str">
        <f t="array" ref="T126">IF(N126="Cancelled","",IF(AND(F126&lt;&gt;"",G126&lt;&gt;"",G126&lt;=F126),"Check overnight or invalid times manually.",IF(B126="","",TRIM(IF(IF(OR(NOT(AND(E126&lt;&gt;"",N126&lt;&gt;"Cancelled")),I126=""),0,SUMPRODUCT(($E$5:$E$304=E126)*($N$5:$N$304&lt;&gt;"Cancelled")*(IF($F$5:$F$304="",0,$F$5:$F$304)&lt;IF(G126="",1,G126))*(IF($G$5:$G$304="",1,$G$5:$G$304)&gt;IF(F126="",0,F126))*($I$5:$I$304=I126)))&gt;1,"Trainer booked twice. ","")&amp;IF(IF(OR(NOT(AND(E126&lt;&gt;"",N126&lt;&gt;"Cancelled")),H126="",H126="Online"),0,SUMPRODUCT(($E$5:$E$304=E126)*($N$5:$N$304&lt;&gt;"Cancelled")*(IF($F$5:$F$304="",0,$F$5:$F$304)&lt;IF(G126="",1,G126))*(IF($G$5:$G$304="",1,$G$5:$G$304)&gt;IF(F126="",0,F126))*($H$5:$H$304=H126)))&gt;1,"Room booked twice. ","")&amp;IF(AND(R126&lt;&gt;"",N(R126)&lt;0),"Over capacity by "&amp;-R126&amp;". ","")&amp;IF(I126="","No owner. ","")&amp;IF(AND(L126&lt;&gt;"",E126&lt;&gt;"",N(E126)&gt;N(L126)),"After the deadline. ","")))))</f>
        <v/>
      </c>
    </row>
    <row r="127" spans="1:20" x14ac:dyDescent="0.35">
      <c r="A127" s="6"/>
      <c r="B127" s="6"/>
      <c r="C127" s="7"/>
      <c r="D127" s="6"/>
      <c r="E127" s="8"/>
      <c r="F127" s="9"/>
      <c r="G127" s="9"/>
      <c r="H127" s="6"/>
      <c r="I127" s="6"/>
      <c r="J127" s="7"/>
      <c r="K127" s="7"/>
      <c r="L127" s="8"/>
      <c r="M127" s="7"/>
      <c r="N127" s="7"/>
      <c r="O127" s="10" t="str">
        <f t="shared" si="4"/>
        <v/>
      </c>
      <c r="P127" s="11" t="str">
        <f>IF(OR(E127="",N127="Cancelled"),"",COUNTIFS($E$5:E127,E127,$N$5:N127,"&lt;&gt;Cancelled"))</f>
        <v/>
      </c>
      <c r="Q127" s="12" t="str">
        <f t="shared" si="5"/>
        <v/>
      </c>
      <c r="R127" s="11" t="str">
        <f t="shared" si="6"/>
        <v/>
      </c>
      <c r="S127" s="13" t="str">
        <f t="shared" si="7"/>
        <v/>
      </c>
      <c r="T127" s="14" t="str">
        <f t="array" ref="T127">IF(N127="Cancelled","",IF(AND(F127&lt;&gt;"",G127&lt;&gt;"",G127&lt;=F127),"Check overnight or invalid times manually.",IF(B127="","",TRIM(IF(IF(OR(NOT(AND(E127&lt;&gt;"",N127&lt;&gt;"Cancelled")),I127=""),0,SUMPRODUCT(($E$5:$E$304=E127)*($N$5:$N$304&lt;&gt;"Cancelled")*(IF($F$5:$F$304="",0,$F$5:$F$304)&lt;IF(G127="",1,G127))*(IF($G$5:$G$304="",1,$G$5:$G$304)&gt;IF(F127="",0,F127))*($I$5:$I$304=I127)))&gt;1,"Trainer booked twice. ","")&amp;IF(IF(OR(NOT(AND(E127&lt;&gt;"",N127&lt;&gt;"Cancelled")),H127="",H127="Online"),0,SUMPRODUCT(($E$5:$E$304=E127)*($N$5:$N$304&lt;&gt;"Cancelled")*(IF($F$5:$F$304="",0,$F$5:$F$304)&lt;IF(G127="",1,G127))*(IF($G$5:$G$304="",1,$G$5:$G$304)&gt;IF(F127="",0,F127))*($H$5:$H$304=H127)))&gt;1,"Room booked twice. ","")&amp;IF(AND(R127&lt;&gt;"",N(R127)&lt;0),"Over capacity by "&amp;-R127&amp;". ","")&amp;IF(I127="","No owner. ","")&amp;IF(AND(L127&lt;&gt;"",E127&lt;&gt;"",N(E127)&gt;N(L127)),"After the deadline. ","")))))</f>
        <v/>
      </c>
    </row>
    <row r="128" spans="1:20" x14ac:dyDescent="0.35">
      <c r="A128" s="6"/>
      <c r="B128" s="6"/>
      <c r="C128" s="7"/>
      <c r="D128" s="6"/>
      <c r="E128" s="8"/>
      <c r="F128" s="9"/>
      <c r="G128" s="9"/>
      <c r="H128" s="6"/>
      <c r="I128" s="6"/>
      <c r="J128" s="7"/>
      <c r="K128" s="7"/>
      <c r="L128" s="8"/>
      <c r="M128" s="7"/>
      <c r="N128" s="7"/>
      <c r="O128" s="10" t="str">
        <f t="shared" si="4"/>
        <v/>
      </c>
      <c r="P128" s="11" t="str">
        <f>IF(OR(E128="",N128="Cancelled"),"",COUNTIFS($E$5:E128,E128,$N$5:N128,"&lt;&gt;Cancelled"))</f>
        <v/>
      </c>
      <c r="Q128" s="12" t="str">
        <f t="shared" si="5"/>
        <v/>
      </c>
      <c r="R128" s="11" t="str">
        <f t="shared" si="6"/>
        <v/>
      </c>
      <c r="S128" s="13" t="str">
        <f t="shared" si="7"/>
        <v/>
      </c>
      <c r="T128" s="14" t="str">
        <f t="array" ref="T128">IF(N128="Cancelled","",IF(AND(F128&lt;&gt;"",G128&lt;&gt;"",G128&lt;=F128),"Check overnight or invalid times manually.",IF(B128="","",TRIM(IF(IF(OR(NOT(AND(E128&lt;&gt;"",N128&lt;&gt;"Cancelled")),I128=""),0,SUMPRODUCT(($E$5:$E$304=E128)*($N$5:$N$304&lt;&gt;"Cancelled")*(IF($F$5:$F$304="",0,$F$5:$F$304)&lt;IF(G128="",1,G128))*(IF($G$5:$G$304="",1,$G$5:$G$304)&gt;IF(F128="",0,F128))*($I$5:$I$304=I128)))&gt;1,"Trainer booked twice. ","")&amp;IF(IF(OR(NOT(AND(E128&lt;&gt;"",N128&lt;&gt;"Cancelled")),H128="",H128="Online"),0,SUMPRODUCT(($E$5:$E$304=E128)*($N$5:$N$304&lt;&gt;"Cancelled")*(IF($F$5:$F$304="",0,$F$5:$F$304)&lt;IF(G128="",1,G128))*(IF($G$5:$G$304="",1,$G$5:$G$304)&gt;IF(F128="",0,F128))*($H$5:$H$304=H128)))&gt;1,"Room booked twice. ","")&amp;IF(AND(R128&lt;&gt;"",N(R128)&lt;0),"Over capacity by "&amp;-R128&amp;". ","")&amp;IF(I128="","No owner. ","")&amp;IF(AND(L128&lt;&gt;"",E128&lt;&gt;"",N(E128)&gt;N(L128)),"After the deadline. ","")))))</f>
        <v/>
      </c>
    </row>
    <row r="129" spans="1:20" x14ac:dyDescent="0.35">
      <c r="A129" s="6"/>
      <c r="B129" s="6"/>
      <c r="C129" s="7"/>
      <c r="D129" s="6"/>
      <c r="E129" s="8"/>
      <c r="F129" s="9"/>
      <c r="G129" s="9"/>
      <c r="H129" s="6"/>
      <c r="I129" s="6"/>
      <c r="J129" s="7"/>
      <c r="K129" s="7"/>
      <c r="L129" s="8"/>
      <c r="M129" s="7"/>
      <c r="N129" s="7"/>
      <c r="O129" s="10" t="str">
        <f t="shared" si="4"/>
        <v/>
      </c>
      <c r="P129" s="11" t="str">
        <f>IF(OR(E129="",N129="Cancelled"),"",COUNTIFS($E$5:E129,E129,$N$5:N129,"&lt;&gt;Cancelled"))</f>
        <v/>
      </c>
      <c r="Q129" s="12" t="str">
        <f t="shared" si="5"/>
        <v/>
      </c>
      <c r="R129" s="11" t="str">
        <f t="shared" si="6"/>
        <v/>
      </c>
      <c r="S129" s="13" t="str">
        <f t="shared" si="7"/>
        <v/>
      </c>
      <c r="T129" s="14" t="str">
        <f t="array" ref="T129">IF(N129="Cancelled","",IF(AND(F129&lt;&gt;"",G129&lt;&gt;"",G129&lt;=F129),"Check overnight or invalid times manually.",IF(B129="","",TRIM(IF(IF(OR(NOT(AND(E129&lt;&gt;"",N129&lt;&gt;"Cancelled")),I129=""),0,SUMPRODUCT(($E$5:$E$304=E129)*($N$5:$N$304&lt;&gt;"Cancelled")*(IF($F$5:$F$304="",0,$F$5:$F$304)&lt;IF(G129="",1,G129))*(IF($G$5:$G$304="",1,$G$5:$G$304)&gt;IF(F129="",0,F129))*($I$5:$I$304=I129)))&gt;1,"Trainer booked twice. ","")&amp;IF(IF(OR(NOT(AND(E129&lt;&gt;"",N129&lt;&gt;"Cancelled")),H129="",H129="Online"),0,SUMPRODUCT(($E$5:$E$304=E129)*($N$5:$N$304&lt;&gt;"Cancelled")*(IF($F$5:$F$304="",0,$F$5:$F$304)&lt;IF(G129="",1,G129))*(IF($G$5:$G$304="",1,$G$5:$G$304)&gt;IF(F129="",0,F129))*($H$5:$H$304=H129)))&gt;1,"Room booked twice. ","")&amp;IF(AND(R129&lt;&gt;"",N(R129)&lt;0),"Over capacity by "&amp;-R129&amp;". ","")&amp;IF(I129="","No owner. ","")&amp;IF(AND(L129&lt;&gt;"",E129&lt;&gt;"",N(E129)&gt;N(L129)),"After the deadline. ","")))))</f>
        <v/>
      </c>
    </row>
    <row r="130" spans="1:20" x14ac:dyDescent="0.35">
      <c r="A130" s="6"/>
      <c r="B130" s="6"/>
      <c r="C130" s="7"/>
      <c r="D130" s="6"/>
      <c r="E130" s="8"/>
      <c r="F130" s="9"/>
      <c r="G130" s="9"/>
      <c r="H130" s="6"/>
      <c r="I130" s="6"/>
      <c r="J130" s="7"/>
      <c r="K130" s="7"/>
      <c r="L130" s="8"/>
      <c r="M130" s="7"/>
      <c r="N130" s="7"/>
      <c r="O130" s="10" t="str">
        <f t="shared" si="4"/>
        <v/>
      </c>
      <c r="P130" s="11" t="str">
        <f>IF(OR(E130="",N130="Cancelled"),"",COUNTIFS($E$5:E130,E130,$N$5:N130,"&lt;&gt;Cancelled"))</f>
        <v/>
      </c>
      <c r="Q130" s="12" t="str">
        <f t="shared" si="5"/>
        <v/>
      </c>
      <c r="R130" s="11" t="str">
        <f t="shared" si="6"/>
        <v/>
      </c>
      <c r="S130" s="13" t="str">
        <f t="shared" si="7"/>
        <v/>
      </c>
      <c r="T130" s="14" t="str">
        <f t="array" ref="T130">IF(N130="Cancelled","",IF(AND(F130&lt;&gt;"",G130&lt;&gt;"",G130&lt;=F130),"Check overnight or invalid times manually.",IF(B130="","",TRIM(IF(IF(OR(NOT(AND(E130&lt;&gt;"",N130&lt;&gt;"Cancelled")),I130=""),0,SUMPRODUCT(($E$5:$E$304=E130)*($N$5:$N$304&lt;&gt;"Cancelled")*(IF($F$5:$F$304="",0,$F$5:$F$304)&lt;IF(G130="",1,G130))*(IF($G$5:$G$304="",1,$G$5:$G$304)&gt;IF(F130="",0,F130))*($I$5:$I$304=I130)))&gt;1,"Trainer booked twice. ","")&amp;IF(IF(OR(NOT(AND(E130&lt;&gt;"",N130&lt;&gt;"Cancelled")),H130="",H130="Online"),0,SUMPRODUCT(($E$5:$E$304=E130)*($N$5:$N$304&lt;&gt;"Cancelled")*(IF($F$5:$F$304="",0,$F$5:$F$304)&lt;IF(G130="",1,G130))*(IF($G$5:$G$304="",1,$G$5:$G$304)&gt;IF(F130="",0,F130))*($H$5:$H$304=H130)))&gt;1,"Room booked twice. ","")&amp;IF(AND(R130&lt;&gt;"",N(R130)&lt;0),"Over capacity by "&amp;-R130&amp;". ","")&amp;IF(I130="","No owner. ","")&amp;IF(AND(L130&lt;&gt;"",E130&lt;&gt;"",N(E130)&gt;N(L130)),"After the deadline. ","")))))</f>
        <v/>
      </c>
    </row>
    <row r="131" spans="1:20" x14ac:dyDescent="0.35">
      <c r="A131" s="6"/>
      <c r="B131" s="6"/>
      <c r="C131" s="7"/>
      <c r="D131" s="6"/>
      <c r="E131" s="8"/>
      <c r="F131" s="9"/>
      <c r="G131" s="9"/>
      <c r="H131" s="6"/>
      <c r="I131" s="6"/>
      <c r="J131" s="7"/>
      <c r="K131" s="7"/>
      <c r="L131" s="8"/>
      <c r="M131" s="7"/>
      <c r="N131" s="7"/>
      <c r="O131" s="10" t="str">
        <f t="shared" si="4"/>
        <v/>
      </c>
      <c r="P131" s="11" t="str">
        <f>IF(OR(E131="",N131="Cancelled"),"",COUNTIFS($E$5:E131,E131,$N$5:N131,"&lt;&gt;Cancelled"))</f>
        <v/>
      </c>
      <c r="Q131" s="12" t="str">
        <f t="shared" si="5"/>
        <v/>
      </c>
      <c r="R131" s="11" t="str">
        <f t="shared" si="6"/>
        <v/>
      </c>
      <c r="S131" s="13" t="str">
        <f t="shared" si="7"/>
        <v/>
      </c>
      <c r="T131" s="14" t="str">
        <f t="array" ref="T131">IF(N131="Cancelled","",IF(AND(F131&lt;&gt;"",G131&lt;&gt;"",G131&lt;=F131),"Check overnight or invalid times manually.",IF(B131="","",TRIM(IF(IF(OR(NOT(AND(E131&lt;&gt;"",N131&lt;&gt;"Cancelled")),I131=""),0,SUMPRODUCT(($E$5:$E$304=E131)*($N$5:$N$304&lt;&gt;"Cancelled")*(IF($F$5:$F$304="",0,$F$5:$F$304)&lt;IF(G131="",1,G131))*(IF($G$5:$G$304="",1,$G$5:$G$304)&gt;IF(F131="",0,F131))*($I$5:$I$304=I131)))&gt;1,"Trainer booked twice. ","")&amp;IF(IF(OR(NOT(AND(E131&lt;&gt;"",N131&lt;&gt;"Cancelled")),H131="",H131="Online"),0,SUMPRODUCT(($E$5:$E$304=E131)*($N$5:$N$304&lt;&gt;"Cancelled")*(IF($F$5:$F$304="",0,$F$5:$F$304)&lt;IF(G131="",1,G131))*(IF($G$5:$G$304="",1,$G$5:$G$304)&gt;IF(F131="",0,F131))*($H$5:$H$304=H131)))&gt;1,"Room booked twice. ","")&amp;IF(AND(R131&lt;&gt;"",N(R131)&lt;0),"Over capacity by "&amp;-R131&amp;". ","")&amp;IF(I131="","No owner. ","")&amp;IF(AND(L131&lt;&gt;"",E131&lt;&gt;"",N(E131)&gt;N(L131)),"After the deadline. ","")))))</f>
        <v/>
      </c>
    </row>
    <row r="132" spans="1:20" x14ac:dyDescent="0.35">
      <c r="A132" s="6"/>
      <c r="B132" s="6"/>
      <c r="C132" s="7"/>
      <c r="D132" s="6"/>
      <c r="E132" s="8"/>
      <c r="F132" s="9"/>
      <c r="G132" s="9"/>
      <c r="H132" s="6"/>
      <c r="I132" s="6"/>
      <c r="J132" s="7"/>
      <c r="K132" s="7"/>
      <c r="L132" s="8"/>
      <c r="M132" s="7"/>
      <c r="N132" s="7"/>
      <c r="O132" s="10" t="str">
        <f t="shared" si="4"/>
        <v/>
      </c>
      <c r="P132" s="11" t="str">
        <f>IF(OR(E132="",N132="Cancelled"),"",COUNTIFS($E$5:E132,E132,$N$5:N132,"&lt;&gt;Cancelled"))</f>
        <v/>
      </c>
      <c r="Q132" s="12" t="str">
        <f t="shared" si="5"/>
        <v/>
      </c>
      <c r="R132" s="11" t="str">
        <f t="shared" si="6"/>
        <v/>
      </c>
      <c r="S132" s="13" t="str">
        <f t="shared" si="7"/>
        <v/>
      </c>
      <c r="T132" s="14" t="str">
        <f t="array" ref="T132">IF(N132="Cancelled","",IF(AND(F132&lt;&gt;"",G132&lt;&gt;"",G132&lt;=F132),"Check overnight or invalid times manually.",IF(B132="","",TRIM(IF(IF(OR(NOT(AND(E132&lt;&gt;"",N132&lt;&gt;"Cancelled")),I132=""),0,SUMPRODUCT(($E$5:$E$304=E132)*($N$5:$N$304&lt;&gt;"Cancelled")*(IF($F$5:$F$304="",0,$F$5:$F$304)&lt;IF(G132="",1,G132))*(IF($G$5:$G$304="",1,$G$5:$G$304)&gt;IF(F132="",0,F132))*($I$5:$I$304=I132)))&gt;1,"Trainer booked twice. ","")&amp;IF(IF(OR(NOT(AND(E132&lt;&gt;"",N132&lt;&gt;"Cancelled")),H132="",H132="Online"),0,SUMPRODUCT(($E$5:$E$304=E132)*($N$5:$N$304&lt;&gt;"Cancelled")*(IF($F$5:$F$304="",0,$F$5:$F$304)&lt;IF(G132="",1,G132))*(IF($G$5:$G$304="",1,$G$5:$G$304)&gt;IF(F132="",0,F132))*($H$5:$H$304=H132)))&gt;1,"Room booked twice. ","")&amp;IF(AND(R132&lt;&gt;"",N(R132)&lt;0),"Over capacity by "&amp;-R132&amp;". ","")&amp;IF(I132="","No owner. ","")&amp;IF(AND(L132&lt;&gt;"",E132&lt;&gt;"",N(E132)&gt;N(L132)),"After the deadline. ","")))))</f>
        <v/>
      </c>
    </row>
    <row r="133" spans="1:20" x14ac:dyDescent="0.35">
      <c r="A133" s="6"/>
      <c r="B133" s="6"/>
      <c r="C133" s="7"/>
      <c r="D133" s="6"/>
      <c r="E133" s="8"/>
      <c r="F133" s="9"/>
      <c r="G133" s="9"/>
      <c r="H133" s="6"/>
      <c r="I133" s="6"/>
      <c r="J133" s="7"/>
      <c r="K133" s="7"/>
      <c r="L133" s="8"/>
      <c r="M133" s="7"/>
      <c r="N133" s="7"/>
      <c r="O133" s="10" t="str">
        <f t="shared" ref="O133:O196" si="8">IF(E133="","",DATE(YEAR(E133),MONTH(E133),1))</f>
        <v/>
      </c>
      <c r="P133" s="11" t="str">
        <f>IF(OR(E133="",N133="Cancelled"),"",COUNTIFS($E$5:E133,E133,$N$5:N133,"&lt;&gt;Cancelled"))</f>
        <v/>
      </c>
      <c r="Q133" s="12" t="str">
        <f t="shared" ref="Q133:Q196" si="9">IF(E133="","",E133&amp;"|"&amp;P133)</f>
        <v/>
      </c>
      <c r="R133" s="11" t="str">
        <f t="shared" ref="R133:R196" si="10">IF(OR(J133="",K133=""),"",J133-K133)</f>
        <v/>
      </c>
      <c r="S133" s="13" t="str">
        <f t="shared" ref="S133:S196" si="11">IF(OR(E133="",N(M133)=0),"",EDATE(E133,M133))</f>
        <v/>
      </c>
      <c r="T133" s="14" t="str">
        <f t="array" ref="T133">IF(N133="Cancelled","",IF(AND(F133&lt;&gt;"",G133&lt;&gt;"",G133&lt;=F133),"Check overnight or invalid times manually.",IF(B133="","",TRIM(IF(IF(OR(NOT(AND(E133&lt;&gt;"",N133&lt;&gt;"Cancelled")),I133=""),0,SUMPRODUCT(($E$5:$E$304=E133)*($N$5:$N$304&lt;&gt;"Cancelled")*(IF($F$5:$F$304="",0,$F$5:$F$304)&lt;IF(G133="",1,G133))*(IF($G$5:$G$304="",1,$G$5:$G$304)&gt;IF(F133="",0,F133))*($I$5:$I$304=I133)))&gt;1,"Trainer booked twice. ","")&amp;IF(IF(OR(NOT(AND(E133&lt;&gt;"",N133&lt;&gt;"Cancelled")),H133="",H133="Online"),0,SUMPRODUCT(($E$5:$E$304=E133)*($N$5:$N$304&lt;&gt;"Cancelled")*(IF($F$5:$F$304="",0,$F$5:$F$304)&lt;IF(G133="",1,G133))*(IF($G$5:$G$304="",1,$G$5:$G$304)&gt;IF(F133="",0,F133))*($H$5:$H$304=H133)))&gt;1,"Room booked twice. ","")&amp;IF(AND(R133&lt;&gt;"",N(R133)&lt;0),"Over capacity by "&amp;-R133&amp;". ","")&amp;IF(I133="","No owner. ","")&amp;IF(AND(L133&lt;&gt;"",E133&lt;&gt;"",N(E133)&gt;N(L133)),"After the deadline. ","")))))</f>
        <v/>
      </c>
    </row>
    <row r="134" spans="1:20" x14ac:dyDescent="0.35">
      <c r="A134" s="6"/>
      <c r="B134" s="6"/>
      <c r="C134" s="7"/>
      <c r="D134" s="6"/>
      <c r="E134" s="8"/>
      <c r="F134" s="9"/>
      <c r="G134" s="9"/>
      <c r="H134" s="6"/>
      <c r="I134" s="6"/>
      <c r="J134" s="7"/>
      <c r="K134" s="7"/>
      <c r="L134" s="8"/>
      <c r="M134" s="7"/>
      <c r="N134" s="7"/>
      <c r="O134" s="10" t="str">
        <f t="shared" si="8"/>
        <v/>
      </c>
      <c r="P134" s="11" t="str">
        <f>IF(OR(E134="",N134="Cancelled"),"",COUNTIFS($E$5:E134,E134,$N$5:N134,"&lt;&gt;Cancelled"))</f>
        <v/>
      </c>
      <c r="Q134" s="12" t="str">
        <f t="shared" si="9"/>
        <v/>
      </c>
      <c r="R134" s="11" t="str">
        <f t="shared" si="10"/>
        <v/>
      </c>
      <c r="S134" s="13" t="str">
        <f t="shared" si="11"/>
        <v/>
      </c>
      <c r="T134" s="14" t="str">
        <f t="array" ref="T134">IF(N134="Cancelled","",IF(AND(F134&lt;&gt;"",G134&lt;&gt;"",G134&lt;=F134),"Check overnight or invalid times manually.",IF(B134="","",TRIM(IF(IF(OR(NOT(AND(E134&lt;&gt;"",N134&lt;&gt;"Cancelled")),I134=""),0,SUMPRODUCT(($E$5:$E$304=E134)*($N$5:$N$304&lt;&gt;"Cancelled")*(IF($F$5:$F$304="",0,$F$5:$F$304)&lt;IF(G134="",1,G134))*(IF($G$5:$G$304="",1,$G$5:$G$304)&gt;IF(F134="",0,F134))*($I$5:$I$304=I134)))&gt;1,"Trainer booked twice. ","")&amp;IF(IF(OR(NOT(AND(E134&lt;&gt;"",N134&lt;&gt;"Cancelled")),H134="",H134="Online"),0,SUMPRODUCT(($E$5:$E$304=E134)*($N$5:$N$304&lt;&gt;"Cancelled")*(IF($F$5:$F$304="",0,$F$5:$F$304)&lt;IF(G134="",1,G134))*(IF($G$5:$G$304="",1,$G$5:$G$304)&gt;IF(F134="",0,F134))*($H$5:$H$304=H134)))&gt;1,"Room booked twice. ","")&amp;IF(AND(R134&lt;&gt;"",N(R134)&lt;0),"Over capacity by "&amp;-R134&amp;". ","")&amp;IF(I134="","No owner. ","")&amp;IF(AND(L134&lt;&gt;"",E134&lt;&gt;"",N(E134)&gt;N(L134)),"After the deadline. ","")))))</f>
        <v/>
      </c>
    </row>
    <row r="135" spans="1:20" x14ac:dyDescent="0.35">
      <c r="A135" s="6"/>
      <c r="B135" s="6"/>
      <c r="C135" s="7"/>
      <c r="D135" s="6"/>
      <c r="E135" s="8"/>
      <c r="F135" s="9"/>
      <c r="G135" s="9"/>
      <c r="H135" s="6"/>
      <c r="I135" s="6"/>
      <c r="J135" s="7"/>
      <c r="K135" s="7"/>
      <c r="L135" s="8"/>
      <c r="M135" s="7"/>
      <c r="N135" s="7"/>
      <c r="O135" s="10" t="str">
        <f t="shared" si="8"/>
        <v/>
      </c>
      <c r="P135" s="11" t="str">
        <f>IF(OR(E135="",N135="Cancelled"),"",COUNTIFS($E$5:E135,E135,$N$5:N135,"&lt;&gt;Cancelled"))</f>
        <v/>
      </c>
      <c r="Q135" s="12" t="str">
        <f t="shared" si="9"/>
        <v/>
      </c>
      <c r="R135" s="11" t="str">
        <f t="shared" si="10"/>
        <v/>
      </c>
      <c r="S135" s="13" t="str">
        <f t="shared" si="11"/>
        <v/>
      </c>
      <c r="T135" s="14" t="str">
        <f t="array" ref="T135">IF(N135="Cancelled","",IF(AND(F135&lt;&gt;"",G135&lt;&gt;"",G135&lt;=F135),"Check overnight or invalid times manually.",IF(B135="","",TRIM(IF(IF(OR(NOT(AND(E135&lt;&gt;"",N135&lt;&gt;"Cancelled")),I135=""),0,SUMPRODUCT(($E$5:$E$304=E135)*($N$5:$N$304&lt;&gt;"Cancelled")*(IF($F$5:$F$304="",0,$F$5:$F$304)&lt;IF(G135="",1,G135))*(IF($G$5:$G$304="",1,$G$5:$G$304)&gt;IF(F135="",0,F135))*($I$5:$I$304=I135)))&gt;1,"Trainer booked twice. ","")&amp;IF(IF(OR(NOT(AND(E135&lt;&gt;"",N135&lt;&gt;"Cancelled")),H135="",H135="Online"),0,SUMPRODUCT(($E$5:$E$304=E135)*($N$5:$N$304&lt;&gt;"Cancelled")*(IF($F$5:$F$304="",0,$F$5:$F$304)&lt;IF(G135="",1,G135))*(IF($G$5:$G$304="",1,$G$5:$G$304)&gt;IF(F135="",0,F135))*($H$5:$H$304=H135)))&gt;1,"Room booked twice. ","")&amp;IF(AND(R135&lt;&gt;"",N(R135)&lt;0),"Over capacity by "&amp;-R135&amp;". ","")&amp;IF(I135="","No owner. ","")&amp;IF(AND(L135&lt;&gt;"",E135&lt;&gt;"",N(E135)&gt;N(L135)),"After the deadline. ","")))))</f>
        <v/>
      </c>
    </row>
    <row r="136" spans="1:20" x14ac:dyDescent="0.35">
      <c r="A136" s="6"/>
      <c r="B136" s="6"/>
      <c r="C136" s="7"/>
      <c r="D136" s="6"/>
      <c r="E136" s="8"/>
      <c r="F136" s="9"/>
      <c r="G136" s="9"/>
      <c r="H136" s="6"/>
      <c r="I136" s="6"/>
      <c r="J136" s="7"/>
      <c r="K136" s="7"/>
      <c r="L136" s="8"/>
      <c r="M136" s="7"/>
      <c r="N136" s="7"/>
      <c r="O136" s="10" t="str">
        <f t="shared" si="8"/>
        <v/>
      </c>
      <c r="P136" s="11" t="str">
        <f>IF(OR(E136="",N136="Cancelled"),"",COUNTIFS($E$5:E136,E136,$N$5:N136,"&lt;&gt;Cancelled"))</f>
        <v/>
      </c>
      <c r="Q136" s="12" t="str">
        <f t="shared" si="9"/>
        <v/>
      </c>
      <c r="R136" s="11" t="str">
        <f t="shared" si="10"/>
        <v/>
      </c>
      <c r="S136" s="13" t="str">
        <f t="shared" si="11"/>
        <v/>
      </c>
      <c r="T136" s="14" t="str">
        <f t="array" ref="T136">IF(N136="Cancelled","",IF(AND(F136&lt;&gt;"",G136&lt;&gt;"",G136&lt;=F136),"Check overnight or invalid times manually.",IF(B136="","",TRIM(IF(IF(OR(NOT(AND(E136&lt;&gt;"",N136&lt;&gt;"Cancelled")),I136=""),0,SUMPRODUCT(($E$5:$E$304=E136)*($N$5:$N$304&lt;&gt;"Cancelled")*(IF($F$5:$F$304="",0,$F$5:$F$304)&lt;IF(G136="",1,G136))*(IF($G$5:$G$304="",1,$G$5:$G$304)&gt;IF(F136="",0,F136))*($I$5:$I$304=I136)))&gt;1,"Trainer booked twice. ","")&amp;IF(IF(OR(NOT(AND(E136&lt;&gt;"",N136&lt;&gt;"Cancelled")),H136="",H136="Online"),0,SUMPRODUCT(($E$5:$E$304=E136)*($N$5:$N$304&lt;&gt;"Cancelled")*(IF($F$5:$F$304="",0,$F$5:$F$304)&lt;IF(G136="",1,G136))*(IF($G$5:$G$304="",1,$G$5:$G$304)&gt;IF(F136="",0,F136))*($H$5:$H$304=H136)))&gt;1,"Room booked twice. ","")&amp;IF(AND(R136&lt;&gt;"",N(R136)&lt;0),"Over capacity by "&amp;-R136&amp;". ","")&amp;IF(I136="","No owner. ","")&amp;IF(AND(L136&lt;&gt;"",E136&lt;&gt;"",N(E136)&gt;N(L136)),"After the deadline. ","")))))</f>
        <v/>
      </c>
    </row>
    <row r="137" spans="1:20" x14ac:dyDescent="0.35">
      <c r="A137" s="6"/>
      <c r="B137" s="6"/>
      <c r="C137" s="7"/>
      <c r="D137" s="6"/>
      <c r="E137" s="8"/>
      <c r="F137" s="9"/>
      <c r="G137" s="9"/>
      <c r="H137" s="6"/>
      <c r="I137" s="6"/>
      <c r="J137" s="7"/>
      <c r="K137" s="7"/>
      <c r="L137" s="8"/>
      <c r="M137" s="7"/>
      <c r="N137" s="7"/>
      <c r="O137" s="10" t="str">
        <f t="shared" si="8"/>
        <v/>
      </c>
      <c r="P137" s="11" t="str">
        <f>IF(OR(E137="",N137="Cancelled"),"",COUNTIFS($E$5:E137,E137,$N$5:N137,"&lt;&gt;Cancelled"))</f>
        <v/>
      </c>
      <c r="Q137" s="12" t="str">
        <f t="shared" si="9"/>
        <v/>
      </c>
      <c r="R137" s="11" t="str">
        <f t="shared" si="10"/>
        <v/>
      </c>
      <c r="S137" s="13" t="str">
        <f t="shared" si="11"/>
        <v/>
      </c>
      <c r="T137" s="14" t="str">
        <f t="array" ref="T137">IF(N137="Cancelled","",IF(AND(F137&lt;&gt;"",G137&lt;&gt;"",G137&lt;=F137),"Check overnight or invalid times manually.",IF(B137="","",TRIM(IF(IF(OR(NOT(AND(E137&lt;&gt;"",N137&lt;&gt;"Cancelled")),I137=""),0,SUMPRODUCT(($E$5:$E$304=E137)*($N$5:$N$304&lt;&gt;"Cancelled")*(IF($F$5:$F$304="",0,$F$5:$F$304)&lt;IF(G137="",1,G137))*(IF($G$5:$G$304="",1,$G$5:$G$304)&gt;IF(F137="",0,F137))*($I$5:$I$304=I137)))&gt;1,"Trainer booked twice. ","")&amp;IF(IF(OR(NOT(AND(E137&lt;&gt;"",N137&lt;&gt;"Cancelled")),H137="",H137="Online"),0,SUMPRODUCT(($E$5:$E$304=E137)*($N$5:$N$304&lt;&gt;"Cancelled")*(IF($F$5:$F$304="",0,$F$5:$F$304)&lt;IF(G137="",1,G137))*(IF($G$5:$G$304="",1,$G$5:$G$304)&gt;IF(F137="",0,F137))*($H$5:$H$304=H137)))&gt;1,"Room booked twice. ","")&amp;IF(AND(R137&lt;&gt;"",N(R137)&lt;0),"Over capacity by "&amp;-R137&amp;". ","")&amp;IF(I137="","No owner. ","")&amp;IF(AND(L137&lt;&gt;"",E137&lt;&gt;"",N(E137)&gt;N(L137)),"After the deadline. ","")))))</f>
        <v/>
      </c>
    </row>
    <row r="138" spans="1:20" x14ac:dyDescent="0.35">
      <c r="A138" s="6"/>
      <c r="B138" s="6"/>
      <c r="C138" s="7"/>
      <c r="D138" s="6"/>
      <c r="E138" s="8"/>
      <c r="F138" s="9"/>
      <c r="G138" s="9"/>
      <c r="H138" s="6"/>
      <c r="I138" s="6"/>
      <c r="J138" s="7"/>
      <c r="K138" s="7"/>
      <c r="L138" s="8"/>
      <c r="M138" s="7"/>
      <c r="N138" s="7"/>
      <c r="O138" s="10" t="str">
        <f t="shared" si="8"/>
        <v/>
      </c>
      <c r="P138" s="11" t="str">
        <f>IF(OR(E138="",N138="Cancelled"),"",COUNTIFS($E$5:E138,E138,$N$5:N138,"&lt;&gt;Cancelled"))</f>
        <v/>
      </c>
      <c r="Q138" s="12" t="str">
        <f t="shared" si="9"/>
        <v/>
      </c>
      <c r="R138" s="11" t="str">
        <f t="shared" si="10"/>
        <v/>
      </c>
      <c r="S138" s="13" t="str">
        <f t="shared" si="11"/>
        <v/>
      </c>
      <c r="T138" s="14" t="str">
        <f t="array" ref="T138">IF(N138="Cancelled","",IF(AND(F138&lt;&gt;"",G138&lt;&gt;"",G138&lt;=F138),"Check overnight or invalid times manually.",IF(B138="","",TRIM(IF(IF(OR(NOT(AND(E138&lt;&gt;"",N138&lt;&gt;"Cancelled")),I138=""),0,SUMPRODUCT(($E$5:$E$304=E138)*($N$5:$N$304&lt;&gt;"Cancelled")*(IF($F$5:$F$304="",0,$F$5:$F$304)&lt;IF(G138="",1,G138))*(IF($G$5:$G$304="",1,$G$5:$G$304)&gt;IF(F138="",0,F138))*($I$5:$I$304=I138)))&gt;1,"Trainer booked twice. ","")&amp;IF(IF(OR(NOT(AND(E138&lt;&gt;"",N138&lt;&gt;"Cancelled")),H138="",H138="Online"),0,SUMPRODUCT(($E$5:$E$304=E138)*($N$5:$N$304&lt;&gt;"Cancelled")*(IF($F$5:$F$304="",0,$F$5:$F$304)&lt;IF(G138="",1,G138))*(IF($G$5:$G$304="",1,$G$5:$G$304)&gt;IF(F138="",0,F138))*($H$5:$H$304=H138)))&gt;1,"Room booked twice. ","")&amp;IF(AND(R138&lt;&gt;"",N(R138)&lt;0),"Over capacity by "&amp;-R138&amp;". ","")&amp;IF(I138="","No owner. ","")&amp;IF(AND(L138&lt;&gt;"",E138&lt;&gt;"",N(E138)&gt;N(L138)),"After the deadline. ","")))))</f>
        <v/>
      </c>
    </row>
    <row r="139" spans="1:20" x14ac:dyDescent="0.35">
      <c r="A139" s="6"/>
      <c r="B139" s="6"/>
      <c r="C139" s="7"/>
      <c r="D139" s="6"/>
      <c r="E139" s="8"/>
      <c r="F139" s="9"/>
      <c r="G139" s="9"/>
      <c r="H139" s="6"/>
      <c r="I139" s="6"/>
      <c r="J139" s="7"/>
      <c r="K139" s="7"/>
      <c r="L139" s="8"/>
      <c r="M139" s="7"/>
      <c r="N139" s="7"/>
      <c r="O139" s="10" t="str">
        <f t="shared" si="8"/>
        <v/>
      </c>
      <c r="P139" s="11" t="str">
        <f>IF(OR(E139="",N139="Cancelled"),"",COUNTIFS($E$5:E139,E139,$N$5:N139,"&lt;&gt;Cancelled"))</f>
        <v/>
      </c>
      <c r="Q139" s="12" t="str">
        <f t="shared" si="9"/>
        <v/>
      </c>
      <c r="R139" s="11" t="str">
        <f t="shared" si="10"/>
        <v/>
      </c>
      <c r="S139" s="13" t="str">
        <f t="shared" si="11"/>
        <v/>
      </c>
      <c r="T139" s="14" t="str">
        <f t="array" ref="T139">IF(N139="Cancelled","",IF(AND(F139&lt;&gt;"",G139&lt;&gt;"",G139&lt;=F139),"Check overnight or invalid times manually.",IF(B139="","",TRIM(IF(IF(OR(NOT(AND(E139&lt;&gt;"",N139&lt;&gt;"Cancelled")),I139=""),0,SUMPRODUCT(($E$5:$E$304=E139)*($N$5:$N$304&lt;&gt;"Cancelled")*(IF($F$5:$F$304="",0,$F$5:$F$304)&lt;IF(G139="",1,G139))*(IF($G$5:$G$304="",1,$G$5:$G$304)&gt;IF(F139="",0,F139))*($I$5:$I$304=I139)))&gt;1,"Trainer booked twice. ","")&amp;IF(IF(OR(NOT(AND(E139&lt;&gt;"",N139&lt;&gt;"Cancelled")),H139="",H139="Online"),0,SUMPRODUCT(($E$5:$E$304=E139)*($N$5:$N$304&lt;&gt;"Cancelled")*(IF($F$5:$F$304="",0,$F$5:$F$304)&lt;IF(G139="",1,G139))*(IF($G$5:$G$304="",1,$G$5:$G$304)&gt;IF(F139="",0,F139))*($H$5:$H$304=H139)))&gt;1,"Room booked twice. ","")&amp;IF(AND(R139&lt;&gt;"",N(R139)&lt;0),"Over capacity by "&amp;-R139&amp;". ","")&amp;IF(I139="","No owner. ","")&amp;IF(AND(L139&lt;&gt;"",E139&lt;&gt;"",N(E139)&gt;N(L139)),"After the deadline. ","")))))</f>
        <v/>
      </c>
    </row>
    <row r="140" spans="1:20" x14ac:dyDescent="0.35">
      <c r="A140" s="6"/>
      <c r="B140" s="6"/>
      <c r="C140" s="7"/>
      <c r="D140" s="6"/>
      <c r="E140" s="8"/>
      <c r="F140" s="9"/>
      <c r="G140" s="9"/>
      <c r="H140" s="6"/>
      <c r="I140" s="6"/>
      <c r="J140" s="7"/>
      <c r="K140" s="7"/>
      <c r="L140" s="8"/>
      <c r="M140" s="7"/>
      <c r="N140" s="7"/>
      <c r="O140" s="10" t="str">
        <f t="shared" si="8"/>
        <v/>
      </c>
      <c r="P140" s="11" t="str">
        <f>IF(OR(E140="",N140="Cancelled"),"",COUNTIFS($E$5:E140,E140,$N$5:N140,"&lt;&gt;Cancelled"))</f>
        <v/>
      </c>
      <c r="Q140" s="12" t="str">
        <f t="shared" si="9"/>
        <v/>
      </c>
      <c r="R140" s="11" t="str">
        <f t="shared" si="10"/>
        <v/>
      </c>
      <c r="S140" s="13" t="str">
        <f t="shared" si="11"/>
        <v/>
      </c>
      <c r="T140" s="14" t="str">
        <f t="array" ref="T140">IF(N140="Cancelled","",IF(AND(F140&lt;&gt;"",G140&lt;&gt;"",G140&lt;=F140),"Check overnight or invalid times manually.",IF(B140="","",TRIM(IF(IF(OR(NOT(AND(E140&lt;&gt;"",N140&lt;&gt;"Cancelled")),I140=""),0,SUMPRODUCT(($E$5:$E$304=E140)*($N$5:$N$304&lt;&gt;"Cancelled")*(IF($F$5:$F$304="",0,$F$5:$F$304)&lt;IF(G140="",1,G140))*(IF($G$5:$G$304="",1,$G$5:$G$304)&gt;IF(F140="",0,F140))*($I$5:$I$304=I140)))&gt;1,"Trainer booked twice. ","")&amp;IF(IF(OR(NOT(AND(E140&lt;&gt;"",N140&lt;&gt;"Cancelled")),H140="",H140="Online"),0,SUMPRODUCT(($E$5:$E$304=E140)*($N$5:$N$304&lt;&gt;"Cancelled")*(IF($F$5:$F$304="",0,$F$5:$F$304)&lt;IF(G140="",1,G140))*(IF($G$5:$G$304="",1,$G$5:$G$304)&gt;IF(F140="",0,F140))*($H$5:$H$304=H140)))&gt;1,"Room booked twice. ","")&amp;IF(AND(R140&lt;&gt;"",N(R140)&lt;0),"Over capacity by "&amp;-R140&amp;". ","")&amp;IF(I140="","No owner. ","")&amp;IF(AND(L140&lt;&gt;"",E140&lt;&gt;"",N(E140)&gt;N(L140)),"After the deadline. ","")))))</f>
        <v/>
      </c>
    </row>
    <row r="141" spans="1:20" x14ac:dyDescent="0.35">
      <c r="A141" s="6"/>
      <c r="B141" s="6"/>
      <c r="C141" s="7"/>
      <c r="D141" s="6"/>
      <c r="E141" s="8"/>
      <c r="F141" s="9"/>
      <c r="G141" s="9"/>
      <c r="H141" s="6"/>
      <c r="I141" s="6"/>
      <c r="J141" s="7"/>
      <c r="K141" s="7"/>
      <c r="L141" s="8"/>
      <c r="M141" s="7"/>
      <c r="N141" s="7"/>
      <c r="O141" s="10" t="str">
        <f t="shared" si="8"/>
        <v/>
      </c>
      <c r="P141" s="11" t="str">
        <f>IF(OR(E141="",N141="Cancelled"),"",COUNTIFS($E$5:E141,E141,$N$5:N141,"&lt;&gt;Cancelled"))</f>
        <v/>
      </c>
      <c r="Q141" s="12" t="str">
        <f t="shared" si="9"/>
        <v/>
      </c>
      <c r="R141" s="11" t="str">
        <f t="shared" si="10"/>
        <v/>
      </c>
      <c r="S141" s="13" t="str">
        <f t="shared" si="11"/>
        <v/>
      </c>
      <c r="T141" s="14" t="str">
        <f t="array" ref="T141">IF(N141="Cancelled","",IF(AND(F141&lt;&gt;"",G141&lt;&gt;"",G141&lt;=F141),"Check overnight or invalid times manually.",IF(B141="","",TRIM(IF(IF(OR(NOT(AND(E141&lt;&gt;"",N141&lt;&gt;"Cancelled")),I141=""),0,SUMPRODUCT(($E$5:$E$304=E141)*($N$5:$N$304&lt;&gt;"Cancelled")*(IF($F$5:$F$304="",0,$F$5:$F$304)&lt;IF(G141="",1,G141))*(IF($G$5:$G$304="",1,$G$5:$G$304)&gt;IF(F141="",0,F141))*($I$5:$I$304=I141)))&gt;1,"Trainer booked twice. ","")&amp;IF(IF(OR(NOT(AND(E141&lt;&gt;"",N141&lt;&gt;"Cancelled")),H141="",H141="Online"),0,SUMPRODUCT(($E$5:$E$304=E141)*($N$5:$N$304&lt;&gt;"Cancelled")*(IF($F$5:$F$304="",0,$F$5:$F$304)&lt;IF(G141="",1,G141))*(IF($G$5:$G$304="",1,$G$5:$G$304)&gt;IF(F141="",0,F141))*($H$5:$H$304=H141)))&gt;1,"Room booked twice. ","")&amp;IF(AND(R141&lt;&gt;"",N(R141)&lt;0),"Over capacity by "&amp;-R141&amp;". ","")&amp;IF(I141="","No owner. ","")&amp;IF(AND(L141&lt;&gt;"",E141&lt;&gt;"",N(E141)&gt;N(L141)),"After the deadline. ","")))))</f>
        <v/>
      </c>
    </row>
    <row r="142" spans="1:20" x14ac:dyDescent="0.35">
      <c r="A142" s="6"/>
      <c r="B142" s="6"/>
      <c r="C142" s="7"/>
      <c r="D142" s="6"/>
      <c r="E142" s="8"/>
      <c r="F142" s="9"/>
      <c r="G142" s="9"/>
      <c r="H142" s="6"/>
      <c r="I142" s="6"/>
      <c r="J142" s="7"/>
      <c r="K142" s="7"/>
      <c r="L142" s="8"/>
      <c r="M142" s="7"/>
      <c r="N142" s="7"/>
      <c r="O142" s="10" t="str">
        <f t="shared" si="8"/>
        <v/>
      </c>
      <c r="P142" s="11" t="str">
        <f>IF(OR(E142="",N142="Cancelled"),"",COUNTIFS($E$5:E142,E142,$N$5:N142,"&lt;&gt;Cancelled"))</f>
        <v/>
      </c>
      <c r="Q142" s="12" t="str">
        <f t="shared" si="9"/>
        <v/>
      </c>
      <c r="R142" s="11" t="str">
        <f t="shared" si="10"/>
        <v/>
      </c>
      <c r="S142" s="13" t="str">
        <f t="shared" si="11"/>
        <v/>
      </c>
      <c r="T142" s="14" t="str">
        <f t="array" ref="T142">IF(N142="Cancelled","",IF(AND(F142&lt;&gt;"",G142&lt;&gt;"",G142&lt;=F142),"Check overnight or invalid times manually.",IF(B142="","",TRIM(IF(IF(OR(NOT(AND(E142&lt;&gt;"",N142&lt;&gt;"Cancelled")),I142=""),0,SUMPRODUCT(($E$5:$E$304=E142)*($N$5:$N$304&lt;&gt;"Cancelled")*(IF($F$5:$F$304="",0,$F$5:$F$304)&lt;IF(G142="",1,G142))*(IF($G$5:$G$304="",1,$G$5:$G$304)&gt;IF(F142="",0,F142))*($I$5:$I$304=I142)))&gt;1,"Trainer booked twice. ","")&amp;IF(IF(OR(NOT(AND(E142&lt;&gt;"",N142&lt;&gt;"Cancelled")),H142="",H142="Online"),0,SUMPRODUCT(($E$5:$E$304=E142)*($N$5:$N$304&lt;&gt;"Cancelled")*(IF($F$5:$F$304="",0,$F$5:$F$304)&lt;IF(G142="",1,G142))*(IF($G$5:$G$304="",1,$G$5:$G$304)&gt;IF(F142="",0,F142))*($H$5:$H$304=H142)))&gt;1,"Room booked twice. ","")&amp;IF(AND(R142&lt;&gt;"",N(R142)&lt;0),"Over capacity by "&amp;-R142&amp;". ","")&amp;IF(I142="","No owner. ","")&amp;IF(AND(L142&lt;&gt;"",E142&lt;&gt;"",N(E142)&gt;N(L142)),"After the deadline. ","")))))</f>
        <v/>
      </c>
    </row>
    <row r="143" spans="1:20" x14ac:dyDescent="0.35">
      <c r="A143" s="6"/>
      <c r="B143" s="6"/>
      <c r="C143" s="7"/>
      <c r="D143" s="6"/>
      <c r="E143" s="8"/>
      <c r="F143" s="9"/>
      <c r="G143" s="9"/>
      <c r="H143" s="6"/>
      <c r="I143" s="6"/>
      <c r="J143" s="7"/>
      <c r="K143" s="7"/>
      <c r="L143" s="8"/>
      <c r="M143" s="7"/>
      <c r="N143" s="7"/>
      <c r="O143" s="10" t="str">
        <f t="shared" si="8"/>
        <v/>
      </c>
      <c r="P143" s="11" t="str">
        <f>IF(OR(E143="",N143="Cancelled"),"",COUNTIFS($E$5:E143,E143,$N$5:N143,"&lt;&gt;Cancelled"))</f>
        <v/>
      </c>
      <c r="Q143" s="12" t="str">
        <f t="shared" si="9"/>
        <v/>
      </c>
      <c r="R143" s="11" t="str">
        <f t="shared" si="10"/>
        <v/>
      </c>
      <c r="S143" s="13" t="str">
        <f t="shared" si="11"/>
        <v/>
      </c>
      <c r="T143" s="14" t="str">
        <f t="array" ref="T143">IF(N143="Cancelled","",IF(AND(F143&lt;&gt;"",G143&lt;&gt;"",G143&lt;=F143),"Check overnight or invalid times manually.",IF(B143="","",TRIM(IF(IF(OR(NOT(AND(E143&lt;&gt;"",N143&lt;&gt;"Cancelled")),I143=""),0,SUMPRODUCT(($E$5:$E$304=E143)*($N$5:$N$304&lt;&gt;"Cancelled")*(IF($F$5:$F$304="",0,$F$5:$F$304)&lt;IF(G143="",1,G143))*(IF($G$5:$G$304="",1,$G$5:$G$304)&gt;IF(F143="",0,F143))*($I$5:$I$304=I143)))&gt;1,"Trainer booked twice. ","")&amp;IF(IF(OR(NOT(AND(E143&lt;&gt;"",N143&lt;&gt;"Cancelled")),H143="",H143="Online"),0,SUMPRODUCT(($E$5:$E$304=E143)*($N$5:$N$304&lt;&gt;"Cancelled")*(IF($F$5:$F$304="",0,$F$5:$F$304)&lt;IF(G143="",1,G143))*(IF($G$5:$G$304="",1,$G$5:$G$304)&gt;IF(F143="",0,F143))*($H$5:$H$304=H143)))&gt;1,"Room booked twice. ","")&amp;IF(AND(R143&lt;&gt;"",N(R143)&lt;0),"Over capacity by "&amp;-R143&amp;". ","")&amp;IF(I143="","No owner. ","")&amp;IF(AND(L143&lt;&gt;"",E143&lt;&gt;"",N(E143)&gt;N(L143)),"After the deadline. ","")))))</f>
        <v/>
      </c>
    </row>
    <row r="144" spans="1:20" x14ac:dyDescent="0.35">
      <c r="A144" s="6"/>
      <c r="B144" s="6"/>
      <c r="C144" s="7"/>
      <c r="D144" s="6"/>
      <c r="E144" s="8"/>
      <c r="F144" s="9"/>
      <c r="G144" s="9"/>
      <c r="H144" s="6"/>
      <c r="I144" s="6"/>
      <c r="J144" s="7"/>
      <c r="K144" s="7"/>
      <c r="L144" s="8"/>
      <c r="M144" s="7"/>
      <c r="N144" s="7"/>
      <c r="O144" s="10" t="str">
        <f t="shared" si="8"/>
        <v/>
      </c>
      <c r="P144" s="11" t="str">
        <f>IF(OR(E144="",N144="Cancelled"),"",COUNTIFS($E$5:E144,E144,$N$5:N144,"&lt;&gt;Cancelled"))</f>
        <v/>
      </c>
      <c r="Q144" s="12" t="str">
        <f t="shared" si="9"/>
        <v/>
      </c>
      <c r="R144" s="11" t="str">
        <f t="shared" si="10"/>
        <v/>
      </c>
      <c r="S144" s="13" t="str">
        <f t="shared" si="11"/>
        <v/>
      </c>
      <c r="T144" s="14" t="str">
        <f t="array" ref="T144">IF(N144="Cancelled","",IF(AND(F144&lt;&gt;"",G144&lt;&gt;"",G144&lt;=F144),"Check overnight or invalid times manually.",IF(B144="","",TRIM(IF(IF(OR(NOT(AND(E144&lt;&gt;"",N144&lt;&gt;"Cancelled")),I144=""),0,SUMPRODUCT(($E$5:$E$304=E144)*($N$5:$N$304&lt;&gt;"Cancelled")*(IF($F$5:$F$304="",0,$F$5:$F$304)&lt;IF(G144="",1,G144))*(IF($G$5:$G$304="",1,$G$5:$G$304)&gt;IF(F144="",0,F144))*($I$5:$I$304=I144)))&gt;1,"Trainer booked twice. ","")&amp;IF(IF(OR(NOT(AND(E144&lt;&gt;"",N144&lt;&gt;"Cancelled")),H144="",H144="Online"),0,SUMPRODUCT(($E$5:$E$304=E144)*($N$5:$N$304&lt;&gt;"Cancelled")*(IF($F$5:$F$304="",0,$F$5:$F$304)&lt;IF(G144="",1,G144))*(IF($G$5:$G$304="",1,$G$5:$G$304)&gt;IF(F144="",0,F144))*($H$5:$H$304=H144)))&gt;1,"Room booked twice. ","")&amp;IF(AND(R144&lt;&gt;"",N(R144)&lt;0),"Over capacity by "&amp;-R144&amp;". ","")&amp;IF(I144="","No owner. ","")&amp;IF(AND(L144&lt;&gt;"",E144&lt;&gt;"",N(E144)&gt;N(L144)),"After the deadline. ","")))))</f>
        <v/>
      </c>
    </row>
    <row r="145" spans="1:20" x14ac:dyDescent="0.35">
      <c r="A145" s="6"/>
      <c r="B145" s="6"/>
      <c r="C145" s="7"/>
      <c r="D145" s="6"/>
      <c r="E145" s="8"/>
      <c r="F145" s="9"/>
      <c r="G145" s="9"/>
      <c r="H145" s="6"/>
      <c r="I145" s="6"/>
      <c r="J145" s="7"/>
      <c r="K145" s="7"/>
      <c r="L145" s="8"/>
      <c r="M145" s="7"/>
      <c r="N145" s="7"/>
      <c r="O145" s="10" t="str">
        <f t="shared" si="8"/>
        <v/>
      </c>
      <c r="P145" s="11" t="str">
        <f>IF(OR(E145="",N145="Cancelled"),"",COUNTIFS($E$5:E145,E145,$N$5:N145,"&lt;&gt;Cancelled"))</f>
        <v/>
      </c>
      <c r="Q145" s="12" t="str">
        <f t="shared" si="9"/>
        <v/>
      </c>
      <c r="R145" s="11" t="str">
        <f t="shared" si="10"/>
        <v/>
      </c>
      <c r="S145" s="13" t="str">
        <f t="shared" si="11"/>
        <v/>
      </c>
      <c r="T145" s="14" t="str">
        <f t="array" ref="T145">IF(N145="Cancelled","",IF(AND(F145&lt;&gt;"",G145&lt;&gt;"",G145&lt;=F145),"Check overnight or invalid times manually.",IF(B145="","",TRIM(IF(IF(OR(NOT(AND(E145&lt;&gt;"",N145&lt;&gt;"Cancelled")),I145=""),0,SUMPRODUCT(($E$5:$E$304=E145)*($N$5:$N$304&lt;&gt;"Cancelled")*(IF($F$5:$F$304="",0,$F$5:$F$304)&lt;IF(G145="",1,G145))*(IF($G$5:$G$304="",1,$G$5:$G$304)&gt;IF(F145="",0,F145))*($I$5:$I$304=I145)))&gt;1,"Trainer booked twice. ","")&amp;IF(IF(OR(NOT(AND(E145&lt;&gt;"",N145&lt;&gt;"Cancelled")),H145="",H145="Online"),0,SUMPRODUCT(($E$5:$E$304=E145)*($N$5:$N$304&lt;&gt;"Cancelled")*(IF($F$5:$F$304="",0,$F$5:$F$304)&lt;IF(G145="",1,G145))*(IF($G$5:$G$304="",1,$G$5:$G$304)&gt;IF(F145="",0,F145))*($H$5:$H$304=H145)))&gt;1,"Room booked twice. ","")&amp;IF(AND(R145&lt;&gt;"",N(R145)&lt;0),"Over capacity by "&amp;-R145&amp;". ","")&amp;IF(I145="","No owner. ","")&amp;IF(AND(L145&lt;&gt;"",E145&lt;&gt;"",N(E145)&gt;N(L145)),"After the deadline. ","")))))</f>
        <v/>
      </c>
    </row>
    <row r="146" spans="1:20" x14ac:dyDescent="0.35">
      <c r="A146" s="6"/>
      <c r="B146" s="6"/>
      <c r="C146" s="7"/>
      <c r="D146" s="6"/>
      <c r="E146" s="8"/>
      <c r="F146" s="9"/>
      <c r="G146" s="9"/>
      <c r="H146" s="6"/>
      <c r="I146" s="6"/>
      <c r="J146" s="7"/>
      <c r="K146" s="7"/>
      <c r="L146" s="8"/>
      <c r="M146" s="7"/>
      <c r="N146" s="7"/>
      <c r="O146" s="10" t="str">
        <f t="shared" si="8"/>
        <v/>
      </c>
      <c r="P146" s="11" t="str">
        <f>IF(OR(E146="",N146="Cancelled"),"",COUNTIFS($E$5:E146,E146,$N$5:N146,"&lt;&gt;Cancelled"))</f>
        <v/>
      </c>
      <c r="Q146" s="12" t="str">
        <f t="shared" si="9"/>
        <v/>
      </c>
      <c r="R146" s="11" t="str">
        <f t="shared" si="10"/>
        <v/>
      </c>
      <c r="S146" s="13" t="str">
        <f t="shared" si="11"/>
        <v/>
      </c>
      <c r="T146" s="14" t="str">
        <f t="array" ref="T146">IF(N146="Cancelled","",IF(AND(F146&lt;&gt;"",G146&lt;&gt;"",G146&lt;=F146),"Check overnight or invalid times manually.",IF(B146="","",TRIM(IF(IF(OR(NOT(AND(E146&lt;&gt;"",N146&lt;&gt;"Cancelled")),I146=""),0,SUMPRODUCT(($E$5:$E$304=E146)*($N$5:$N$304&lt;&gt;"Cancelled")*(IF($F$5:$F$304="",0,$F$5:$F$304)&lt;IF(G146="",1,G146))*(IF($G$5:$G$304="",1,$G$5:$G$304)&gt;IF(F146="",0,F146))*($I$5:$I$304=I146)))&gt;1,"Trainer booked twice. ","")&amp;IF(IF(OR(NOT(AND(E146&lt;&gt;"",N146&lt;&gt;"Cancelled")),H146="",H146="Online"),0,SUMPRODUCT(($E$5:$E$304=E146)*($N$5:$N$304&lt;&gt;"Cancelled")*(IF($F$5:$F$304="",0,$F$5:$F$304)&lt;IF(G146="",1,G146))*(IF($G$5:$G$304="",1,$G$5:$G$304)&gt;IF(F146="",0,F146))*($H$5:$H$304=H146)))&gt;1,"Room booked twice. ","")&amp;IF(AND(R146&lt;&gt;"",N(R146)&lt;0),"Over capacity by "&amp;-R146&amp;". ","")&amp;IF(I146="","No owner. ","")&amp;IF(AND(L146&lt;&gt;"",E146&lt;&gt;"",N(E146)&gt;N(L146)),"After the deadline. ","")))))</f>
        <v/>
      </c>
    </row>
    <row r="147" spans="1:20" x14ac:dyDescent="0.35">
      <c r="A147" s="6"/>
      <c r="B147" s="6"/>
      <c r="C147" s="7"/>
      <c r="D147" s="6"/>
      <c r="E147" s="8"/>
      <c r="F147" s="9"/>
      <c r="G147" s="9"/>
      <c r="H147" s="6"/>
      <c r="I147" s="6"/>
      <c r="J147" s="7"/>
      <c r="K147" s="7"/>
      <c r="L147" s="8"/>
      <c r="M147" s="7"/>
      <c r="N147" s="7"/>
      <c r="O147" s="10" t="str">
        <f t="shared" si="8"/>
        <v/>
      </c>
      <c r="P147" s="11" t="str">
        <f>IF(OR(E147="",N147="Cancelled"),"",COUNTIFS($E$5:E147,E147,$N$5:N147,"&lt;&gt;Cancelled"))</f>
        <v/>
      </c>
      <c r="Q147" s="12" t="str">
        <f t="shared" si="9"/>
        <v/>
      </c>
      <c r="R147" s="11" t="str">
        <f t="shared" si="10"/>
        <v/>
      </c>
      <c r="S147" s="13" t="str">
        <f t="shared" si="11"/>
        <v/>
      </c>
      <c r="T147" s="14" t="str">
        <f t="array" ref="T147">IF(N147="Cancelled","",IF(AND(F147&lt;&gt;"",G147&lt;&gt;"",G147&lt;=F147),"Check overnight or invalid times manually.",IF(B147="","",TRIM(IF(IF(OR(NOT(AND(E147&lt;&gt;"",N147&lt;&gt;"Cancelled")),I147=""),0,SUMPRODUCT(($E$5:$E$304=E147)*($N$5:$N$304&lt;&gt;"Cancelled")*(IF($F$5:$F$304="",0,$F$5:$F$304)&lt;IF(G147="",1,G147))*(IF($G$5:$G$304="",1,$G$5:$G$304)&gt;IF(F147="",0,F147))*($I$5:$I$304=I147)))&gt;1,"Trainer booked twice. ","")&amp;IF(IF(OR(NOT(AND(E147&lt;&gt;"",N147&lt;&gt;"Cancelled")),H147="",H147="Online"),0,SUMPRODUCT(($E$5:$E$304=E147)*($N$5:$N$304&lt;&gt;"Cancelled")*(IF($F$5:$F$304="",0,$F$5:$F$304)&lt;IF(G147="",1,G147))*(IF($G$5:$G$304="",1,$G$5:$G$304)&gt;IF(F147="",0,F147))*($H$5:$H$304=H147)))&gt;1,"Room booked twice. ","")&amp;IF(AND(R147&lt;&gt;"",N(R147)&lt;0),"Over capacity by "&amp;-R147&amp;". ","")&amp;IF(I147="","No owner. ","")&amp;IF(AND(L147&lt;&gt;"",E147&lt;&gt;"",N(E147)&gt;N(L147)),"After the deadline. ","")))))</f>
        <v/>
      </c>
    </row>
    <row r="148" spans="1:20" x14ac:dyDescent="0.35">
      <c r="A148" s="6"/>
      <c r="B148" s="6"/>
      <c r="C148" s="7"/>
      <c r="D148" s="6"/>
      <c r="E148" s="8"/>
      <c r="F148" s="9"/>
      <c r="G148" s="9"/>
      <c r="H148" s="6"/>
      <c r="I148" s="6"/>
      <c r="J148" s="7"/>
      <c r="K148" s="7"/>
      <c r="L148" s="8"/>
      <c r="M148" s="7"/>
      <c r="N148" s="7"/>
      <c r="O148" s="10" t="str">
        <f t="shared" si="8"/>
        <v/>
      </c>
      <c r="P148" s="11" t="str">
        <f>IF(OR(E148="",N148="Cancelled"),"",COUNTIFS($E$5:E148,E148,$N$5:N148,"&lt;&gt;Cancelled"))</f>
        <v/>
      </c>
      <c r="Q148" s="12" t="str">
        <f t="shared" si="9"/>
        <v/>
      </c>
      <c r="R148" s="11" t="str">
        <f t="shared" si="10"/>
        <v/>
      </c>
      <c r="S148" s="13" t="str">
        <f t="shared" si="11"/>
        <v/>
      </c>
      <c r="T148" s="14" t="str">
        <f t="array" ref="T148">IF(N148="Cancelled","",IF(AND(F148&lt;&gt;"",G148&lt;&gt;"",G148&lt;=F148),"Check overnight or invalid times manually.",IF(B148="","",TRIM(IF(IF(OR(NOT(AND(E148&lt;&gt;"",N148&lt;&gt;"Cancelled")),I148=""),0,SUMPRODUCT(($E$5:$E$304=E148)*($N$5:$N$304&lt;&gt;"Cancelled")*(IF($F$5:$F$304="",0,$F$5:$F$304)&lt;IF(G148="",1,G148))*(IF($G$5:$G$304="",1,$G$5:$G$304)&gt;IF(F148="",0,F148))*($I$5:$I$304=I148)))&gt;1,"Trainer booked twice. ","")&amp;IF(IF(OR(NOT(AND(E148&lt;&gt;"",N148&lt;&gt;"Cancelled")),H148="",H148="Online"),0,SUMPRODUCT(($E$5:$E$304=E148)*($N$5:$N$304&lt;&gt;"Cancelled")*(IF($F$5:$F$304="",0,$F$5:$F$304)&lt;IF(G148="",1,G148))*(IF($G$5:$G$304="",1,$G$5:$G$304)&gt;IF(F148="",0,F148))*($H$5:$H$304=H148)))&gt;1,"Room booked twice. ","")&amp;IF(AND(R148&lt;&gt;"",N(R148)&lt;0),"Over capacity by "&amp;-R148&amp;". ","")&amp;IF(I148="","No owner. ","")&amp;IF(AND(L148&lt;&gt;"",E148&lt;&gt;"",N(E148)&gt;N(L148)),"After the deadline. ","")))))</f>
        <v/>
      </c>
    </row>
    <row r="149" spans="1:20" x14ac:dyDescent="0.35">
      <c r="A149" s="6"/>
      <c r="B149" s="6"/>
      <c r="C149" s="7"/>
      <c r="D149" s="6"/>
      <c r="E149" s="8"/>
      <c r="F149" s="9"/>
      <c r="G149" s="9"/>
      <c r="H149" s="6"/>
      <c r="I149" s="6"/>
      <c r="J149" s="7"/>
      <c r="K149" s="7"/>
      <c r="L149" s="8"/>
      <c r="M149" s="7"/>
      <c r="N149" s="7"/>
      <c r="O149" s="10" t="str">
        <f t="shared" si="8"/>
        <v/>
      </c>
      <c r="P149" s="11" t="str">
        <f>IF(OR(E149="",N149="Cancelled"),"",COUNTIFS($E$5:E149,E149,$N$5:N149,"&lt;&gt;Cancelled"))</f>
        <v/>
      </c>
      <c r="Q149" s="12" t="str">
        <f t="shared" si="9"/>
        <v/>
      </c>
      <c r="R149" s="11" t="str">
        <f t="shared" si="10"/>
        <v/>
      </c>
      <c r="S149" s="13" t="str">
        <f t="shared" si="11"/>
        <v/>
      </c>
      <c r="T149" s="14" t="str">
        <f t="array" ref="T149">IF(N149="Cancelled","",IF(AND(F149&lt;&gt;"",G149&lt;&gt;"",G149&lt;=F149),"Check overnight or invalid times manually.",IF(B149="","",TRIM(IF(IF(OR(NOT(AND(E149&lt;&gt;"",N149&lt;&gt;"Cancelled")),I149=""),0,SUMPRODUCT(($E$5:$E$304=E149)*($N$5:$N$304&lt;&gt;"Cancelled")*(IF($F$5:$F$304="",0,$F$5:$F$304)&lt;IF(G149="",1,G149))*(IF($G$5:$G$304="",1,$G$5:$G$304)&gt;IF(F149="",0,F149))*($I$5:$I$304=I149)))&gt;1,"Trainer booked twice. ","")&amp;IF(IF(OR(NOT(AND(E149&lt;&gt;"",N149&lt;&gt;"Cancelled")),H149="",H149="Online"),0,SUMPRODUCT(($E$5:$E$304=E149)*($N$5:$N$304&lt;&gt;"Cancelled")*(IF($F$5:$F$304="",0,$F$5:$F$304)&lt;IF(G149="",1,G149))*(IF($G$5:$G$304="",1,$G$5:$G$304)&gt;IF(F149="",0,F149))*($H$5:$H$304=H149)))&gt;1,"Room booked twice. ","")&amp;IF(AND(R149&lt;&gt;"",N(R149)&lt;0),"Over capacity by "&amp;-R149&amp;". ","")&amp;IF(I149="","No owner. ","")&amp;IF(AND(L149&lt;&gt;"",E149&lt;&gt;"",N(E149)&gt;N(L149)),"After the deadline. ","")))))</f>
        <v/>
      </c>
    </row>
    <row r="150" spans="1:20" x14ac:dyDescent="0.35">
      <c r="A150" s="6"/>
      <c r="B150" s="6"/>
      <c r="C150" s="7"/>
      <c r="D150" s="6"/>
      <c r="E150" s="8"/>
      <c r="F150" s="9"/>
      <c r="G150" s="9"/>
      <c r="H150" s="6"/>
      <c r="I150" s="6"/>
      <c r="J150" s="7"/>
      <c r="K150" s="7"/>
      <c r="L150" s="8"/>
      <c r="M150" s="7"/>
      <c r="N150" s="7"/>
      <c r="O150" s="10" t="str">
        <f t="shared" si="8"/>
        <v/>
      </c>
      <c r="P150" s="11" t="str">
        <f>IF(OR(E150="",N150="Cancelled"),"",COUNTIFS($E$5:E150,E150,$N$5:N150,"&lt;&gt;Cancelled"))</f>
        <v/>
      </c>
      <c r="Q150" s="12" t="str">
        <f t="shared" si="9"/>
        <v/>
      </c>
      <c r="R150" s="11" t="str">
        <f t="shared" si="10"/>
        <v/>
      </c>
      <c r="S150" s="13" t="str">
        <f t="shared" si="11"/>
        <v/>
      </c>
      <c r="T150" s="14" t="str">
        <f t="array" ref="T150">IF(N150="Cancelled","",IF(AND(F150&lt;&gt;"",G150&lt;&gt;"",G150&lt;=F150),"Check overnight or invalid times manually.",IF(B150="","",TRIM(IF(IF(OR(NOT(AND(E150&lt;&gt;"",N150&lt;&gt;"Cancelled")),I150=""),0,SUMPRODUCT(($E$5:$E$304=E150)*($N$5:$N$304&lt;&gt;"Cancelled")*(IF($F$5:$F$304="",0,$F$5:$F$304)&lt;IF(G150="",1,G150))*(IF($G$5:$G$304="",1,$G$5:$G$304)&gt;IF(F150="",0,F150))*($I$5:$I$304=I150)))&gt;1,"Trainer booked twice. ","")&amp;IF(IF(OR(NOT(AND(E150&lt;&gt;"",N150&lt;&gt;"Cancelled")),H150="",H150="Online"),0,SUMPRODUCT(($E$5:$E$304=E150)*($N$5:$N$304&lt;&gt;"Cancelled")*(IF($F$5:$F$304="",0,$F$5:$F$304)&lt;IF(G150="",1,G150))*(IF($G$5:$G$304="",1,$G$5:$G$304)&gt;IF(F150="",0,F150))*($H$5:$H$304=H150)))&gt;1,"Room booked twice. ","")&amp;IF(AND(R150&lt;&gt;"",N(R150)&lt;0),"Over capacity by "&amp;-R150&amp;". ","")&amp;IF(I150="","No owner. ","")&amp;IF(AND(L150&lt;&gt;"",E150&lt;&gt;"",N(E150)&gt;N(L150)),"After the deadline. ","")))))</f>
        <v/>
      </c>
    </row>
    <row r="151" spans="1:20" x14ac:dyDescent="0.35">
      <c r="A151" s="6"/>
      <c r="B151" s="6"/>
      <c r="C151" s="7"/>
      <c r="D151" s="6"/>
      <c r="E151" s="8"/>
      <c r="F151" s="9"/>
      <c r="G151" s="9"/>
      <c r="H151" s="6"/>
      <c r="I151" s="6"/>
      <c r="J151" s="7"/>
      <c r="K151" s="7"/>
      <c r="L151" s="8"/>
      <c r="M151" s="7"/>
      <c r="N151" s="7"/>
      <c r="O151" s="10" t="str">
        <f t="shared" si="8"/>
        <v/>
      </c>
      <c r="P151" s="11" t="str">
        <f>IF(OR(E151="",N151="Cancelled"),"",COUNTIFS($E$5:E151,E151,$N$5:N151,"&lt;&gt;Cancelled"))</f>
        <v/>
      </c>
      <c r="Q151" s="12" t="str">
        <f t="shared" si="9"/>
        <v/>
      </c>
      <c r="R151" s="11" t="str">
        <f t="shared" si="10"/>
        <v/>
      </c>
      <c r="S151" s="13" t="str">
        <f t="shared" si="11"/>
        <v/>
      </c>
      <c r="T151" s="14" t="str">
        <f t="array" ref="T151">IF(N151="Cancelled","",IF(AND(F151&lt;&gt;"",G151&lt;&gt;"",G151&lt;=F151),"Check overnight or invalid times manually.",IF(B151="","",TRIM(IF(IF(OR(NOT(AND(E151&lt;&gt;"",N151&lt;&gt;"Cancelled")),I151=""),0,SUMPRODUCT(($E$5:$E$304=E151)*($N$5:$N$304&lt;&gt;"Cancelled")*(IF($F$5:$F$304="",0,$F$5:$F$304)&lt;IF(G151="",1,G151))*(IF($G$5:$G$304="",1,$G$5:$G$304)&gt;IF(F151="",0,F151))*($I$5:$I$304=I151)))&gt;1,"Trainer booked twice. ","")&amp;IF(IF(OR(NOT(AND(E151&lt;&gt;"",N151&lt;&gt;"Cancelled")),H151="",H151="Online"),0,SUMPRODUCT(($E$5:$E$304=E151)*($N$5:$N$304&lt;&gt;"Cancelled")*(IF($F$5:$F$304="",0,$F$5:$F$304)&lt;IF(G151="",1,G151))*(IF($G$5:$G$304="",1,$G$5:$G$304)&gt;IF(F151="",0,F151))*($H$5:$H$304=H151)))&gt;1,"Room booked twice. ","")&amp;IF(AND(R151&lt;&gt;"",N(R151)&lt;0),"Over capacity by "&amp;-R151&amp;". ","")&amp;IF(I151="","No owner. ","")&amp;IF(AND(L151&lt;&gt;"",E151&lt;&gt;"",N(E151)&gt;N(L151)),"After the deadline. ","")))))</f>
        <v/>
      </c>
    </row>
    <row r="152" spans="1:20" x14ac:dyDescent="0.35">
      <c r="A152" s="6"/>
      <c r="B152" s="6"/>
      <c r="C152" s="7"/>
      <c r="D152" s="6"/>
      <c r="E152" s="8"/>
      <c r="F152" s="9"/>
      <c r="G152" s="9"/>
      <c r="H152" s="6"/>
      <c r="I152" s="6"/>
      <c r="J152" s="7"/>
      <c r="K152" s="7"/>
      <c r="L152" s="8"/>
      <c r="M152" s="7"/>
      <c r="N152" s="7"/>
      <c r="O152" s="10" t="str">
        <f t="shared" si="8"/>
        <v/>
      </c>
      <c r="P152" s="11" t="str">
        <f>IF(OR(E152="",N152="Cancelled"),"",COUNTIFS($E$5:E152,E152,$N$5:N152,"&lt;&gt;Cancelled"))</f>
        <v/>
      </c>
      <c r="Q152" s="12" t="str">
        <f t="shared" si="9"/>
        <v/>
      </c>
      <c r="R152" s="11" t="str">
        <f t="shared" si="10"/>
        <v/>
      </c>
      <c r="S152" s="13" t="str">
        <f t="shared" si="11"/>
        <v/>
      </c>
      <c r="T152" s="14" t="str">
        <f t="array" ref="T152">IF(N152="Cancelled","",IF(AND(F152&lt;&gt;"",G152&lt;&gt;"",G152&lt;=F152),"Check overnight or invalid times manually.",IF(B152="","",TRIM(IF(IF(OR(NOT(AND(E152&lt;&gt;"",N152&lt;&gt;"Cancelled")),I152=""),0,SUMPRODUCT(($E$5:$E$304=E152)*($N$5:$N$304&lt;&gt;"Cancelled")*(IF($F$5:$F$304="",0,$F$5:$F$304)&lt;IF(G152="",1,G152))*(IF($G$5:$G$304="",1,$G$5:$G$304)&gt;IF(F152="",0,F152))*($I$5:$I$304=I152)))&gt;1,"Trainer booked twice. ","")&amp;IF(IF(OR(NOT(AND(E152&lt;&gt;"",N152&lt;&gt;"Cancelled")),H152="",H152="Online"),0,SUMPRODUCT(($E$5:$E$304=E152)*($N$5:$N$304&lt;&gt;"Cancelled")*(IF($F$5:$F$304="",0,$F$5:$F$304)&lt;IF(G152="",1,G152))*(IF($G$5:$G$304="",1,$G$5:$G$304)&gt;IF(F152="",0,F152))*($H$5:$H$304=H152)))&gt;1,"Room booked twice. ","")&amp;IF(AND(R152&lt;&gt;"",N(R152)&lt;0),"Over capacity by "&amp;-R152&amp;". ","")&amp;IF(I152="","No owner. ","")&amp;IF(AND(L152&lt;&gt;"",E152&lt;&gt;"",N(E152)&gt;N(L152)),"After the deadline. ","")))))</f>
        <v/>
      </c>
    </row>
    <row r="153" spans="1:20" x14ac:dyDescent="0.35">
      <c r="A153" s="6"/>
      <c r="B153" s="6"/>
      <c r="C153" s="7"/>
      <c r="D153" s="6"/>
      <c r="E153" s="8"/>
      <c r="F153" s="9"/>
      <c r="G153" s="9"/>
      <c r="H153" s="6"/>
      <c r="I153" s="6"/>
      <c r="J153" s="7"/>
      <c r="K153" s="7"/>
      <c r="L153" s="8"/>
      <c r="M153" s="7"/>
      <c r="N153" s="7"/>
      <c r="O153" s="10" t="str">
        <f t="shared" si="8"/>
        <v/>
      </c>
      <c r="P153" s="11" t="str">
        <f>IF(OR(E153="",N153="Cancelled"),"",COUNTIFS($E$5:E153,E153,$N$5:N153,"&lt;&gt;Cancelled"))</f>
        <v/>
      </c>
      <c r="Q153" s="12" t="str">
        <f t="shared" si="9"/>
        <v/>
      </c>
      <c r="R153" s="11" t="str">
        <f t="shared" si="10"/>
        <v/>
      </c>
      <c r="S153" s="13" t="str">
        <f t="shared" si="11"/>
        <v/>
      </c>
      <c r="T153" s="14" t="str">
        <f t="array" ref="T153">IF(N153="Cancelled","",IF(AND(F153&lt;&gt;"",G153&lt;&gt;"",G153&lt;=F153),"Check overnight or invalid times manually.",IF(B153="","",TRIM(IF(IF(OR(NOT(AND(E153&lt;&gt;"",N153&lt;&gt;"Cancelled")),I153=""),0,SUMPRODUCT(($E$5:$E$304=E153)*($N$5:$N$304&lt;&gt;"Cancelled")*(IF($F$5:$F$304="",0,$F$5:$F$304)&lt;IF(G153="",1,G153))*(IF($G$5:$G$304="",1,$G$5:$G$304)&gt;IF(F153="",0,F153))*($I$5:$I$304=I153)))&gt;1,"Trainer booked twice. ","")&amp;IF(IF(OR(NOT(AND(E153&lt;&gt;"",N153&lt;&gt;"Cancelled")),H153="",H153="Online"),0,SUMPRODUCT(($E$5:$E$304=E153)*($N$5:$N$304&lt;&gt;"Cancelled")*(IF($F$5:$F$304="",0,$F$5:$F$304)&lt;IF(G153="",1,G153))*(IF($G$5:$G$304="",1,$G$5:$G$304)&gt;IF(F153="",0,F153))*($H$5:$H$304=H153)))&gt;1,"Room booked twice. ","")&amp;IF(AND(R153&lt;&gt;"",N(R153)&lt;0),"Over capacity by "&amp;-R153&amp;". ","")&amp;IF(I153="","No owner. ","")&amp;IF(AND(L153&lt;&gt;"",E153&lt;&gt;"",N(E153)&gt;N(L153)),"After the deadline. ","")))))</f>
        <v/>
      </c>
    </row>
    <row r="154" spans="1:20" x14ac:dyDescent="0.35">
      <c r="A154" s="6"/>
      <c r="B154" s="6"/>
      <c r="C154" s="7"/>
      <c r="D154" s="6"/>
      <c r="E154" s="8"/>
      <c r="F154" s="9"/>
      <c r="G154" s="9"/>
      <c r="H154" s="6"/>
      <c r="I154" s="6"/>
      <c r="J154" s="7"/>
      <c r="K154" s="7"/>
      <c r="L154" s="8"/>
      <c r="M154" s="7"/>
      <c r="N154" s="7"/>
      <c r="O154" s="10" t="str">
        <f t="shared" si="8"/>
        <v/>
      </c>
      <c r="P154" s="11" t="str">
        <f>IF(OR(E154="",N154="Cancelled"),"",COUNTIFS($E$5:E154,E154,$N$5:N154,"&lt;&gt;Cancelled"))</f>
        <v/>
      </c>
      <c r="Q154" s="12" t="str">
        <f t="shared" si="9"/>
        <v/>
      </c>
      <c r="R154" s="11" t="str">
        <f t="shared" si="10"/>
        <v/>
      </c>
      <c r="S154" s="13" t="str">
        <f t="shared" si="11"/>
        <v/>
      </c>
      <c r="T154" s="14" t="str">
        <f t="array" ref="T154">IF(N154="Cancelled","",IF(AND(F154&lt;&gt;"",G154&lt;&gt;"",G154&lt;=F154),"Check overnight or invalid times manually.",IF(B154="","",TRIM(IF(IF(OR(NOT(AND(E154&lt;&gt;"",N154&lt;&gt;"Cancelled")),I154=""),0,SUMPRODUCT(($E$5:$E$304=E154)*($N$5:$N$304&lt;&gt;"Cancelled")*(IF($F$5:$F$304="",0,$F$5:$F$304)&lt;IF(G154="",1,G154))*(IF($G$5:$G$304="",1,$G$5:$G$304)&gt;IF(F154="",0,F154))*($I$5:$I$304=I154)))&gt;1,"Trainer booked twice. ","")&amp;IF(IF(OR(NOT(AND(E154&lt;&gt;"",N154&lt;&gt;"Cancelled")),H154="",H154="Online"),0,SUMPRODUCT(($E$5:$E$304=E154)*($N$5:$N$304&lt;&gt;"Cancelled")*(IF($F$5:$F$304="",0,$F$5:$F$304)&lt;IF(G154="",1,G154))*(IF($G$5:$G$304="",1,$G$5:$G$304)&gt;IF(F154="",0,F154))*($H$5:$H$304=H154)))&gt;1,"Room booked twice. ","")&amp;IF(AND(R154&lt;&gt;"",N(R154)&lt;0),"Over capacity by "&amp;-R154&amp;". ","")&amp;IF(I154="","No owner. ","")&amp;IF(AND(L154&lt;&gt;"",E154&lt;&gt;"",N(E154)&gt;N(L154)),"After the deadline. ","")))))</f>
        <v/>
      </c>
    </row>
    <row r="155" spans="1:20" x14ac:dyDescent="0.35">
      <c r="A155" s="6"/>
      <c r="B155" s="6"/>
      <c r="C155" s="7"/>
      <c r="D155" s="6"/>
      <c r="E155" s="8"/>
      <c r="F155" s="9"/>
      <c r="G155" s="9"/>
      <c r="H155" s="6"/>
      <c r="I155" s="6"/>
      <c r="J155" s="7"/>
      <c r="K155" s="7"/>
      <c r="L155" s="8"/>
      <c r="M155" s="7"/>
      <c r="N155" s="7"/>
      <c r="O155" s="10" t="str">
        <f t="shared" si="8"/>
        <v/>
      </c>
      <c r="P155" s="11" t="str">
        <f>IF(OR(E155="",N155="Cancelled"),"",COUNTIFS($E$5:E155,E155,$N$5:N155,"&lt;&gt;Cancelled"))</f>
        <v/>
      </c>
      <c r="Q155" s="12" t="str">
        <f t="shared" si="9"/>
        <v/>
      </c>
      <c r="R155" s="11" t="str">
        <f t="shared" si="10"/>
        <v/>
      </c>
      <c r="S155" s="13" t="str">
        <f t="shared" si="11"/>
        <v/>
      </c>
      <c r="T155" s="14" t="str">
        <f t="array" ref="T155">IF(N155="Cancelled","",IF(AND(F155&lt;&gt;"",G155&lt;&gt;"",G155&lt;=F155),"Check overnight or invalid times manually.",IF(B155="","",TRIM(IF(IF(OR(NOT(AND(E155&lt;&gt;"",N155&lt;&gt;"Cancelled")),I155=""),0,SUMPRODUCT(($E$5:$E$304=E155)*($N$5:$N$304&lt;&gt;"Cancelled")*(IF($F$5:$F$304="",0,$F$5:$F$304)&lt;IF(G155="",1,G155))*(IF($G$5:$G$304="",1,$G$5:$G$304)&gt;IF(F155="",0,F155))*($I$5:$I$304=I155)))&gt;1,"Trainer booked twice. ","")&amp;IF(IF(OR(NOT(AND(E155&lt;&gt;"",N155&lt;&gt;"Cancelled")),H155="",H155="Online"),0,SUMPRODUCT(($E$5:$E$304=E155)*($N$5:$N$304&lt;&gt;"Cancelled")*(IF($F$5:$F$304="",0,$F$5:$F$304)&lt;IF(G155="",1,G155))*(IF($G$5:$G$304="",1,$G$5:$G$304)&gt;IF(F155="",0,F155))*($H$5:$H$304=H155)))&gt;1,"Room booked twice. ","")&amp;IF(AND(R155&lt;&gt;"",N(R155)&lt;0),"Over capacity by "&amp;-R155&amp;". ","")&amp;IF(I155="","No owner. ","")&amp;IF(AND(L155&lt;&gt;"",E155&lt;&gt;"",N(E155)&gt;N(L155)),"After the deadline. ","")))))</f>
        <v/>
      </c>
    </row>
    <row r="156" spans="1:20" x14ac:dyDescent="0.35">
      <c r="A156" s="6"/>
      <c r="B156" s="6"/>
      <c r="C156" s="7"/>
      <c r="D156" s="6"/>
      <c r="E156" s="8"/>
      <c r="F156" s="9"/>
      <c r="G156" s="9"/>
      <c r="H156" s="6"/>
      <c r="I156" s="6"/>
      <c r="J156" s="7"/>
      <c r="K156" s="7"/>
      <c r="L156" s="8"/>
      <c r="M156" s="7"/>
      <c r="N156" s="7"/>
      <c r="O156" s="10" t="str">
        <f t="shared" si="8"/>
        <v/>
      </c>
      <c r="P156" s="11" t="str">
        <f>IF(OR(E156="",N156="Cancelled"),"",COUNTIFS($E$5:E156,E156,$N$5:N156,"&lt;&gt;Cancelled"))</f>
        <v/>
      </c>
      <c r="Q156" s="12" t="str">
        <f t="shared" si="9"/>
        <v/>
      </c>
      <c r="R156" s="11" t="str">
        <f t="shared" si="10"/>
        <v/>
      </c>
      <c r="S156" s="13" t="str">
        <f t="shared" si="11"/>
        <v/>
      </c>
      <c r="T156" s="14" t="str">
        <f t="array" ref="T156">IF(N156="Cancelled","",IF(AND(F156&lt;&gt;"",G156&lt;&gt;"",G156&lt;=F156),"Check overnight or invalid times manually.",IF(B156="","",TRIM(IF(IF(OR(NOT(AND(E156&lt;&gt;"",N156&lt;&gt;"Cancelled")),I156=""),0,SUMPRODUCT(($E$5:$E$304=E156)*($N$5:$N$304&lt;&gt;"Cancelled")*(IF($F$5:$F$304="",0,$F$5:$F$304)&lt;IF(G156="",1,G156))*(IF($G$5:$G$304="",1,$G$5:$G$304)&gt;IF(F156="",0,F156))*($I$5:$I$304=I156)))&gt;1,"Trainer booked twice. ","")&amp;IF(IF(OR(NOT(AND(E156&lt;&gt;"",N156&lt;&gt;"Cancelled")),H156="",H156="Online"),0,SUMPRODUCT(($E$5:$E$304=E156)*($N$5:$N$304&lt;&gt;"Cancelled")*(IF($F$5:$F$304="",0,$F$5:$F$304)&lt;IF(G156="",1,G156))*(IF($G$5:$G$304="",1,$G$5:$G$304)&gt;IF(F156="",0,F156))*($H$5:$H$304=H156)))&gt;1,"Room booked twice. ","")&amp;IF(AND(R156&lt;&gt;"",N(R156)&lt;0),"Over capacity by "&amp;-R156&amp;". ","")&amp;IF(I156="","No owner. ","")&amp;IF(AND(L156&lt;&gt;"",E156&lt;&gt;"",N(E156)&gt;N(L156)),"After the deadline. ","")))))</f>
        <v/>
      </c>
    </row>
    <row r="157" spans="1:20" x14ac:dyDescent="0.35">
      <c r="A157" s="6"/>
      <c r="B157" s="6"/>
      <c r="C157" s="7"/>
      <c r="D157" s="6"/>
      <c r="E157" s="8"/>
      <c r="F157" s="9"/>
      <c r="G157" s="9"/>
      <c r="H157" s="6"/>
      <c r="I157" s="6"/>
      <c r="J157" s="7"/>
      <c r="K157" s="7"/>
      <c r="L157" s="8"/>
      <c r="M157" s="7"/>
      <c r="N157" s="7"/>
      <c r="O157" s="10" t="str">
        <f t="shared" si="8"/>
        <v/>
      </c>
      <c r="P157" s="11" t="str">
        <f>IF(OR(E157="",N157="Cancelled"),"",COUNTIFS($E$5:E157,E157,$N$5:N157,"&lt;&gt;Cancelled"))</f>
        <v/>
      </c>
      <c r="Q157" s="12" t="str">
        <f t="shared" si="9"/>
        <v/>
      </c>
      <c r="R157" s="11" t="str">
        <f t="shared" si="10"/>
        <v/>
      </c>
      <c r="S157" s="13" t="str">
        <f t="shared" si="11"/>
        <v/>
      </c>
      <c r="T157" s="14" t="str">
        <f t="array" ref="T157">IF(N157="Cancelled","",IF(AND(F157&lt;&gt;"",G157&lt;&gt;"",G157&lt;=F157),"Check overnight or invalid times manually.",IF(B157="","",TRIM(IF(IF(OR(NOT(AND(E157&lt;&gt;"",N157&lt;&gt;"Cancelled")),I157=""),0,SUMPRODUCT(($E$5:$E$304=E157)*($N$5:$N$304&lt;&gt;"Cancelled")*(IF($F$5:$F$304="",0,$F$5:$F$304)&lt;IF(G157="",1,G157))*(IF($G$5:$G$304="",1,$G$5:$G$304)&gt;IF(F157="",0,F157))*($I$5:$I$304=I157)))&gt;1,"Trainer booked twice. ","")&amp;IF(IF(OR(NOT(AND(E157&lt;&gt;"",N157&lt;&gt;"Cancelled")),H157="",H157="Online"),0,SUMPRODUCT(($E$5:$E$304=E157)*($N$5:$N$304&lt;&gt;"Cancelled")*(IF($F$5:$F$304="",0,$F$5:$F$304)&lt;IF(G157="",1,G157))*(IF($G$5:$G$304="",1,$G$5:$G$304)&gt;IF(F157="",0,F157))*($H$5:$H$304=H157)))&gt;1,"Room booked twice. ","")&amp;IF(AND(R157&lt;&gt;"",N(R157)&lt;0),"Over capacity by "&amp;-R157&amp;". ","")&amp;IF(I157="","No owner. ","")&amp;IF(AND(L157&lt;&gt;"",E157&lt;&gt;"",N(E157)&gt;N(L157)),"After the deadline. ","")))))</f>
        <v/>
      </c>
    </row>
    <row r="158" spans="1:20" x14ac:dyDescent="0.35">
      <c r="A158" s="6"/>
      <c r="B158" s="6"/>
      <c r="C158" s="7"/>
      <c r="D158" s="6"/>
      <c r="E158" s="8"/>
      <c r="F158" s="9"/>
      <c r="G158" s="9"/>
      <c r="H158" s="6"/>
      <c r="I158" s="6"/>
      <c r="J158" s="7"/>
      <c r="K158" s="7"/>
      <c r="L158" s="8"/>
      <c r="M158" s="7"/>
      <c r="N158" s="7"/>
      <c r="O158" s="10" t="str">
        <f t="shared" si="8"/>
        <v/>
      </c>
      <c r="P158" s="11" t="str">
        <f>IF(OR(E158="",N158="Cancelled"),"",COUNTIFS($E$5:E158,E158,$N$5:N158,"&lt;&gt;Cancelled"))</f>
        <v/>
      </c>
      <c r="Q158" s="12" t="str">
        <f t="shared" si="9"/>
        <v/>
      </c>
      <c r="R158" s="11" t="str">
        <f t="shared" si="10"/>
        <v/>
      </c>
      <c r="S158" s="13" t="str">
        <f t="shared" si="11"/>
        <v/>
      </c>
      <c r="T158" s="14" t="str">
        <f t="array" ref="T158">IF(N158="Cancelled","",IF(AND(F158&lt;&gt;"",G158&lt;&gt;"",G158&lt;=F158),"Check overnight or invalid times manually.",IF(B158="","",TRIM(IF(IF(OR(NOT(AND(E158&lt;&gt;"",N158&lt;&gt;"Cancelled")),I158=""),0,SUMPRODUCT(($E$5:$E$304=E158)*($N$5:$N$304&lt;&gt;"Cancelled")*(IF($F$5:$F$304="",0,$F$5:$F$304)&lt;IF(G158="",1,G158))*(IF($G$5:$G$304="",1,$G$5:$G$304)&gt;IF(F158="",0,F158))*($I$5:$I$304=I158)))&gt;1,"Trainer booked twice. ","")&amp;IF(IF(OR(NOT(AND(E158&lt;&gt;"",N158&lt;&gt;"Cancelled")),H158="",H158="Online"),0,SUMPRODUCT(($E$5:$E$304=E158)*($N$5:$N$304&lt;&gt;"Cancelled")*(IF($F$5:$F$304="",0,$F$5:$F$304)&lt;IF(G158="",1,G158))*(IF($G$5:$G$304="",1,$G$5:$G$304)&gt;IF(F158="",0,F158))*($H$5:$H$304=H158)))&gt;1,"Room booked twice. ","")&amp;IF(AND(R158&lt;&gt;"",N(R158)&lt;0),"Over capacity by "&amp;-R158&amp;". ","")&amp;IF(I158="","No owner. ","")&amp;IF(AND(L158&lt;&gt;"",E158&lt;&gt;"",N(E158)&gt;N(L158)),"After the deadline. ","")))))</f>
        <v/>
      </c>
    </row>
    <row r="159" spans="1:20" x14ac:dyDescent="0.35">
      <c r="A159" s="6"/>
      <c r="B159" s="6"/>
      <c r="C159" s="7"/>
      <c r="D159" s="6"/>
      <c r="E159" s="8"/>
      <c r="F159" s="9"/>
      <c r="G159" s="9"/>
      <c r="H159" s="6"/>
      <c r="I159" s="6"/>
      <c r="J159" s="7"/>
      <c r="K159" s="7"/>
      <c r="L159" s="8"/>
      <c r="M159" s="7"/>
      <c r="N159" s="7"/>
      <c r="O159" s="10" t="str">
        <f t="shared" si="8"/>
        <v/>
      </c>
      <c r="P159" s="11" t="str">
        <f>IF(OR(E159="",N159="Cancelled"),"",COUNTIFS($E$5:E159,E159,$N$5:N159,"&lt;&gt;Cancelled"))</f>
        <v/>
      </c>
      <c r="Q159" s="12" t="str">
        <f t="shared" si="9"/>
        <v/>
      </c>
      <c r="R159" s="11" t="str">
        <f t="shared" si="10"/>
        <v/>
      </c>
      <c r="S159" s="13" t="str">
        <f t="shared" si="11"/>
        <v/>
      </c>
      <c r="T159" s="14" t="str">
        <f t="array" ref="T159">IF(N159="Cancelled","",IF(AND(F159&lt;&gt;"",G159&lt;&gt;"",G159&lt;=F159),"Check overnight or invalid times manually.",IF(B159="","",TRIM(IF(IF(OR(NOT(AND(E159&lt;&gt;"",N159&lt;&gt;"Cancelled")),I159=""),0,SUMPRODUCT(($E$5:$E$304=E159)*($N$5:$N$304&lt;&gt;"Cancelled")*(IF($F$5:$F$304="",0,$F$5:$F$304)&lt;IF(G159="",1,G159))*(IF($G$5:$G$304="",1,$G$5:$G$304)&gt;IF(F159="",0,F159))*($I$5:$I$304=I159)))&gt;1,"Trainer booked twice. ","")&amp;IF(IF(OR(NOT(AND(E159&lt;&gt;"",N159&lt;&gt;"Cancelled")),H159="",H159="Online"),0,SUMPRODUCT(($E$5:$E$304=E159)*($N$5:$N$304&lt;&gt;"Cancelled")*(IF($F$5:$F$304="",0,$F$5:$F$304)&lt;IF(G159="",1,G159))*(IF($G$5:$G$304="",1,$G$5:$G$304)&gt;IF(F159="",0,F159))*($H$5:$H$304=H159)))&gt;1,"Room booked twice. ","")&amp;IF(AND(R159&lt;&gt;"",N(R159)&lt;0),"Over capacity by "&amp;-R159&amp;". ","")&amp;IF(I159="","No owner. ","")&amp;IF(AND(L159&lt;&gt;"",E159&lt;&gt;"",N(E159)&gt;N(L159)),"After the deadline. ","")))))</f>
        <v/>
      </c>
    </row>
    <row r="160" spans="1:20" x14ac:dyDescent="0.35">
      <c r="A160" s="6"/>
      <c r="B160" s="6"/>
      <c r="C160" s="7"/>
      <c r="D160" s="6"/>
      <c r="E160" s="8"/>
      <c r="F160" s="9"/>
      <c r="G160" s="9"/>
      <c r="H160" s="6"/>
      <c r="I160" s="6"/>
      <c r="J160" s="7"/>
      <c r="K160" s="7"/>
      <c r="L160" s="8"/>
      <c r="M160" s="7"/>
      <c r="N160" s="7"/>
      <c r="O160" s="10" t="str">
        <f t="shared" si="8"/>
        <v/>
      </c>
      <c r="P160" s="11" t="str">
        <f>IF(OR(E160="",N160="Cancelled"),"",COUNTIFS($E$5:E160,E160,$N$5:N160,"&lt;&gt;Cancelled"))</f>
        <v/>
      </c>
      <c r="Q160" s="12" t="str">
        <f t="shared" si="9"/>
        <v/>
      </c>
      <c r="R160" s="11" t="str">
        <f t="shared" si="10"/>
        <v/>
      </c>
      <c r="S160" s="13" t="str">
        <f t="shared" si="11"/>
        <v/>
      </c>
      <c r="T160" s="14" t="str">
        <f t="array" ref="T160">IF(N160="Cancelled","",IF(AND(F160&lt;&gt;"",G160&lt;&gt;"",G160&lt;=F160),"Check overnight or invalid times manually.",IF(B160="","",TRIM(IF(IF(OR(NOT(AND(E160&lt;&gt;"",N160&lt;&gt;"Cancelled")),I160=""),0,SUMPRODUCT(($E$5:$E$304=E160)*($N$5:$N$304&lt;&gt;"Cancelled")*(IF($F$5:$F$304="",0,$F$5:$F$304)&lt;IF(G160="",1,G160))*(IF($G$5:$G$304="",1,$G$5:$G$304)&gt;IF(F160="",0,F160))*($I$5:$I$304=I160)))&gt;1,"Trainer booked twice. ","")&amp;IF(IF(OR(NOT(AND(E160&lt;&gt;"",N160&lt;&gt;"Cancelled")),H160="",H160="Online"),0,SUMPRODUCT(($E$5:$E$304=E160)*($N$5:$N$304&lt;&gt;"Cancelled")*(IF($F$5:$F$304="",0,$F$5:$F$304)&lt;IF(G160="",1,G160))*(IF($G$5:$G$304="",1,$G$5:$G$304)&gt;IF(F160="",0,F160))*($H$5:$H$304=H160)))&gt;1,"Room booked twice. ","")&amp;IF(AND(R160&lt;&gt;"",N(R160)&lt;0),"Over capacity by "&amp;-R160&amp;". ","")&amp;IF(I160="","No owner. ","")&amp;IF(AND(L160&lt;&gt;"",E160&lt;&gt;"",N(E160)&gt;N(L160)),"After the deadline. ","")))))</f>
        <v/>
      </c>
    </row>
    <row r="161" spans="1:20" x14ac:dyDescent="0.35">
      <c r="A161" s="6"/>
      <c r="B161" s="6"/>
      <c r="C161" s="7"/>
      <c r="D161" s="6"/>
      <c r="E161" s="8"/>
      <c r="F161" s="9"/>
      <c r="G161" s="9"/>
      <c r="H161" s="6"/>
      <c r="I161" s="6"/>
      <c r="J161" s="7"/>
      <c r="K161" s="7"/>
      <c r="L161" s="8"/>
      <c r="M161" s="7"/>
      <c r="N161" s="7"/>
      <c r="O161" s="10" t="str">
        <f t="shared" si="8"/>
        <v/>
      </c>
      <c r="P161" s="11" t="str">
        <f>IF(OR(E161="",N161="Cancelled"),"",COUNTIFS($E$5:E161,E161,$N$5:N161,"&lt;&gt;Cancelled"))</f>
        <v/>
      </c>
      <c r="Q161" s="12" t="str">
        <f t="shared" si="9"/>
        <v/>
      </c>
      <c r="R161" s="11" t="str">
        <f t="shared" si="10"/>
        <v/>
      </c>
      <c r="S161" s="13" t="str">
        <f t="shared" si="11"/>
        <v/>
      </c>
      <c r="T161" s="14" t="str">
        <f t="array" ref="T161">IF(N161="Cancelled","",IF(AND(F161&lt;&gt;"",G161&lt;&gt;"",G161&lt;=F161),"Check overnight or invalid times manually.",IF(B161="","",TRIM(IF(IF(OR(NOT(AND(E161&lt;&gt;"",N161&lt;&gt;"Cancelled")),I161=""),0,SUMPRODUCT(($E$5:$E$304=E161)*($N$5:$N$304&lt;&gt;"Cancelled")*(IF($F$5:$F$304="",0,$F$5:$F$304)&lt;IF(G161="",1,G161))*(IF($G$5:$G$304="",1,$G$5:$G$304)&gt;IF(F161="",0,F161))*($I$5:$I$304=I161)))&gt;1,"Trainer booked twice. ","")&amp;IF(IF(OR(NOT(AND(E161&lt;&gt;"",N161&lt;&gt;"Cancelled")),H161="",H161="Online"),0,SUMPRODUCT(($E$5:$E$304=E161)*($N$5:$N$304&lt;&gt;"Cancelled")*(IF($F$5:$F$304="",0,$F$5:$F$304)&lt;IF(G161="",1,G161))*(IF($G$5:$G$304="",1,$G$5:$G$304)&gt;IF(F161="",0,F161))*($H$5:$H$304=H161)))&gt;1,"Room booked twice. ","")&amp;IF(AND(R161&lt;&gt;"",N(R161)&lt;0),"Over capacity by "&amp;-R161&amp;". ","")&amp;IF(I161="","No owner. ","")&amp;IF(AND(L161&lt;&gt;"",E161&lt;&gt;"",N(E161)&gt;N(L161)),"After the deadline. ","")))))</f>
        <v/>
      </c>
    </row>
    <row r="162" spans="1:20" x14ac:dyDescent="0.35">
      <c r="A162" s="6"/>
      <c r="B162" s="6"/>
      <c r="C162" s="7"/>
      <c r="D162" s="6"/>
      <c r="E162" s="8"/>
      <c r="F162" s="9"/>
      <c r="G162" s="9"/>
      <c r="H162" s="6"/>
      <c r="I162" s="6"/>
      <c r="J162" s="7"/>
      <c r="K162" s="7"/>
      <c r="L162" s="8"/>
      <c r="M162" s="7"/>
      <c r="N162" s="7"/>
      <c r="O162" s="10" t="str">
        <f t="shared" si="8"/>
        <v/>
      </c>
      <c r="P162" s="11" t="str">
        <f>IF(OR(E162="",N162="Cancelled"),"",COUNTIFS($E$5:E162,E162,$N$5:N162,"&lt;&gt;Cancelled"))</f>
        <v/>
      </c>
      <c r="Q162" s="12" t="str">
        <f t="shared" si="9"/>
        <v/>
      </c>
      <c r="R162" s="11" t="str">
        <f t="shared" si="10"/>
        <v/>
      </c>
      <c r="S162" s="13" t="str">
        <f t="shared" si="11"/>
        <v/>
      </c>
      <c r="T162" s="14" t="str">
        <f t="array" ref="T162">IF(N162="Cancelled","",IF(AND(F162&lt;&gt;"",G162&lt;&gt;"",G162&lt;=F162),"Check overnight or invalid times manually.",IF(B162="","",TRIM(IF(IF(OR(NOT(AND(E162&lt;&gt;"",N162&lt;&gt;"Cancelled")),I162=""),0,SUMPRODUCT(($E$5:$E$304=E162)*($N$5:$N$304&lt;&gt;"Cancelled")*(IF($F$5:$F$304="",0,$F$5:$F$304)&lt;IF(G162="",1,G162))*(IF($G$5:$G$304="",1,$G$5:$G$304)&gt;IF(F162="",0,F162))*($I$5:$I$304=I162)))&gt;1,"Trainer booked twice. ","")&amp;IF(IF(OR(NOT(AND(E162&lt;&gt;"",N162&lt;&gt;"Cancelled")),H162="",H162="Online"),0,SUMPRODUCT(($E$5:$E$304=E162)*($N$5:$N$304&lt;&gt;"Cancelled")*(IF($F$5:$F$304="",0,$F$5:$F$304)&lt;IF(G162="",1,G162))*(IF($G$5:$G$304="",1,$G$5:$G$304)&gt;IF(F162="",0,F162))*($H$5:$H$304=H162)))&gt;1,"Room booked twice. ","")&amp;IF(AND(R162&lt;&gt;"",N(R162)&lt;0),"Over capacity by "&amp;-R162&amp;". ","")&amp;IF(I162="","No owner. ","")&amp;IF(AND(L162&lt;&gt;"",E162&lt;&gt;"",N(E162)&gt;N(L162)),"After the deadline. ","")))))</f>
        <v/>
      </c>
    </row>
    <row r="163" spans="1:20" x14ac:dyDescent="0.35">
      <c r="A163" s="6"/>
      <c r="B163" s="6"/>
      <c r="C163" s="7"/>
      <c r="D163" s="6"/>
      <c r="E163" s="8"/>
      <c r="F163" s="9"/>
      <c r="G163" s="9"/>
      <c r="H163" s="6"/>
      <c r="I163" s="6"/>
      <c r="J163" s="7"/>
      <c r="K163" s="7"/>
      <c r="L163" s="8"/>
      <c r="M163" s="7"/>
      <c r="N163" s="7"/>
      <c r="O163" s="10" t="str">
        <f t="shared" si="8"/>
        <v/>
      </c>
      <c r="P163" s="11" t="str">
        <f>IF(OR(E163="",N163="Cancelled"),"",COUNTIFS($E$5:E163,E163,$N$5:N163,"&lt;&gt;Cancelled"))</f>
        <v/>
      </c>
      <c r="Q163" s="12" t="str">
        <f t="shared" si="9"/>
        <v/>
      </c>
      <c r="R163" s="11" t="str">
        <f t="shared" si="10"/>
        <v/>
      </c>
      <c r="S163" s="13" t="str">
        <f t="shared" si="11"/>
        <v/>
      </c>
      <c r="T163" s="14" t="str">
        <f t="array" ref="T163">IF(N163="Cancelled","",IF(AND(F163&lt;&gt;"",G163&lt;&gt;"",G163&lt;=F163),"Check overnight or invalid times manually.",IF(B163="","",TRIM(IF(IF(OR(NOT(AND(E163&lt;&gt;"",N163&lt;&gt;"Cancelled")),I163=""),0,SUMPRODUCT(($E$5:$E$304=E163)*($N$5:$N$304&lt;&gt;"Cancelled")*(IF($F$5:$F$304="",0,$F$5:$F$304)&lt;IF(G163="",1,G163))*(IF($G$5:$G$304="",1,$G$5:$G$304)&gt;IF(F163="",0,F163))*($I$5:$I$304=I163)))&gt;1,"Trainer booked twice. ","")&amp;IF(IF(OR(NOT(AND(E163&lt;&gt;"",N163&lt;&gt;"Cancelled")),H163="",H163="Online"),0,SUMPRODUCT(($E$5:$E$304=E163)*($N$5:$N$304&lt;&gt;"Cancelled")*(IF($F$5:$F$304="",0,$F$5:$F$304)&lt;IF(G163="",1,G163))*(IF($G$5:$G$304="",1,$G$5:$G$304)&gt;IF(F163="",0,F163))*($H$5:$H$304=H163)))&gt;1,"Room booked twice. ","")&amp;IF(AND(R163&lt;&gt;"",N(R163)&lt;0),"Over capacity by "&amp;-R163&amp;". ","")&amp;IF(I163="","No owner. ","")&amp;IF(AND(L163&lt;&gt;"",E163&lt;&gt;"",N(E163)&gt;N(L163)),"After the deadline. ","")))))</f>
        <v/>
      </c>
    </row>
    <row r="164" spans="1:20" x14ac:dyDescent="0.35">
      <c r="A164" s="6"/>
      <c r="B164" s="6"/>
      <c r="C164" s="7"/>
      <c r="D164" s="6"/>
      <c r="E164" s="8"/>
      <c r="F164" s="9"/>
      <c r="G164" s="9"/>
      <c r="H164" s="6"/>
      <c r="I164" s="6"/>
      <c r="J164" s="7"/>
      <c r="K164" s="7"/>
      <c r="L164" s="8"/>
      <c r="M164" s="7"/>
      <c r="N164" s="7"/>
      <c r="O164" s="10" t="str">
        <f t="shared" si="8"/>
        <v/>
      </c>
      <c r="P164" s="11" t="str">
        <f>IF(OR(E164="",N164="Cancelled"),"",COUNTIFS($E$5:E164,E164,$N$5:N164,"&lt;&gt;Cancelled"))</f>
        <v/>
      </c>
      <c r="Q164" s="12" t="str">
        <f t="shared" si="9"/>
        <v/>
      </c>
      <c r="R164" s="11" t="str">
        <f t="shared" si="10"/>
        <v/>
      </c>
      <c r="S164" s="13" t="str">
        <f t="shared" si="11"/>
        <v/>
      </c>
      <c r="T164" s="14" t="str">
        <f t="array" ref="T164">IF(N164="Cancelled","",IF(AND(F164&lt;&gt;"",G164&lt;&gt;"",G164&lt;=F164),"Check overnight or invalid times manually.",IF(B164="","",TRIM(IF(IF(OR(NOT(AND(E164&lt;&gt;"",N164&lt;&gt;"Cancelled")),I164=""),0,SUMPRODUCT(($E$5:$E$304=E164)*($N$5:$N$304&lt;&gt;"Cancelled")*(IF($F$5:$F$304="",0,$F$5:$F$304)&lt;IF(G164="",1,G164))*(IF($G$5:$G$304="",1,$G$5:$G$304)&gt;IF(F164="",0,F164))*($I$5:$I$304=I164)))&gt;1,"Trainer booked twice. ","")&amp;IF(IF(OR(NOT(AND(E164&lt;&gt;"",N164&lt;&gt;"Cancelled")),H164="",H164="Online"),0,SUMPRODUCT(($E$5:$E$304=E164)*($N$5:$N$304&lt;&gt;"Cancelled")*(IF($F$5:$F$304="",0,$F$5:$F$304)&lt;IF(G164="",1,G164))*(IF($G$5:$G$304="",1,$G$5:$G$304)&gt;IF(F164="",0,F164))*($H$5:$H$304=H164)))&gt;1,"Room booked twice. ","")&amp;IF(AND(R164&lt;&gt;"",N(R164)&lt;0),"Over capacity by "&amp;-R164&amp;". ","")&amp;IF(I164="","No owner. ","")&amp;IF(AND(L164&lt;&gt;"",E164&lt;&gt;"",N(E164)&gt;N(L164)),"After the deadline. ","")))))</f>
        <v/>
      </c>
    </row>
    <row r="165" spans="1:20" x14ac:dyDescent="0.35">
      <c r="A165" s="6"/>
      <c r="B165" s="6"/>
      <c r="C165" s="7"/>
      <c r="D165" s="6"/>
      <c r="E165" s="8"/>
      <c r="F165" s="9"/>
      <c r="G165" s="9"/>
      <c r="H165" s="6"/>
      <c r="I165" s="6"/>
      <c r="J165" s="7"/>
      <c r="K165" s="7"/>
      <c r="L165" s="8"/>
      <c r="M165" s="7"/>
      <c r="N165" s="7"/>
      <c r="O165" s="10" t="str">
        <f t="shared" si="8"/>
        <v/>
      </c>
      <c r="P165" s="11" t="str">
        <f>IF(OR(E165="",N165="Cancelled"),"",COUNTIFS($E$5:E165,E165,$N$5:N165,"&lt;&gt;Cancelled"))</f>
        <v/>
      </c>
      <c r="Q165" s="12" t="str">
        <f t="shared" si="9"/>
        <v/>
      </c>
      <c r="R165" s="11" t="str">
        <f t="shared" si="10"/>
        <v/>
      </c>
      <c r="S165" s="13" t="str">
        <f t="shared" si="11"/>
        <v/>
      </c>
      <c r="T165" s="14" t="str">
        <f t="array" ref="T165">IF(N165="Cancelled","",IF(AND(F165&lt;&gt;"",G165&lt;&gt;"",G165&lt;=F165),"Check overnight or invalid times manually.",IF(B165="","",TRIM(IF(IF(OR(NOT(AND(E165&lt;&gt;"",N165&lt;&gt;"Cancelled")),I165=""),0,SUMPRODUCT(($E$5:$E$304=E165)*($N$5:$N$304&lt;&gt;"Cancelled")*(IF($F$5:$F$304="",0,$F$5:$F$304)&lt;IF(G165="",1,G165))*(IF($G$5:$G$304="",1,$G$5:$G$304)&gt;IF(F165="",0,F165))*($I$5:$I$304=I165)))&gt;1,"Trainer booked twice. ","")&amp;IF(IF(OR(NOT(AND(E165&lt;&gt;"",N165&lt;&gt;"Cancelled")),H165="",H165="Online"),0,SUMPRODUCT(($E$5:$E$304=E165)*($N$5:$N$304&lt;&gt;"Cancelled")*(IF($F$5:$F$304="",0,$F$5:$F$304)&lt;IF(G165="",1,G165))*(IF($G$5:$G$304="",1,$G$5:$G$304)&gt;IF(F165="",0,F165))*($H$5:$H$304=H165)))&gt;1,"Room booked twice. ","")&amp;IF(AND(R165&lt;&gt;"",N(R165)&lt;0),"Over capacity by "&amp;-R165&amp;". ","")&amp;IF(I165="","No owner. ","")&amp;IF(AND(L165&lt;&gt;"",E165&lt;&gt;"",N(E165)&gt;N(L165)),"After the deadline. ","")))))</f>
        <v/>
      </c>
    </row>
    <row r="166" spans="1:20" x14ac:dyDescent="0.35">
      <c r="A166" s="6"/>
      <c r="B166" s="6"/>
      <c r="C166" s="7"/>
      <c r="D166" s="6"/>
      <c r="E166" s="8"/>
      <c r="F166" s="9"/>
      <c r="G166" s="9"/>
      <c r="H166" s="6"/>
      <c r="I166" s="6"/>
      <c r="J166" s="7"/>
      <c r="K166" s="7"/>
      <c r="L166" s="8"/>
      <c r="M166" s="7"/>
      <c r="N166" s="7"/>
      <c r="O166" s="10" t="str">
        <f t="shared" si="8"/>
        <v/>
      </c>
      <c r="P166" s="11" t="str">
        <f>IF(OR(E166="",N166="Cancelled"),"",COUNTIFS($E$5:E166,E166,$N$5:N166,"&lt;&gt;Cancelled"))</f>
        <v/>
      </c>
      <c r="Q166" s="12" t="str">
        <f t="shared" si="9"/>
        <v/>
      </c>
      <c r="R166" s="11" t="str">
        <f t="shared" si="10"/>
        <v/>
      </c>
      <c r="S166" s="13" t="str">
        <f t="shared" si="11"/>
        <v/>
      </c>
      <c r="T166" s="14" t="str">
        <f t="array" ref="T166">IF(N166="Cancelled","",IF(AND(F166&lt;&gt;"",G166&lt;&gt;"",G166&lt;=F166),"Check overnight or invalid times manually.",IF(B166="","",TRIM(IF(IF(OR(NOT(AND(E166&lt;&gt;"",N166&lt;&gt;"Cancelled")),I166=""),0,SUMPRODUCT(($E$5:$E$304=E166)*($N$5:$N$304&lt;&gt;"Cancelled")*(IF($F$5:$F$304="",0,$F$5:$F$304)&lt;IF(G166="",1,G166))*(IF($G$5:$G$304="",1,$G$5:$G$304)&gt;IF(F166="",0,F166))*($I$5:$I$304=I166)))&gt;1,"Trainer booked twice. ","")&amp;IF(IF(OR(NOT(AND(E166&lt;&gt;"",N166&lt;&gt;"Cancelled")),H166="",H166="Online"),0,SUMPRODUCT(($E$5:$E$304=E166)*($N$5:$N$304&lt;&gt;"Cancelled")*(IF($F$5:$F$304="",0,$F$5:$F$304)&lt;IF(G166="",1,G166))*(IF($G$5:$G$304="",1,$G$5:$G$304)&gt;IF(F166="",0,F166))*($H$5:$H$304=H166)))&gt;1,"Room booked twice. ","")&amp;IF(AND(R166&lt;&gt;"",N(R166)&lt;0),"Over capacity by "&amp;-R166&amp;". ","")&amp;IF(I166="","No owner. ","")&amp;IF(AND(L166&lt;&gt;"",E166&lt;&gt;"",N(E166)&gt;N(L166)),"After the deadline. ","")))))</f>
        <v/>
      </c>
    </row>
    <row r="167" spans="1:20" x14ac:dyDescent="0.35">
      <c r="A167" s="6"/>
      <c r="B167" s="6"/>
      <c r="C167" s="7"/>
      <c r="D167" s="6"/>
      <c r="E167" s="8"/>
      <c r="F167" s="9"/>
      <c r="G167" s="9"/>
      <c r="H167" s="6"/>
      <c r="I167" s="6"/>
      <c r="J167" s="7"/>
      <c r="K167" s="7"/>
      <c r="L167" s="8"/>
      <c r="M167" s="7"/>
      <c r="N167" s="7"/>
      <c r="O167" s="10" t="str">
        <f t="shared" si="8"/>
        <v/>
      </c>
      <c r="P167" s="11" t="str">
        <f>IF(OR(E167="",N167="Cancelled"),"",COUNTIFS($E$5:E167,E167,$N$5:N167,"&lt;&gt;Cancelled"))</f>
        <v/>
      </c>
      <c r="Q167" s="12" t="str">
        <f t="shared" si="9"/>
        <v/>
      </c>
      <c r="R167" s="11" t="str">
        <f t="shared" si="10"/>
        <v/>
      </c>
      <c r="S167" s="13" t="str">
        <f t="shared" si="11"/>
        <v/>
      </c>
      <c r="T167" s="14" t="str">
        <f t="array" ref="T167">IF(N167="Cancelled","",IF(AND(F167&lt;&gt;"",G167&lt;&gt;"",G167&lt;=F167),"Check overnight or invalid times manually.",IF(B167="","",TRIM(IF(IF(OR(NOT(AND(E167&lt;&gt;"",N167&lt;&gt;"Cancelled")),I167=""),0,SUMPRODUCT(($E$5:$E$304=E167)*($N$5:$N$304&lt;&gt;"Cancelled")*(IF($F$5:$F$304="",0,$F$5:$F$304)&lt;IF(G167="",1,G167))*(IF($G$5:$G$304="",1,$G$5:$G$304)&gt;IF(F167="",0,F167))*($I$5:$I$304=I167)))&gt;1,"Trainer booked twice. ","")&amp;IF(IF(OR(NOT(AND(E167&lt;&gt;"",N167&lt;&gt;"Cancelled")),H167="",H167="Online"),0,SUMPRODUCT(($E$5:$E$304=E167)*($N$5:$N$304&lt;&gt;"Cancelled")*(IF($F$5:$F$304="",0,$F$5:$F$304)&lt;IF(G167="",1,G167))*(IF($G$5:$G$304="",1,$G$5:$G$304)&gt;IF(F167="",0,F167))*($H$5:$H$304=H167)))&gt;1,"Room booked twice. ","")&amp;IF(AND(R167&lt;&gt;"",N(R167)&lt;0),"Over capacity by "&amp;-R167&amp;". ","")&amp;IF(I167="","No owner. ","")&amp;IF(AND(L167&lt;&gt;"",E167&lt;&gt;"",N(E167)&gt;N(L167)),"After the deadline. ","")))))</f>
        <v/>
      </c>
    </row>
    <row r="168" spans="1:20" x14ac:dyDescent="0.35">
      <c r="A168" s="6"/>
      <c r="B168" s="6"/>
      <c r="C168" s="7"/>
      <c r="D168" s="6"/>
      <c r="E168" s="8"/>
      <c r="F168" s="9"/>
      <c r="G168" s="9"/>
      <c r="H168" s="6"/>
      <c r="I168" s="6"/>
      <c r="J168" s="7"/>
      <c r="K168" s="7"/>
      <c r="L168" s="8"/>
      <c r="M168" s="7"/>
      <c r="N168" s="7"/>
      <c r="O168" s="10" t="str">
        <f t="shared" si="8"/>
        <v/>
      </c>
      <c r="P168" s="11" t="str">
        <f>IF(OR(E168="",N168="Cancelled"),"",COUNTIFS($E$5:E168,E168,$N$5:N168,"&lt;&gt;Cancelled"))</f>
        <v/>
      </c>
      <c r="Q168" s="12" t="str">
        <f t="shared" si="9"/>
        <v/>
      </c>
      <c r="R168" s="11" t="str">
        <f t="shared" si="10"/>
        <v/>
      </c>
      <c r="S168" s="13" t="str">
        <f t="shared" si="11"/>
        <v/>
      </c>
      <c r="T168" s="14" t="str">
        <f t="array" ref="T168">IF(N168="Cancelled","",IF(AND(F168&lt;&gt;"",G168&lt;&gt;"",G168&lt;=F168),"Check overnight or invalid times manually.",IF(B168="","",TRIM(IF(IF(OR(NOT(AND(E168&lt;&gt;"",N168&lt;&gt;"Cancelled")),I168=""),0,SUMPRODUCT(($E$5:$E$304=E168)*($N$5:$N$304&lt;&gt;"Cancelled")*(IF($F$5:$F$304="",0,$F$5:$F$304)&lt;IF(G168="",1,G168))*(IF($G$5:$G$304="",1,$G$5:$G$304)&gt;IF(F168="",0,F168))*($I$5:$I$304=I168)))&gt;1,"Trainer booked twice. ","")&amp;IF(IF(OR(NOT(AND(E168&lt;&gt;"",N168&lt;&gt;"Cancelled")),H168="",H168="Online"),0,SUMPRODUCT(($E$5:$E$304=E168)*($N$5:$N$304&lt;&gt;"Cancelled")*(IF($F$5:$F$304="",0,$F$5:$F$304)&lt;IF(G168="",1,G168))*(IF($G$5:$G$304="",1,$G$5:$G$304)&gt;IF(F168="",0,F168))*($H$5:$H$304=H168)))&gt;1,"Room booked twice. ","")&amp;IF(AND(R168&lt;&gt;"",N(R168)&lt;0),"Over capacity by "&amp;-R168&amp;". ","")&amp;IF(I168="","No owner. ","")&amp;IF(AND(L168&lt;&gt;"",E168&lt;&gt;"",N(E168)&gt;N(L168)),"After the deadline. ","")))))</f>
        <v/>
      </c>
    </row>
    <row r="169" spans="1:20" x14ac:dyDescent="0.35">
      <c r="A169" s="6"/>
      <c r="B169" s="6"/>
      <c r="C169" s="7"/>
      <c r="D169" s="6"/>
      <c r="E169" s="8"/>
      <c r="F169" s="9"/>
      <c r="G169" s="9"/>
      <c r="H169" s="6"/>
      <c r="I169" s="6"/>
      <c r="J169" s="7"/>
      <c r="K169" s="7"/>
      <c r="L169" s="8"/>
      <c r="M169" s="7"/>
      <c r="N169" s="7"/>
      <c r="O169" s="10" t="str">
        <f t="shared" si="8"/>
        <v/>
      </c>
      <c r="P169" s="11" t="str">
        <f>IF(OR(E169="",N169="Cancelled"),"",COUNTIFS($E$5:E169,E169,$N$5:N169,"&lt;&gt;Cancelled"))</f>
        <v/>
      </c>
      <c r="Q169" s="12" t="str">
        <f t="shared" si="9"/>
        <v/>
      </c>
      <c r="R169" s="11" t="str">
        <f t="shared" si="10"/>
        <v/>
      </c>
      <c r="S169" s="13" t="str">
        <f t="shared" si="11"/>
        <v/>
      </c>
      <c r="T169" s="14" t="str">
        <f t="array" ref="T169">IF(N169="Cancelled","",IF(AND(F169&lt;&gt;"",G169&lt;&gt;"",G169&lt;=F169),"Check overnight or invalid times manually.",IF(B169="","",TRIM(IF(IF(OR(NOT(AND(E169&lt;&gt;"",N169&lt;&gt;"Cancelled")),I169=""),0,SUMPRODUCT(($E$5:$E$304=E169)*($N$5:$N$304&lt;&gt;"Cancelled")*(IF($F$5:$F$304="",0,$F$5:$F$304)&lt;IF(G169="",1,G169))*(IF($G$5:$G$304="",1,$G$5:$G$304)&gt;IF(F169="",0,F169))*($I$5:$I$304=I169)))&gt;1,"Trainer booked twice. ","")&amp;IF(IF(OR(NOT(AND(E169&lt;&gt;"",N169&lt;&gt;"Cancelled")),H169="",H169="Online"),0,SUMPRODUCT(($E$5:$E$304=E169)*($N$5:$N$304&lt;&gt;"Cancelled")*(IF($F$5:$F$304="",0,$F$5:$F$304)&lt;IF(G169="",1,G169))*(IF($G$5:$G$304="",1,$G$5:$G$304)&gt;IF(F169="",0,F169))*($H$5:$H$304=H169)))&gt;1,"Room booked twice. ","")&amp;IF(AND(R169&lt;&gt;"",N(R169)&lt;0),"Over capacity by "&amp;-R169&amp;". ","")&amp;IF(I169="","No owner. ","")&amp;IF(AND(L169&lt;&gt;"",E169&lt;&gt;"",N(E169)&gt;N(L169)),"After the deadline. ","")))))</f>
        <v/>
      </c>
    </row>
    <row r="170" spans="1:20" x14ac:dyDescent="0.35">
      <c r="A170" s="6"/>
      <c r="B170" s="6"/>
      <c r="C170" s="7"/>
      <c r="D170" s="6"/>
      <c r="E170" s="8"/>
      <c r="F170" s="9"/>
      <c r="G170" s="9"/>
      <c r="H170" s="6"/>
      <c r="I170" s="6"/>
      <c r="J170" s="7"/>
      <c r="K170" s="7"/>
      <c r="L170" s="8"/>
      <c r="M170" s="7"/>
      <c r="N170" s="7"/>
      <c r="O170" s="10" t="str">
        <f t="shared" si="8"/>
        <v/>
      </c>
      <c r="P170" s="11" t="str">
        <f>IF(OR(E170="",N170="Cancelled"),"",COUNTIFS($E$5:E170,E170,$N$5:N170,"&lt;&gt;Cancelled"))</f>
        <v/>
      </c>
      <c r="Q170" s="12" t="str">
        <f t="shared" si="9"/>
        <v/>
      </c>
      <c r="R170" s="11" t="str">
        <f t="shared" si="10"/>
        <v/>
      </c>
      <c r="S170" s="13" t="str">
        <f t="shared" si="11"/>
        <v/>
      </c>
      <c r="T170" s="14" t="str">
        <f t="array" ref="T170">IF(N170="Cancelled","",IF(AND(F170&lt;&gt;"",G170&lt;&gt;"",G170&lt;=F170),"Check overnight or invalid times manually.",IF(B170="","",TRIM(IF(IF(OR(NOT(AND(E170&lt;&gt;"",N170&lt;&gt;"Cancelled")),I170=""),0,SUMPRODUCT(($E$5:$E$304=E170)*($N$5:$N$304&lt;&gt;"Cancelled")*(IF($F$5:$F$304="",0,$F$5:$F$304)&lt;IF(G170="",1,G170))*(IF($G$5:$G$304="",1,$G$5:$G$304)&gt;IF(F170="",0,F170))*($I$5:$I$304=I170)))&gt;1,"Trainer booked twice. ","")&amp;IF(IF(OR(NOT(AND(E170&lt;&gt;"",N170&lt;&gt;"Cancelled")),H170="",H170="Online"),0,SUMPRODUCT(($E$5:$E$304=E170)*($N$5:$N$304&lt;&gt;"Cancelled")*(IF($F$5:$F$304="",0,$F$5:$F$304)&lt;IF(G170="",1,G170))*(IF($G$5:$G$304="",1,$G$5:$G$304)&gt;IF(F170="",0,F170))*($H$5:$H$304=H170)))&gt;1,"Room booked twice. ","")&amp;IF(AND(R170&lt;&gt;"",N(R170)&lt;0),"Over capacity by "&amp;-R170&amp;". ","")&amp;IF(I170="","No owner. ","")&amp;IF(AND(L170&lt;&gt;"",E170&lt;&gt;"",N(E170)&gt;N(L170)),"After the deadline. ","")))))</f>
        <v/>
      </c>
    </row>
    <row r="171" spans="1:20" x14ac:dyDescent="0.35">
      <c r="A171" s="6"/>
      <c r="B171" s="6"/>
      <c r="C171" s="7"/>
      <c r="D171" s="6"/>
      <c r="E171" s="8"/>
      <c r="F171" s="9"/>
      <c r="G171" s="9"/>
      <c r="H171" s="6"/>
      <c r="I171" s="6"/>
      <c r="J171" s="7"/>
      <c r="K171" s="7"/>
      <c r="L171" s="8"/>
      <c r="M171" s="7"/>
      <c r="N171" s="7"/>
      <c r="O171" s="10" t="str">
        <f t="shared" si="8"/>
        <v/>
      </c>
      <c r="P171" s="11" t="str">
        <f>IF(OR(E171="",N171="Cancelled"),"",COUNTIFS($E$5:E171,E171,$N$5:N171,"&lt;&gt;Cancelled"))</f>
        <v/>
      </c>
      <c r="Q171" s="12" t="str">
        <f t="shared" si="9"/>
        <v/>
      </c>
      <c r="R171" s="11" t="str">
        <f t="shared" si="10"/>
        <v/>
      </c>
      <c r="S171" s="13" t="str">
        <f t="shared" si="11"/>
        <v/>
      </c>
      <c r="T171" s="14" t="str">
        <f t="array" ref="T171">IF(N171="Cancelled","",IF(AND(F171&lt;&gt;"",G171&lt;&gt;"",G171&lt;=F171),"Check overnight or invalid times manually.",IF(B171="","",TRIM(IF(IF(OR(NOT(AND(E171&lt;&gt;"",N171&lt;&gt;"Cancelled")),I171=""),0,SUMPRODUCT(($E$5:$E$304=E171)*($N$5:$N$304&lt;&gt;"Cancelled")*(IF($F$5:$F$304="",0,$F$5:$F$304)&lt;IF(G171="",1,G171))*(IF($G$5:$G$304="",1,$G$5:$G$304)&gt;IF(F171="",0,F171))*($I$5:$I$304=I171)))&gt;1,"Trainer booked twice. ","")&amp;IF(IF(OR(NOT(AND(E171&lt;&gt;"",N171&lt;&gt;"Cancelled")),H171="",H171="Online"),0,SUMPRODUCT(($E$5:$E$304=E171)*($N$5:$N$304&lt;&gt;"Cancelled")*(IF($F$5:$F$304="",0,$F$5:$F$304)&lt;IF(G171="",1,G171))*(IF($G$5:$G$304="",1,$G$5:$G$304)&gt;IF(F171="",0,F171))*($H$5:$H$304=H171)))&gt;1,"Room booked twice. ","")&amp;IF(AND(R171&lt;&gt;"",N(R171)&lt;0),"Over capacity by "&amp;-R171&amp;". ","")&amp;IF(I171="","No owner. ","")&amp;IF(AND(L171&lt;&gt;"",E171&lt;&gt;"",N(E171)&gt;N(L171)),"After the deadline. ","")))))</f>
        <v/>
      </c>
    </row>
    <row r="172" spans="1:20" x14ac:dyDescent="0.35">
      <c r="A172" s="6"/>
      <c r="B172" s="6"/>
      <c r="C172" s="7"/>
      <c r="D172" s="6"/>
      <c r="E172" s="8"/>
      <c r="F172" s="9"/>
      <c r="G172" s="9"/>
      <c r="H172" s="6"/>
      <c r="I172" s="6"/>
      <c r="J172" s="7"/>
      <c r="K172" s="7"/>
      <c r="L172" s="8"/>
      <c r="M172" s="7"/>
      <c r="N172" s="7"/>
      <c r="O172" s="10" t="str">
        <f t="shared" si="8"/>
        <v/>
      </c>
      <c r="P172" s="11" t="str">
        <f>IF(OR(E172="",N172="Cancelled"),"",COUNTIFS($E$5:E172,E172,$N$5:N172,"&lt;&gt;Cancelled"))</f>
        <v/>
      </c>
      <c r="Q172" s="12" t="str">
        <f t="shared" si="9"/>
        <v/>
      </c>
      <c r="R172" s="11" t="str">
        <f t="shared" si="10"/>
        <v/>
      </c>
      <c r="S172" s="13" t="str">
        <f t="shared" si="11"/>
        <v/>
      </c>
      <c r="T172" s="14" t="str">
        <f t="array" ref="T172">IF(N172="Cancelled","",IF(AND(F172&lt;&gt;"",G172&lt;&gt;"",G172&lt;=F172),"Check overnight or invalid times manually.",IF(B172="","",TRIM(IF(IF(OR(NOT(AND(E172&lt;&gt;"",N172&lt;&gt;"Cancelled")),I172=""),0,SUMPRODUCT(($E$5:$E$304=E172)*($N$5:$N$304&lt;&gt;"Cancelled")*(IF($F$5:$F$304="",0,$F$5:$F$304)&lt;IF(G172="",1,G172))*(IF($G$5:$G$304="",1,$G$5:$G$304)&gt;IF(F172="",0,F172))*($I$5:$I$304=I172)))&gt;1,"Trainer booked twice. ","")&amp;IF(IF(OR(NOT(AND(E172&lt;&gt;"",N172&lt;&gt;"Cancelled")),H172="",H172="Online"),0,SUMPRODUCT(($E$5:$E$304=E172)*($N$5:$N$304&lt;&gt;"Cancelled")*(IF($F$5:$F$304="",0,$F$5:$F$304)&lt;IF(G172="",1,G172))*(IF($G$5:$G$304="",1,$G$5:$G$304)&gt;IF(F172="",0,F172))*($H$5:$H$304=H172)))&gt;1,"Room booked twice. ","")&amp;IF(AND(R172&lt;&gt;"",N(R172)&lt;0),"Over capacity by "&amp;-R172&amp;". ","")&amp;IF(I172="","No owner. ","")&amp;IF(AND(L172&lt;&gt;"",E172&lt;&gt;"",N(E172)&gt;N(L172)),"After the deadline. ","")))))</f>
        <v/>
      </c>
    </row>
    <row r="173" spans="1:20" x14ac:dyDescent="0.35">
      <c r="A173" s="6"/>
      <c r="B173" s="6"/>
      <c r="C173" s="7"/>
      <c r="D173" s="6"/>
      <c r="E173" s="8"/>
      <c r="F173" s="9"/>
      <c r="G173" s="9"/>
      <c r="H173" s="6"/>
      <c r="I173" s="6"/>
      <c r="J173" s="7"/>
      <c r="K173" s="7"/>
      <c r="L173" s="8"/>
      <c r="M173" s="7"/>
      <c r="N173" s="7"/>
      <c r="O173" s="10" t="str">
        <f t="shared" si="8"/>
        <v/>
      </c>
      <c r="P173" s="11" t="str">
        <f>IF(OR(E173="",N173="Cancelled"),"",COUNTIFS($E$5:E173,E173,$N$5:N173,"&lt;&gt;Cancelled"))</f>
        <v/>
      </c>
      <c r="Q173" s="12" t="str">
        <f t="shared" si="9"/>
        <v/>
      </c>
      <c r="R173" s="11" t="str">
        <f t="shared" si="10"/>
        <v/>
      </c>
      <c r="S173" s="13" t="str">
        <f t="shared" si="11"/>
        <v/>
      </c>
      <c r="T173" s="14" t="str">
        <f t="array" ref="T173">IF(N173="Cancelled","",IF(AND(F173&lt;&gt;"",G173&lt;&gt;"",G173&lt;=F173),"Check overnight or invalid times manually.",IF(B173="","",TRIM(IF(IF(OR(NOT(AND(E173&lt;&gt;"",N173&lt;&gt;"Cancelled")),I173=""),0,SUMPRODUCT(($E$5:$E$304=E173)*($N$5:$N$304&lt;&gt;"Cancelled")*(IF($F$5:$F$304="",0,$F$5:$F$304)&lt;IF(G173="",1,G173))*(IF($G$5:$G$304="",1,$G$5:$G$304)&gt;IF(F173="",0,F173))*($I$5:$I$304=I173)))&gt;1,"Trainer booked twice. ","")&amp;IF(IF(OR(NOT(AND(E173&lt;&gt;"",N173&lt;&gt;"Cancelled")),H173="",H173="Online"),0,SUMPRODUCT(($E$5:$E$304=E173)*($N$5:$N$304&lt;&gt;"Cancelled")*(IF($F$5:$F$304="",0,$F$5:$F$304)&lt;IF(G173="",1,G173))*(IF($G$5:$G$304="",1,$G$5:$G$304)&gt;IF(F173="",0,F173))*($H$5:$H$304=H173)))&gt;1,"Room booked twice. ","")&amp;IF(AND(R173&lt;&gt;"",N(R173)&lt;0),"Over capacity by "&amp;-R173&amp;". ","")&amp;IF(I173="","No owner. ","")&amp;IF(AND(L173&lt;&gt;"",E173&lt;&gt;"",N(E173)&gt;N(L173)),"After the deadline. ","")))))</f>
        <v/>
      </c>
    </row>
    <row r="174" spans="1:20" x14ac:dyDescent="0.35">
      <c r="A174" s="6"/>
      <c r="B174" s="6"/>
      <c r="C174" s="7"/>
      <c r="D174" s="6"/>
      <c r="E174" s="8"/>
      <c r="F174" s="9"/>
      <c r="G174" s="9"/>
      <c r="H174" s="6"/>
      <c r="I174" s="6"/>
      <c r="J174" s="7"/>
      <c r="K174" s="7"/>
      <c r="L174" s="8"/>
      <c r="M174" s="7"/>
      <c r="N174" s="7"/>
      <c r="O174" s="10" t="str">
        <f t="shared" si="8"/>
        <v/>
      </c>
      <c r="P174" s="11" t="str">
        <f>IF(OR(E174="",N174="Cancelled"),"",COUNTIFS($E$5:E174,E174,$N$5:N174,"&lt;&gt;Cancelled"))</f>
        <v/>
      </c>
      <c r="Q174" s="12" t="str">
        <f t="shared" si="9"/>
        <v/>
      </c>
      <c r="R174" s="11" t="str">
        <f t="shared" si="10"/>
        <v/>
      </c>
      <c r="S174" s="13" t="str">
        <f t="shared" si="11"/>
        <v/>
      </c>
      <c r="T174" s="14" t="str">
        <f t="array" ref="T174">IF(N174="Cancelled","",IF(AND(F174&lt;&gt;"",G174&lt;&gt;"",G174&lt;=F174),"Check overnight or invalid times manually.",IF(B174="","",TRIM(IF(IF(OR(NOT(AND(E174&lt;&gt;"",N174&lt;&gt;"Cancelled")),I174=""),0,SUMPRODUCT(($E$5:$E$304=E174)*($N$5:$N$304&lt;&gt;"Cancelled")*(IF($F$5:$F$304="",0,$F$5:$F$304)&lt;IF(G174="",1,G174))*(IF($G$5:$G$304="",1,$G$5:$G$304)&gt;IF(F174="",0,F174))*($I$5:$I$304=I174)))&gt;1,"Trainer booked twice. ","")&amp;IF(IF(OR(NOT(AND(E174&lt;&gt;"",N174&lt;&gt;"Cancelled")),H174="",H174="Online"),0,SUMPRODUCT(($E$5:$E$304=E174)*($N$5:$N$304&lt;&gt;"Cancelled")*(IF($F$5:$F$304="",0,$F$5:$F$304)&lt;IF(G174="",1,G174))*(IF($G$5:$G$304="",1,$G$5:$G$304)&gt;IF(F174="",0,F174))*($H$5:$H$304=H174)))&gt;1,"Room booked twice. ","")&amp;IF(AND(R174&lt;&gt;"",N(R174)&lt;0),"Over capacity by "&amp;-R174&amp;". ","")&amp;IF(I174="","No owner. ","")&amp;IF(AND(L174&lt;&gt;"",E174&lt;&gt;"",N(E174)&gt;N(L174)),"After the deadline. ","")))))</f>
        <v/>
      </c>
    </row>
    <row r="175" spans="1:20" x14ac:dyDescent="0.35">
      <c r="A175" s="6"/>
      <c r="B175" s="6"/>
      <c r="C175" s="7"/>
      <c r="D175" s="6"/>
      <c r="E175" s="8"/>
      <c r="F175" s="9"/>
      <c r="G175" s="9"/>
      <c r="H175" s="6"/>
      <c r="I175" s="6"/>
      <c r="J175" s="7"/>
      <c r="K175" s="7"/>
      <c r="L175" s="8"/>
      <c r="M175" s="7"/>
      <c r="N175" s="7"/>
      <c r="O175" s="10" t="str">
        <f t="shared" si="8"/>
        <v/>
      </c>
      <c r="P175" s="11" t="str">
        <f>IF(OR(E175="",N175="Cancelled"),"",COUNTIFS($E$5:E175,E175,$N$5:N175,"&lt;&gt;Cancelled"))</f>
        <v/>
      </c>
      <c r="Q175" s="12" t="str">
        <f t="shared" si="9"/>
        <v/>
      </c>
      <c r="R175" s="11" t="str">
        <f t="shared" si="10"/>
        <v/>
      </c>
      <c r="S175" s="13" t="str">
        <f t="shared" si="11"/>
        <v/>
      </c>
      <c r="T175" s="14" t="str">
        <f t="array" ref="T175">IF(N175="Cancelled","",IF(AND(F175&lt;&gt;"",G175&lt;&gt;"",G175&lt;=F175),"Check overnight or invalid times manually.",IF(B175="","",TRIM(IF(IF(OR(NOT(AND(E175&lt;&gt;"",N175&lt;&gt;"Cancelled")),I175=""),0,SUMPRODUCT(($E$5:$E$304=E175)*($N$5:$N$304&lt;&gt;"Cancelled")*(IF($F$5:$F$304="",0,$F$5:$F$304)&lt;IF(G175="",1,G175))*(IF($G$5:$G$304="",1,$G$5:$G$304)&gt;IF(F175="",0,F175))*($I$5:$I$304=I175)))&gt;1,"Trainer booked twice. ","")&amp;IF(IF(OR(NOT(AND(E175&lt;&gt;"",N175&lt;&gt;"Cancelled")),H175="",H175="Online"),0,SUMPRODUCT(($E$5:$E$304=E175)*($N$5:$N$304&lt;&gt;"Cancelled")*(IF($F$5:$F$304="",0,$F$5:$F$304)&lt;IF(G175="",1,G175))*(IF($G$5:$G$304="",1,$G$5:$G$304)&gt;IF(F175="",0,F175))*($H$5:$H$304=H175)))&gt;1,"Room booked twice. ","")&amp;IF(AND(R175&lt;&gt;"",N(R175)&lt;0),"Over capacity by "&amp;-R175&amp;". ","")&amp;IF(I175="","No owner. ","")&amp;IF(AND(L175&lt;&gt;"",E175&lt;&gt;"",N(E175)&gt;N(L175)),"After the deadline. ","")))))</f>
        <v/>
      </c>
    </row>
    <row r="176" spans="1:20" x14ac:dyDescent="0.35">
      <c r="A176" s="6"/>
      <c r="B176" s="6"/>
      <c r="C176" s="7"/>
      <c r="D176" s="6"/>
      <c r="E176" s="8"/>
      <c r="F176" s="9"/>
      <c r="G176" s="9"/>
      <c r="H176" s="6"/>
      <c r="I176" s="6"/>
      <c r="J176" s="7"/>
      <c r="K176" s="7"/>
      <c r="L176" s="8"/>
      <c r="M176" s="7"/>
      <c r="N176" s="7"/>
      <c r="O176" s="10" t="str">
        <f t="shared" si="8"/>
        <v/>
      </c>
      <c r="P176" s="11" t="str">
        <f>IF(OR(E176="",N176="Cancelled"),"",COUNTIFS($E$5:E176,E176,$N$5:N176,"&lt;&gt;Cancelled"))</f>
        <v/>
      </c>
      <c r="Q176" s="12" t="str">
        <f t="shared" si="9"/>
        <v/>
      </c>
      <c r="R176" s="11" t="str">
        <f t="shared" si="10"/>
        <v/>
      </c>
      <c r="S176" s="13" t="str">
        <f t="shared" si="11"/>
        <v/>
      </c>
      <c r="T176" s="14" t="str">
        <f t="array" ref="T176">IF(N176="Cancelled","",IF(AND(F176&lt;&gt;"",G176&lt;&gt;"",G176&lt;=F176),"Check overnight or invalid times manually.",IF(B176="","",TRIM(IF(IF(OR(NOT(AND(E176&lt;&gt;"",N176&lt;&gt;"Cancelled")),I176=""),0,SUMPRODUCT(($E$5:$E$304=E176)*($N$5:$N$304&lt;&gt;"Cancelled")*(IF($F$5:$F$304="",0,$F$5:$F$304)&lt;IF(G176="",1,G176))*(IF($G$5:$G$304="",1,$G$5:$G$304)&gt;IF(F176="",0,F176))*($I$5:$I$304=I176)))&gt;1,"Trainer booked twice. ","")&amp;IF(IF(OR(NOT(AND(E176&lt;&gt;"",N176&lt;&gt;"Cancelled")),H176="",H176="Online"),0,SUMPRODUCT(($E$5:$E$304=E176)*($N$5:$N$304&lt;&gt;"Cancelled")*(IF($F$5:$F$304="",0,$F$5:$F$304)&lt;IF(G176="",1,G176))*(IF($G$5:$G$304="",1,$G$5:$G$304)&gt;IF(F176="",0,F176))*($H$5:$H$304=H176)))&gt;1,"Room booked twice. ","")&amp;IF(AND(R176&lt;&gt;"",N(R176)&lt;0),"Over capacity by "&amp;-R176&amp;". ","")&amp;IF(I176="","No owner. ","")&amp;IF(AND(L176&lt;&gt;"",E176&lt;&gt;"",N(E176)&gt;N(L176)),"After the deadline. ","")))))</f>
        <v/>
      </c>
    </row>
    <row r="177" spans="1:20" x14ac:dyDescent="0.35">
      <c r="A177" s="6"/>
      <c r="B177" s="6"/>
      <c r="C177" s="7"/>
      <c r="D177" s="6"/>
      <c r="E177" s="8"/>
      <c r="F177" s="9"/>
      <c r="G177" s="9"/>
      <c r="H177" s="6"/>
      <c r="I177" s="6"/>
      <c r="J177" s="7"/>
      <c r="K177" s="7"/>
      <c r="L177" s="8"/>
      <c r="M177" s="7"/>
      <c r="N177" s="7"/>
      <c r="O177" s="10" t="str">
        <f t="shared" si="8"/>
        <v/>
      </c>
      <c r="P177" s="11" t="str">
        <f>IF(OR(E177="",N177="Cancelled"),"",COUNTIFS($E$5:E177,E177,$N$5:N177,"&lt;&gt;Cancelled"))</f>
        <v/>
      </c>
      <c r="Q177" s="12" t="str">
        <f t="shared" si="9"/>
        <v/>
      </c>
      <c r="R177" s="11" t="str">
        <f t="shared" si="10"/>
        <v/>
      </c>
      <c r="S177" s="13" t="str">
        <f t="shared" si="11"/>
        <v/>
      </c>
      <c r="T177" s="14" t="str">
        <f t="array" ref="T177">IF(N177="Cancelled","",IF(AND(F177&lt;&gt;"",G177&lt;&gt;"",G177&lt;=F177),"Check overnight or invalid times manually.",IF(B177="","",TRIM(IF(IF(OR(NOT(AND(E177&lt;&gt;"",N177&lt;&gt;"Cancelled")),I177=""),0,SUMPRODUCT(($E$5:$E$304=E177)*($N$5:$N$304&lt;&gt;"Cancelled")*(IF($F$5:$F$304="",0,$F$5:$F$304)&lt;IF(G177="",1,G177))*(IF($G$5:$G$304="",1,$G$5:$G$304)&gt;IF(F177="",0,F177))*($I$5:$I$304=I177)))&gt;1,"Trainer booked twice. ","")&amp;IF(IF(OR(NOT(AND(E177&lt;&gt;"",N177&lt;&gt;"Cancelled")),H177="",H177="Online"),0,SUMPRODUCT(($E$5:$E$304=E177)*($N$5:$N$304&lt;&gt;"Cancelled")*(IF($F$5:$F$304="",0,$F$5:$F$304)&lt;IF(G177="",1,G177))*(IF($G$5:$G$304="",1,$G$5:$G$304)&gt;IF(F177="",0,F177))*($H$5:$H$304=H177)))&gt;1,"Room booked twice. ","")&amp;IF(AND(R177&lt;&gt;"",N(R177)&lt;0),"Over capacity by "&amp;-R177&amp;". ","")&amp;IF(I177="","No owner. ","")&amp;IF(AND(L177&lt;&gt;"",E177&lt;&gt;"",N(E177)&gt;N(L177)),"After the deadline. ","")))))</f>
        <v/>
      </c>
    </row>
    <row r="178" spans="1:20" x14ac:dyDescent="0.35">
      <c r="A178" s="6"/>
      <c r="B178" s="6"/>
      <c r="C178" s="7"/>
      <c r="D178" s="6"/>
      <c r="E178" s="8"/>
      <c r="F178" s="9"/>
      <c r="G178" s="9"/>
      <c r="H178" s="6"/>
      <c r="I178" s="6"/>
      <c r="J178" s="7"/>
      <c r="K178" s="7"/>
      <c r="L178" s="8"/>
      <c r="M178" s="7"/>
      <c r="N178" s="7"/>
      <c r="O178" s="10" t="str">
        <f t="shared" si="8"/>
        <v/>
      </c>
      <c r="P178" s="11" t="str">
        <f>IF(OR(E178="",N178="Cancelled"),"",COUNTIFS($E$5:E178,E178,$N$5:N178,"&lt;&gt;Cancelled"))</f>
        <v/>
      </c>
      <c r="Q178" s="12" t="str">
        <f t="shared" si="9"/>
        <v/>
      </c>
      <c r="R178" s="11" t="str">
        <f t="shared" si="10"/>
        <v/>
      </c>
      <c r="S178" s="13" t="str">
        <f t="shared" si="11"/>
        <v/>
      </c>
      <c r="T178" s="14" t="str">
        <f t="array" ref="T178">IF(N178="Cancelled","",IF(AND(F178&lt;&gt;"",G178&lt;&gt;"",G178&lt;=F178),"Check overnight or invalid times manually.",IF(B178="","",TRIM(IF(IF(OR(NOT(AND(E178&lt;&gt;"",N178&lt;&gt;"Cancelled")),I178=""),0,SUMPRODUCT(($E$5:$E$304=E178)*($N$5:$N$304&lt;&gt;"Cancelled")*(IF($F$5:$F$304="",0,$F$5:$F$304)&lt;IF(G178="",1,G178))*(IF($G$5:$G$304="",1,$G$5:$G$304)&gt;IF(F178="",0,F178))*($I$5:$I$304=I178)))&gt;1,"Trainer booked twice. ","")&amp;IF(IF(OR(NOT(AND(E178&lt;&gt;"",N178&lt;&gt;"Cancelled")),H178="",H178="Online"),0,SUMPRODUCT(($E$5:$E$304=E178)*($N$5:$N$304&lt;&gt;"Cancelled")*(IF($F$5:$F$304="",0,$F$5:$F$304)&lt;IF(G178="",1,G178))*(IF($G$5:$G$304="",1,$G$5:$G$304)&gt;IF(F178="",0,F178))*($H$5:$H$304=H178)))&gt;1,"Room booked twice. ","")&amp;IF(AND(R178&lt;&gt;"",N(R178)&lt;0),"Over capacity by "&amp;-R178&amp;". ","")&amp;IF(I178="","No owner. ","")&amp;IF(AND(L178&lt;&gt;"",E178&lt;&gt;"",N(E178)&gt;N(L178)),"After the deadline. ","")))))</f>
        <v/>
      </c>
    </row>
    <row r="179" spans="1:20" x14ac:dyDescent="0.35">
      <c r="A179" s="6"/>
      <c r="B179" s="6"/>
      <c r="C179" s="7"/>
      <c r="D179" s="6"/>
      <c r="E179" s="8"/>
      <c r="F179" s="9"/>
      <c r="G179" s="9"/>
      <c r="H179" s="6"/>
      <c r="I179" s="6"/>
      <c r="J179" s="7"/>
      <c r="K179" s="7"/>
      <c r="L179" s="8"/>
      <c r="M179" s="7"/>
      <c r="N179" s="7"/>
      <c r="O179" s="10" t="str">
        <f t="shared" si="8"/>
        <v/>
      </c>
      <c r="P179" s="11" t="str">
        <f>IF(OR(E179="",N179="Cancelled"),"",COUNTIFS($E$5:E179,E179,$N$5:N179,"&lt;&gt;Cancelled"))</f>
        <v/>
      </c>
      <c r="Q179" s="12" t="str">
        <f t="shared" si="9"/>
        <v/>
      </c>
      <c r="R179" s="11" t="str">
        <f t="shared" si="10"/>
        <v/>
      </c>
      <c r="S179" s="13" t="str">
        <f t="shared" si="11"/>
        <v/>
      </c>
      <c r="T179" s="14" t="str">
        <f t="array" ref="T179">IF(N179="Cancelled","",IF(AND(F179&lt;&gt;"",G179&lt;&gt;"",G179&lt;=F179),"Check overnight or invalid times manually.",IF(B179="","",TRIM(IF(IF(OR(NOT(AND(E179&lt;&gt;"",N179&lt;&gt;"Cancelled")),I179=""),0,SUMPRODUCT(($E$5:$E$304=E179)*($N$5:$N$304&lt;&gt;"Cancelled")*(IF($F$5:$F$304="",0,$F$5:$F$304)&lt;IF(G179="",1,G179))*(IF($G$5:$G$304="",1,$G$5:$G$304)&gt;IF(F179="",0,F179))*($I$5:$I$304=I179)))&gt;1,"Trainer booked twice. ","")&amp;IF(IF(OR(NOT(AND(E179&lt;&gt;"",N179&lt;&gt;"Cancelled")),H179="",H179="Online"),0,SUMPRODUCT(($E$5:$E$304=E179)*($N$5:$N$304&lt;&gt;"Cancelled")*(IF($F$5:$F$304="",0,$F$5:$F$304)&lt;IF(G179="",1,G179))*(IF($G$5:$G$304="",1,$G$5:$G$304)&gt;IF(F179="",0,F179))*($H$5:$H$304=H179)))&gt;1,"Room booked twice. ","")&amp;IF(AND(R179&lt;&gt;"",N(R179)&lt;0),"Over capacity by "&amp;-R179&amp;". ","")&amp;IF(I179="","No owner. ","")&amp;IF(AND(L179&lt;&gt;"",E179&lt;&gt;"",N(E179)&gt;N(L179)),"After the deadline. ","")))))</f>
        <v/>
      </c>
    </row>
    <row r="180" spans="1:20" x14ac:dyDescent="0.35">
      <c r="A180" s="6"/>
      <c r="B180" s="6"/>
      <c r="C180" s="7"/>
      <c r="D180" s="6"/>
      <c r="E180" s="8"/>
      <c r="F180" s="9"/>
      <c r="G180" s="9"/>
      <c r="H180" s="6"/>
      <c r="I180" s="6"/>
      <c r="J180" s="7"/>
      <c r="K180" s="7"/>
      <c r="L180" s="8"/>
      <c r="M180" s="7"/>
      <c r="N180" s="7"/>
      <c r="O180" s="10" t="str">
        <f t="shared" si="8"/>
        <v/>
      </c>
      <c r="P180" s="11" t="str">
        <f>IF(OR(E180="",N180="Cancelled"),"",COUNTIFS($E$5:E180,E180,$N$5:N180,"&lt;&gt;Cancelled"))</f>
        <v/>
      </c>
      <c r="Q180" s="12" t="str">
        <f t="shared" si="9"/>
        <v/>
      </c>
      <c r="R180" s="11" t="str">
        <f t="shared" si="10"/>
        <v/>
      </c>
      <c r="S180" s="13" t="str">
        <f t="shared" si="11"/>
        <v/>
      </c>
      <c r="T180" s="14" t="str">
        <f t="array" ref="T180">IF(N180="Cancelled","",IF(AND(F180&lt;&gt;"",G180&lt;&gt;"",G180&lt;=F180),"Check overnight or invalid times manually.",IF(B180="","",TRIM(IF(IF(OR(NOT(AND(E180&lt;&gt;"",N180&lt;&gt;"Cancelled")),I180=""),0,SUMPRODUCT(($E$5:$E$304=E180)*($N$5:$N$304&lt;&gt;"Cancelled")*(IF($F$5:$F$304="",0,$F$5:$F$304)&lt;IF(G180="",1,G180))*(IF($G$5:$G$304="",1,$G$5:$G$304)&gt;IF(F180="",0,F180))*($I$5:$I$304=I180)))&gt;1,"Trainer booked twice. ","")&amp;IF(IF(OR(NOT(AND(E180&lt;&gt;"",N180&lt;&gt;"Cancelled")),H180="",H180="Online"),0,SUMPRODUCT(($E$5:$E$304=E180)*($N$5:$N$304&lt;&gt;"Cancelled")*(IF($F$5:$F$304="",0,$F$5:$F$304)&lt;IF(G180="",1,G180))*(IF($G$5:$G$304="",1,$G$5:$G$304)&gt;IF(F180="",0,F180))*($H$5:$H$304=H180)))&gt;1,"Room booked twice. ","")&amp;IF(AND(R180&lt;&gt;"",N(R180)&lt;0),"Over capacity by "&amp;-R180&amp;". ","")&amp;IF(I180="","No owner. ","")&amp;IF(AND(L180&lt;&gt;"",E180&lt;&gt;"",N(E180)&gt;N(L180)),"After the deadline. ","")))))</f>
        <v/>
      </c>
    </row>
    <row r="181" spans="1:20" x14ac:dyDescent="0.35">
      <c r="A181" s="6"/>
      <c r="B181" s="6"/>
      <c r="C181" s="7"/>
      <c r="D181" s="6"/>
      <c r="E181" s="8"/>
      <c r="F181" s="9"/>
      <c r="G181" s="9"/>
      <c r="H181" s="6"/>
      <c r="I181" s="6"/>
      <c r="J181" s="7"/>
      <c r="K181" s="7"/>
      <c r="L181" s="8"/>
      <c r="M181" s="7"/>
      <c r="N181" s="7"/>
      <c r="O181" s="10" t="str">
        <f t="shared" si="8"/>
        <v/>
      </c>
      <c r="P181" s="11" t="str">
        <f>IF(OR(E181="",N181="Cancelled"),"",COUNTIFS($E$5:E181,E181,$N$5:N181,"&lt;&gt;Cancelled"))</f>
        <v/>
      </c>
      <c r="Q181" s="12" t="str">
        <f t="shared" si="9"/>
        <v/>
      </c>
      <c r="R181" s="11" t="str">
        <f t="shared" si="10"/>
        <v/>
      </c>
      <c r="S181" s="13" t="str">
        <f t="shared" si="11"/>
        <v/>
      </c>
      <c r="T181" s="14" t="str">
        <f t="array" ref="T181">IF(N181="Cancelled","",IF(AND(F181&lt;&gt;"",G181&lt;&gt;"",G181&lt;=F181),"Check overnight or invalid times manually.",IF(B181="","",TRIM(IF(IF(OR(NOT(AND(E181&lt;&gt;"",N181&lt;&gt;"Cancelled")),I181=""),0,SUMPRODUCT(($E$5:$E$304=E181)*($N$5:$N$304&lt;&gt;"Cancelled")*(IF($F$5:$F$304="",0,$F$5:$F$304)&lt;IF(G181="",1,G181))*(IF($G$5:$G$304="",1,$G$5:$G$304)&gt;IF(F181="",0,F181))*($I$5:$I$304=I181)))&gt;1,"Trainer booked twice. ","")&amp;IF(IF(OR(NOT(AND(E181&lt;&gt;"",N181&lt;&gt;"Cancelled")),H181="",H181="Online"),0,SUMPRODUCT(($E$5:$E$304=E181)*($N$5:$N$304&lt;&gt;"Cancelled")*(IF($F$5:$F$304="",0,$F$5:$F$304)&lt;IF(G181="",1,G181))*(IF($G$5:$G$304="",1,$G$5:$G$304)&gt;IF(F181="",0,F181))*($H$5:$H$304=H181)))&gt;1,"Room booked twice. ","")&amp;IF(AND(R181&lt;&gt;"",N(R181)&lt;0),"Over capacity by "&amp;-R181&amp;". ","")&amp;IF(I181="","No owner. ","")&amp;IF(AND(L181&lt;&gt;"",E181&lt;&gt;"",N(E181)&gt;N(L181)),"After the deadline. ","")))))</f>
        <v/>
      </c>
    </row>
    <row r="182" spans="1:20" x14ac:dyDescent="0.35">
      <c r="A182" s="6"/>
      <c r="B182" s="6"/>
      <c r="C182" s="7"/>
      <c r="D182" s="6"/>
      <c r="E182" s="8"/>
      <c r="F182" s="9"/>
      <c r="G182" s="9"/>
      <c r="H182" s="6"/>
      <c r="I182" s="6"/>
      <c r="J182" s="7"/>
      <c r="K182" s="7"/>
      <c r="L182" s="8"/>
      <c r="M182" s="7"/>
      <c r="N182" s="7"/>
      <c r="O182" s="10" t="str">
        <f t="shared" si="8"/>
        <v/>
      </c>
      <c r="P182" s="11" t="str">
        <f>IF(OR(E182="",N182="Cancelled"),"",COUNTIFS($E$5:E182,E182,$N$5:N182,"&lt;&gt;Cancelled"))</f>
        <v/>
      </c>
      <c r="Q182" s="12" t="str">
        <f t="shared" si="9"/>
        <v/>
      </c>
      <c r="R182" s="11" t="str">
        <f t="shared" si="10"/>
        <v/>
      </c>
      <c r="S182" s="13" t="str">
        <f t="shared" si="11"/>
        <v/>
      </c>
      <c r="T182" s="14" t="str">
        <f t="array" ref="T182">IF(N182="Cancelled","",IF(AND(F182&lt;&gt;"",G182&lt;&gt;"",G182&lt;=F182),"Check overnight or invalid times manually.",IF(B182="","",TRIM(IF(IF(OR(NOT(AND(E182&lt;&gt;"",N182&lt;&gt;"Cancelled")),I182=""),0,SUMPRODUCT(($E$5:$E$304=E182)*($N$5:$N$304&lt;&gt;"Cancelled")*(IF($F$5:$F$304="",0,$F$5:$F$304)&lt;IF(G182="",1,G182))*(IF($G$5:$G$304="",1,$G$5:$G$304)&gt;IF(F182="",0,F182))*($I$5:$I$304=I182)))&gt;1,"Trainer booked twice. ","")&amp;IF(IF(OR(NOT(AND(E182&lt;&gt;"",N182&lt;&gt;"Cancelled")),H182="",H182="Online"),0,SUMPRODUCT(($E$5:$E$304=E182)*($N$5:$N$304&lt;&gt;"Cancelled")*(IF($F$5:$F$304="",0,$F$5:$F$304)&lt;IF(G182="",1,G182))*(IF($G$5:$G$304="",1,$G$5:$G$304)&gt;IF(F182="",0,F182))*($H$5:$H$304=H182)))&gt;1,"Room booked twice. ","")&amp;IF(AND(R182&lt;&gt;"",N(R182)&lt;0),"Over capacity by "&amp;-R182&amp;". ","")&amp;IF(I182="","No owner. ","")&amp;IF(AND(L182&lt;&gt;"",E182&lt;&gt;"",N(E182)&gt;N(L182)),"After the deadline. ","")))))</f>
        <v/>
      </c>
    </row>
    <row r="183" spans="1:20" x14ac:dyDescent="0.35">
      <c r="A183" s="6"/>
      <c r="B183" s="6"/>
      <c r="C183" s="7"/>
      <c r="D183" s="6"/>
      <c r="E183" s="8"/>
      <c r="F183" s="9"/>
      <c r="G183" s="9"/>
      <c r="H183" s="6"/>
      <c r="I183" s="6"/>
      <c r="J183" s="7"/>
      <c r="K183" s="7"/>
      <c r="L183" s="8"/>
      <c r="M183" s="7"/>
      <c r="N183" s="7"/>
      <c r="O183" s="10" t="str">
        <f t="shared" si="8"/>
        <v/>
      </c>
      <c r="P183" s="11" t="str">
        <f>IF(OR(E183="",N183="Cancelled"),"",COUNTIFS($E$5:E183,E183,$N$5:N183,"&lt;&gt;Cancelled"))</f>
        <v/>
      </c>
      <c r="Q183" s="12" t="str">
        <f t="shared" si="9"/>
        <v/>
      </c>
      <c r="R183" s="11" t="str">
        <f t="shared" si="10"/>
        <v/>
      </c>
      <c r="S183" s="13" t="str">
        <f t="shared" si="11"/>
        <v/>
      </c>
      <c r="T183" s="14" t="str">
        <f t="array" ref="T183">IF(N183="Cancelled","",IF(AND(F183&lt;&gt;"",G183&lt;&gt;"",G183&lt;=F183),"Check overnight or invalid times manually.",IF(B183="","",TRIM(IF(IF(OR(NOT(AND(E183&lt;&gt;"",N183&lt;&gt;"Cancelled")),I183=""),0,SUMPRODUCT(($E$5:$E$304=E183)*($N$5:$N$304&lt;&gt;"Cancelled")*(IF($F$5:$F$304="",0,$F$5:$F$304)&lt;IF(G183="",1,G183))*(IF($G$5:$G$304="",1,$G$5:$G$304)&gt;IF(F183="",0,F183))*($I$5:$I$304=I183)))&gt;1,"Trainer booked twice. ","")&amp;IF(IF(OR(NOT(AND(E183&lt;&gt;"",N183&lt;&gt;"Cancelled")),H183="",H183="Online"),0,SUMPRODUCT(($E$5:$E$304=E183)*($N$5:$N$304&lt;&gt;"Cancelled")*(IF($F$5:$F$304="",0,$F$5:$F$304)&lt;IF(G183="",1,G183))*(IF($G$5:$G$304="",1,$G$5:$G$304)&gt;IF(F183="",0,F183))*($H$5:$H$304=H183)))&gt;1,"Room booked twice. ","")&amp;IF(AND(R183&lt;&gt;"",N(R183)&lt;0),"Over capacity by "&amp;-R183&amp;". ","")&amp;IF(I183="","No owner. ","")&amp;IF(AND(L183&lt;&gt;"",E183&lt;&gt;"",N(E183)&gt;N(L183)),"After the deadline. ","")))))</f>
        <v/>
      </c>
    </row>
    <row r="184" spans="1:20" x14ac:dyDescent="0.35">
      <c r="A184" s="6"/>
      <c r="B184" s="6"/>
      <c r="C184" s="7"/>
      <c r="D184" s="6"/>
      <c r="E184" s="8"/>
      <c r="F184" s="9"/>
      <c r="G184" s="9"/>
      <c r="H184" s="6"/>
      <c r="I184" s="6"/>
      <c r="J184" s="7"/>
      <c r="K184" s="7"/>
      <c r="L184" s="8"/>
      <c r="M184" s="7"/>
      <c r="N184" s="7"/>
      <c r="O184" s="10" t="str">
        <f t="shared" si="8"/>
        <v/>
      </c>
      <c r="P184" s="11" t="str">
        <f>IF(OR(E184="",N184="Cancelled"),"",COUNTIFS($E$5:E184,E184,$N$5:N184,"&lt;&gt;Cancelled"))</f>
        <v/>
      </c>
      <c r="Q184" s="12" t="str">
        <f t="shared" si="9"/>
        <v/>
      </c>
      <c r="R184" s="11" t="str">
        <f t="shared" si="10"/>
        <v/>
      </c>
      <c r="S184" s="13" t="str">
        <f t="shared" si="11"/>
        <v/>
      </c>
      <c r="T184" s="14" t="str">
        <f t="array" ref="T184">IF(N184="Cancelled","",IF(AND(F184&lt;&gt;"",G184&lt;&gt;"",G184&lt;=F184),"Check overnight or invalid times manually.",IF(B184="","",TRIM(IF(IF(OR(NOT(AND(E184&lt;&gt;"",N184&lt;&gt;"Cancelled")),I184=""),0,SUMPRODUCT(($E$5:$E$304=E184)*($N$5:$N$304&lt;&gt;"Cancelled")*(IF($F$5:$F$304="",0,$F$5:$F$304)&lt;IF(G184="",1,G184))*(IF($G$5:$G$304="",1,$G$5:$G$304)&gt;IF(F184="",0,F184))*($I$5:$I$304=I184)))&gt;1,"Trainer booked twice. ","")&amp;IF(IF(OR(NOT(AND(E184&lt;&gt;"",N184&lt;&gt;"Cancelled")),H184="",H184="Online"),0,SUMPRODUCT(($E$5:$E$304=E184)*($N$5:$N$304&lt;&gt;"Cancelled")*(IF($F$5:$F$304="",0,$F$5:$F$304)&lt;IF(G184="",1,G184))*(IF($G$5:$G$304="",1,$G$5:$G$304)&gt;IF(F184="",0,F184))*($H$5:$H$304=H184)))&gt;1,"Room booked twice. ","")&amp;IF(AND(R184&lt;&gt;"",N(R184)&lt;0),"Over capacity by "&amp;-R184&amp;". ","")&amp;IF(I184="","No owner. ","")&amp;IF(AND(L184&lt;&gt;"",E184&lt;&gt;"",N(E184)&gt;N(L184)),"After the deadline. ","")))))</f>
        <v/>
      </c>
    </row>
    <row r="185" spans="1:20" x14ac:dyDescent="0.35">
      <c r="A185" s="6"/>
      <c r="B185" s="6"/>
      <c r="C185" s="7"/>
      <c r="D185" s="6"/>
      <c r="E185" s="8"/>
      <c r="F185" s="9"/>
      <c r="G185" s="9"/>
      <c r="H185" s="6"/>
      <c r="I185" s="6"/>
      <c r="J185" s="7"/>
      <c r="K185" s="7"/>
      <c r="L185" s="8"/>
      <c r="M185" s="7"/>
      <c r="N185" s="7"/>
      <c r="O185" s="10" t="str">
        <f t="shared" si="8"/>
        <v/>
      </c>
      <c r="P185" s="11" t="str">
        <f>IF(OR(E185="",N185="Cancelled"),"",COUNTIFS($E$5:E185,E185,$N$5:N185,"&lt;&gt;Cancelled"))</f>
        <v/>
      </c>
      <c r="Q185" s="12" t="str">
        <f t="shared" si="9"/>
        <v/>
      </c>
      <c r="R185" s="11" t="str">
        <f t="shared" si="10"/>
        <v/>
      </c>
      <c r="S185" s="13" t="str">
        <f t="shared" si="11"/>
        <v/>
      </c>
      <c r="T185" s="14" t="str">
        <f t="array" ref="T185">IF(N185="Cancelled","",IF(AND(F185&lt;&gt;"",G185&lt;&gt;"",G185&lt;=F185),"Check overnight or invalid times manually.",IF(B185="","",TRIM(IF(IF(OR(NOT(AND(E185&lt;&gt;"",N185&lt;&gt;"Cancelled")),I185=""),0,SUMPRODUCT(($E$5:$E$304=E185)*($N$5:$N$304&lt;&gt;"Cancelled")*(IF($F$5:$F$304="",0,$F$5:$F$304)&lt;IF(G185="",1,G185))*(IF($G$5:$G$304="",1,$G$5:$G$304)&gt;IF(F185="",0,F185))*($I$5:$I$304=I185)))&gt;1,"Trainer booked twice. ","")&amp;IF(IF(OR(NOT(AND(E185&lt;&gt;"",N185&lt;&gt;"Cancelled")),H185="",H185="Online"),0,SUMPRODUCT(($E$5:$E$304=E185)*($N$5:$N$304&lt;&gt;"Cancelled")*(IF($F$5:$F$304="",0,$F$5:$F$304)&lt;IF(G185="",1,G185))*(IF($G$5:$G$304="",1,$G$5:$G$304)&gt;IF(F185="",0,F185))*($H$5:$H$304=H185)))&gt;1,"Room booked twice. ","")&amp;IF(AND(R185&lt;&gt;"",N(R185)&lt;0),"Over capacity by "&amp;-R185&amp;". ","")&amp;IF(I185="","No owner. ","")&amp;IF(AND(L185&lt;&gt;"",E185&lt;&gt;"",N(E185)&gt;N(L185)),"After the deadline. ","")))))</f>
        <v/>
      </c>
    </row>
    <row r="186" spans="1:20" x14ac:dyDescent="0.35">
      <c r="A186" s="6"/>
      <c r="B186" s="6"/>
      <c r="C186" s="7"/>
      <c r="D186" s="6"/>
      <c r="E186" s="8"/>
      <c r="F186" s="9"/>
      <c r="G186" s="9"/>
      <c r="H186" s="6"/>
      <c r="I186" s="6"/>
      <c r="J186" s="7"/>
      <c r="K186" s="7"/>
      <c r="L186" s="8"/>
      <c r="M186" s="7"/>
      <c r="N186" s="7"/>
      <c r="O186" s="10" t="str">
        <f t="shared" si="8"/>
        <v/>
      </c>
      <c r="P186" s="11" t="str">
        <f>IF(OR(E186="",N186="Cancelled"),"",COUNTIFS($E$5:E186,E186,$N$5:N186,"&lt;&gt;Cancelled"))</f>
        <v/>
      </c>
      <c r="Q186" s="12" t="str">
        <f t="shared" si="9"/>
        <v/>
      </c>
      <c r="R186" s="11" t="str">
        <f t="shared" si="10"/>
        <v/>
      </c>
      <c r="S186" s="13" t="str">
        <f t="shared" si="11"/>
        <v/>
      </c>
      <c r="T186" s="14" t="str">
        <f t="array" ref="T186">IF(N186="Cancelled","",IF(AND(F186&lt;&gt;"",G186&lt;&gt;"",G186&lt;=F186),"Check overnight or invalid times manually.",IF(B186="","",TRIM(IF(IF(OR(NOT(AND(E186&lt;&gt;"",N186&lt;&gt;"Cancelled")),I186=""),0,SUMPRODUCT(($E$5:$E$304=E186)*($N$5:$N$304&lt;&gt;"Cancelled")*(IF($F$5:$F$304="",0,$F$5:$F$304)&lt;IF(G186="",1,G186))*(IF($G$5:$G$304="",1,$G$5:$G$304)&gt;IF(F186="",0,F186))*($I$5:$I$304=I186)))&gt;1,"Trainer booked twice. ","")&amp;IF(IF(OR(NOT(AND(E186&lt;&gt;"",N186&lt;&gt;"Cancelled")),H186="",H186="Online"),0,SUMPRODUCT(($E$5:$E$304=E186)*($N$5:$N$304&lt;&gt;"Cancelled")*(IF($F$5:$F$304="",0,$F$5:$F$304)&lt;IF(G186="",1,G186))*(IF($G$5:$G$304="",1,$G$5:$G$304)&gt;IF(F186="",0,F186))*($H$5:$H$304=H186)))&gt;1,"Room booked twice. ","")&amp;IF(AND(R186&lt;&gt;"",N(R186)&lt;0),"Over capacity by "&amp;-R186&amp;". ","")&amp;IF(I186="","No owner. ","")&amp;IF(AND(L186&lt;&gt;"",E186&lt;&gt;"",N(E186)&gt;N(L186)),"After the deadline. ","")))))</f>
        <v/>
      </c>
    </row>
    <row r="187" spans="1:20" x14ac:dyDescent="0.35">
      <c r="A187" s="6"/>
      <c r="B187" s="6"/>
      <c r="C187" s="7"/>
      <c r="D187" s="6"/>
      <c r="E187" s="8"/>
      <c r="F187" s="9"/>
      <c r="G187" s="9"/>
      <c r="H187" s="6"/>
      <c r="I187" s="6"/>
      <c r="J187" s="7"/>
      <c r="K187" s="7"/>
      <c r="L187" s="8"/>
      <c r="M187" s="7"/>
      <c r="N187" s="7"/>
      <c r="O187" s="10" t="str">
        <f t="shared" si="8"/>
        <v/>
      </c>
      <c r="P187" s="11" t="str">
        <f>IF(OR(E187="",N187="Cancelled"),"",COUNTIFS($E$5:E187,E187,$N$5:N187,"&lt;&gt;Cancelled"))</f>
        <v/>
      </c>
      <c r="Q187" s="12" t="str">
        <f t="shared" si="9"/>
        <v/>
      </c>
      <c r="R187" s="11" t="str">
        <f t="shared" si="10"/>
        <v/>
      </c>
      <c r="S187" s="13" t="str">
        <f t="shared" si="11"/>
        <v/>
      </c>
      <c r="T187" s="14" t="str">
        <f t="array" ref="T187">IF(N187="Cancelled","",IF(AND(F187&lt;&gt;"",G187&lt;&gt;"",G187&lt;=F187),"Check overnight or invalid times manually.",IF(B187="","",TRIM(IF(IF(OR(NOT(AND(E187&lt;&gt;"",N187&lt;&gt;"Cancelled")),I187=""),0,SUMPRODUCT(($E$5:$E$304=E187)*($N$5:$N$304&lt;&gt;"Cancelled")*(IF($F$5:$F$304="",0,$F$5:$F$304)&lt;IF(G187="",1,G187))*(IF($G$5:$G$304="",1,$G$5:$G$304)&gt;IF(F187="",0,F187))*($I$5:$I$304=I187)))&gt;1,"Trainer booked twice. ","")&amp;IF(IF(OR(NOT(AND(E187&lt;&gt;"",N187&lt;&gt;"Cancelled")),H187="",H187="Online"),0,SUMPRODUCT(($E$5:$E$304=E187)*($N$5:$N$304&lt;&gt;"Cancelled")*(IF($F$5:$F$304="",0,$F$5:$F$304)&lt;IF(G187="",1,G187))*(IF($G$5:$G$304="",1,$G$5:$G$304)&gt;IF(F187="",0,F187))*($H$5:$H$304=H187)))&gt;1,"Room booked twice. ","")&amp;IF(AND(R187&lt;&gt;"",N(R187)&lt;0),"Over capacity by "&amp;-R187&amp;". ","")&amp;IF(I187="","No owner. ","")&amp;IF(AND(L187&lt;&gt;"",E187&lt;&gt;"",N(E187)&gt;N(L187)),"After the deadline. ","")))))</f>
        <v/>
      </c>
    </row>
    <row r="188" spans="1:20" x14ac:dyDescent="0.35">
      <c r="A188" s="6"/>
      <c r="B188" s="6"/>
      <c r="C188" s="7"/>
      <c r="D188" s="6"/>
      <c r="E188" s="8"/>
      <c r="F188" s="9"/>
      <c r="G188" s="9"/>
      <c r="H188" s="6"/>
      <c r="I188" s="6"/>
      <c r="J188" s="7"/>
      <c r="K188" s="7"/>
      <c r="L188" s="8"/>
      <c r="M188" s="7"/>
      <c r="N188" s="7"/>
      <c r="O188" s="10" t="str">
        <f t="shared" si="8"/>
        <v/>
      </c>
      <c r="P188" s="11" t="str">
        <f>IF(OR(E188="",N188="Cancelled"),"",COUNTIFS($E$5:E188,E188,$N$5:N188,"&lt;&gt;Cancelled"))</f>
        <v/>
      </c>
      <c r="Q188" s="12" t="str">
        <f t="shared" si="9"/>
        <v/>
      </c>
      <c r="R188" s="11" t="str">
        <f t="shared" si="10"/>
        <v/>
      </c>
      <c r="S188" s="13" t="str">
        <f t="shared" si="11"/>
        <v/>
      </c>
      <c r="T188" s="14" t="str">
        <f t="array" ref="T188">IF(N188="Cancelled","",IF(AND(F188&lt;&gt;"",G188&lt;&gt;"",G188&lt;=F188),"Check overnight or invalid times manually.",IF(B188="","",TRIM(IF(IF(OR(NOT(AND(E188&lt;&gt;"",N188&lt;&gt;"Cancelled")),I188=""),0,SUMPRODUCT(($E$5:$E$304=E188)*($N$5:$N$304&lt;&gt;"Cancelled")*(IF($F$5:$F$304="",0,$F$5:$F$304)&lt;IF(G188="",1,G188))*(IF($G$5:$G$304="",1,$G$5:$G$304)&gt;IF(F188="",0,F188))*($I$5:$I$304=I188)))&gt;1,"Trainer booked twice. ","")&amp;IF(IF(OR(NOT(AND(E188&lt;&gt;"",N188&lt;&gt;"Cancelled")),H188="",H188="Online"),0,SUMPRODUCT(($E$5:$E$304=E188)*($N$5:$N$304&lt;&gt;"Cancelled")*(IF($F$5:$F$304="",0,$F$5:$F$304)&lt;IF(G188="",1,G188))*(IF($G$5:$G$304="",1,$G$5:$G$304)&gt;IF(F188="",0,F188))*($H$5:$H$304=H188)))&gt;1,"Room booked twice. ","")&amp;IF(AND(R188&lt;&gt;"",N(R188)&lt;0),"Over capacity by "&amp;-R188&amp;". ","")&amp;IF(I188="","No owner. ","")&amp;IF(AND(L188&lt;&gt;"",E188&lt;&gt;"",N(E188)&gt;N(L188)),"After the deadline. ","")))))</f>
        <v/>
      </c>
    </row>
    <row r="189" spans="1:20" x14ac:dyDescent="0.35">
      <c r="A189" s="6"/>
      <c r="B189" s="6"/>
      <c r="C189" s="7"/>
      <c r="D189" s="6"/>
      <c r="E189" s="8"/>
      <c r="F189" s="9"/>
      <c r="G189" s="9"/>
      <c r="H189" s="6"/>
      <c r="I189" s="6"/>
      <c r="J189" s="7"/>
      <c r="K189" s="7"/>
      <c r="L189" s="8"/>
      <c r="M189" s="7"/>
      <c r="N189" s="7"/>
      <c r="O189" s="10" t="str">
        <f t="shared" si="8"/>
        <v/>
      </c>
      <c r="P189" s="11" t="str">
        <f>IF(OR(E189="",N189="Cancelled"),"",COUNTIFS($E$5:E189,E189,$N$5:N189,"&lt;&gt;Cancelled"))</f>
        <v/>
      </c>
      <c r="Q189" s="12" t="str">
        <f t="shared" si="9"/>
        <v/>
      </c>
      <c r="R189" s="11" t="str">
        <f t="shared" si="10"/>
        <v/>
      </c>
      <c r="S189" s="13" t="str">
        <f t="shared" si="11"/>
        <v/>
      </c>
      <c r="T189" s="14" t="str">
        <f t="array" ref="T189">IF(N189="Cancelled","",IF(AND(F189&lt;&gt;"",G189&lt;&gt;"",G189&lt;=F189),"Check overnight or invalid times manually.",IF(B189="","",TRIM(IF(IF(OR(NOT(AND(E189&lt;&gt;"",N189&lt;&gt;"Cancelled")),I189=""),0,SUMPRODUCT(($E$5:$E$304=E189)*($N$5:$N$304&lt;&gt;"Cancelled")*(IF($F$5:$F$304="",0,$F$5:$F$304)&lt;IF(G189="",1,G189))*(IF($G$5:$G$304="",1,$G$5:$G$304)&gt;IF(F189="",0,F189))*($I$5:$I$304=I189)))&gt;1,"Trainer booked twice. ","")&amp;IF(IF(OR(NOT(AND(E189&lt;&gt;"",N189&lt;&gt;"Cancelled")),H189="",H189="Online"),0,SUMPRODUCT(($E$5:$E$304=E189)*($N$5:$N$304&lt;&gt;"Cancelled")*(IF($F$5:$F$304="",0,$F$5:$F$304)&lt;IF(G189="",1,G189))*(IF($G$5:$G$304="",1,$G$5:$G$304)&gt;IF(F189="",0,F189))*($H$5:$H$304=H189)))&gt;1,"Room booked twice. ","")&amp;IF(AND(R189&lt;&gt;"",N(R189)&lt;0),"Over capacity by "&amp;-R189&amp;". ","")&amp;IF(I189="","No owner. ","")&amp;IF(AND(L189&lt;&gt;"",E189&lt;&gt;"",N(E189)&gt;N(L189)),"After the deadline. ","")))))</f>
        <v/>
      </c>
    </row>
    <row r="190" spans="1:20" x14ac:dyDescent="0.35">
      <c r="A190" s="6"/>
      <c r="B190" s="6"/>
      <c r="C190" s="7"/>
      <c r="D190" s="6"/>
      <c r="E190" s="8"/>
      <c r="F190" s="9"/>
      <c r="G190" s="9"/>
      <c r="H190" s="6"/>
      <c r="I190" s="6"/>
      <c r="J190" s="7"/>
      <c r="K190" s="7"/>
      <c r="L190" s="8"/>
      <c r="M190" s="7"/>
      <c r="N190" s="7"/>
      <c r="O190" s="10" t="str">
        <f t="shared" si="8"/>
        <v/>
      </c>
      <c r="P190" s="11" t="str">
        <f>IF(OR(E190="",N190="Cancelled"),"",COUNTIFS($E$5:E190,E190,$N$5:N190,"&lt;&gt;Cancelled"))</f>
        <v/>
      </c>
      <c r="Q190" s="12" t="str">
        <f t="shared" si="9"/>
        <v/>
      </c>
      <c r="R190" s="11" t="str">
        <f t="shared" si="10"/>
        <v/>
      </c>
      <c r="S190" s="13" t="str">
        <f t="shared" si="11"/>
        <v/>
      </c>
      <c r="T190" s="14" t="str">
        <f t="array" ref="T190">IF(N190="Cancelled","",IF(AND(F190&lt;&gt;"",G190&lt;&gt;"",G190&lt;=F190),"Check overnight or invalid times manually.",IF(B190="","",TRIM(IF(IF(OR(NOT(AND(E190&lt;&gt;"",N190&lt;&gt;"Cancelled")),I190=""),0,SUMPRODUCT(($E$5:$E$304=E190)*($N$5:$N$304&lt;&gt;"Cancelled")*(IF($F$5:$F$304="",0,$F$5:$F$304)&lt;IF(G190="",1,G190))*(IF($G$5:$G$304="",1,$G$5:$G$304)&gt;IF(F190="",0,F190))*($I$5:$I$304=I190)))&gt;1,"Trainer booked twice. ","")&amp;IF(IF(OR(NOT(AND(E190&lt;&gt;"",N190&lt;&gt;"Cancelled")),H190="",H190="Online"),0,SUMPRODUCT(($E$5:$E$304=E190)*($N$5:$N$304&lt;&gt;"Cancelled")*(IF($F$5:$F$304="",0,$F$5:$F$304)&lt;IF(G190="",1,G190))*(IF($G$5:$G$304="",1,$G$5:$G$304)&gt;IF(F190="",0,F190))*($H$5:$H$304=H190)))&gt;1,"Room booked twice. ","")&amp;IF(AND(R190&lt;&gt;"",N(R190)&lt;0),"Over capacity by "&amp;-R190&amp;". ","")&amp;IF(I190="","No owner. ","")&amp;IF(AND(L190&lt;&gt;"",E190&lt;&gt;"",N(E190)&gt;N(L190)),"After the deadline. ","")))))</f>
        <v/>
      </c>
    </row>
    <row r="191" spans="1:20" x14ac:dyDescent="0.35">
      <c r="A191" s="6"/>
      <c r="B191" s="6"/>
      <c r="C191" s="7"/>
      <c r="D191" s="6"/>
      <c r="E191" s="8"/>
      <c r="F191" s="9"/>
      <c r="G191" s="9"/>
      <c r="H191" s="6"/>
      <c r="I191" s="6"/>
      <c r="J191" s="7"/>
      <c r="K191" s="7"/>
      <c r="L191" s="8"/>
      <c r="M191" s="7"/>
      <c r="N191" s="7"/>
      <c r="O191" s="10" t="str">
        <f t="shared" si="8"/>
        <v/>
      </c>
      <c r="P191" s="11" t="str">
        <f>IF(OR(E191="",N191="Cancelled"),"",COUNTIFS($E$5:E191,E191,$N$5:N191,"&lt;&gt;Cancelled"))</f>
        <v/>
      </c>
      <c r="Q191" s="12" t="str">
        <f t="shared" si="9"/>
        <v/>
      </c>
      <c r="R191" s="11" t="str">
        <f t="shared" si="10"/>
        <v/>
      </c>
      <c r="S191" s="13" t="str">
        <f t="shared" si="11"/>
        <v/>
      </c>
      <c r="T191" s="14" t="str">
        <f t="array" ref="T191">IF(N191="Cancelled","",IF(AND(F191&lt;&gt;"",G191&lt;&gt;"",G191&lt;=F191),"Check overnight or invalid times manually.",IF(B191="","",TRIM(IF(IF(OR(NOT(AND(E191&lt;&gt;"",N191&lt;&gt;"Cancelled")),I191=""),0,SUMPRODUCT(($E$5:$E$304=E191)*($N$5:$N$304&lt;&gt;"Cancelled")*(IF($F$5:$F$304="",0,$F$5:$F$304)&lt;IF(G191="",1,G191))*(IF($G$5:$G$304="",1,$G$5:$G$304)&gt;IF(F191="",0,F191))*($I$5:$I$304=I191)))&gt;1,"Trainer booked twice. ","")&amp;IF(IF(OR(NOT(AND(E191&lt;&gt;"",N191&lt;&gt;"Cancelled")),H191="",H191="Online"),0,SUMPRODUCT(($E$5:$E$304=E191)*($N$5:$N$304&lt;&gt;"Cancelled")*(IF($F$5:$F$304="",0,$F$5:$F$304)&lt;IF(G191="",1,G191))*(IF($G$5:$G$304="",1,$G$5:$G$304)&gt;IF(F191="",0,F191))*($H$5:$H$304=H191)))&gt;1,"Room booked twice. ","")&amp;IF(AND(R191&lt;&gt;"",N(R191)&lt;0),"Over capacity by "&amp;-R191&amp;". ","")&amp;IF(I191="","No owner. ","")&amp;IF(AND(L191&lt;&gt;"",E191&lt;&gt;"",N(E191)&gt;N(L191)),"After the deadline. ","")))))</f>
        <v/>
      </c>
    </row>
    <row r="192" spans="1:20" x14ac:dyDescent="0.35">
      <c r="A192" s="6"/>
      <c r="B192" s="6"/>
      <c r="C192" s="7"/>
      <c r="D192" s="6"/>
      <c r="E192" s="8"/>
      <c r="F192" s="9"/>
      <c r="G192" s="9"/>
      <c r="H192" s="6"/>
      <c r="I192" s="6"/>
      <c r="J192" s="7"/>
      <c r="K192" s="7"/>
      <c r="L192" s="8"/>
      <c r="M192" s="7"/>
      <c r="N192" s="7"/>
      <c r="O192" s="10" t="str">
        <f t="shared" si="8"/>
        <v/>
      </c>
      <c r="P192" s="11" t="str">
        <f>IF(OR(E192="",N192="Cancelled"),"",COUNTIFS($E$5:E192,E192,$N$5:N192,"&lt;&gt;Cancelled"))</f>
        <v/>
      </c>
      <c r="Q192" s="12" t="str">
        <f t="shared" si="9"/>
        <v/>
      </c>
      <c r="R192" s="11" t="str">
        <f t="shared" si="10"/>
        <v/>
      </c>
      <c r="S192" s="13" t="str">
        <f t="shared" si="11"/>
        <v/>
      </c>
      <c r="T192" s="14" t="str">
        <f t="array" ref="T192">IF(N192="Cancelled","",IF(AND(F192&lt;&gt;"",G192&lt;&gt;"",G192&lt;=F192),"Check overnight or invalid times manually.",IF(B192="","",TRIM(IF(IF(OR(NOT(AND(E192&lt;&gt;"",N192&lt;&gt;"Cancelled")),I192=""),0,SUMPRODUCT(($E$5:$E$304=E192)*($N$5:$N$304&lt;&gt;"Cancelled")*(IF($F$5:$F$304="",0,$F$5:$F$304)&lt;IF(G192="",1,G192))*(IF($G$5:$G$304="",1,$G$5:$G$304)&gt;IF(F192="",0,F192))*($I$5:$I$304=I192)))&gt;1,"Trainer booked twice. ","")&amp;IF(IF(OR(NOT(AND(E192&lt;&gt;"",N192&lt;&gt;"Cancelled")),H192="",H192="Online"),0,SUMPRODUCT(($E$5:$E$304=E192)*($N$5:$N$304&lt;&gt;"Cancelled")*(IF($F$5:$F$304="",0,$F$5:$F$304)&lt;IF(G192="",1,G192))*(IF($G$5:$G$304="",1,$G$5:$G$304)&gt;IF(F192="",0,F192))*($H$5:$H$304=H192)))&gt;1,"Room booked twice. ","")&amp;IF(AND(R192&lt;&gt;"",N(R192)&lt;0),"Over capacity by "&amp;-R192&amp;". ","")&amp;IF(I192="","No owner. ","")&amp;IF(AND(L192&lt;&gt;"",E192&lt;&gt;"",N(E192)&gt;N(L192)),"After the deadline. ","")))))</f>
        <v/>
      </c>
    </row>
    <row r="193" spans="1:20" x14ac:dyDescent="0.35">
      <c r="A193" s="6"/>
      <c r="B193" s="6"/>
      <c r="C193" s="7"/>
      <c r="D193" s="6"/>
      <c r="E193" s="8"/>
      <c r="F193" s="9"/>
      <c r="G193" s="9"/>
      <c r="H193" s="6"/>
      <c r="I193" s="6"/>
      <c r="J193" s="7"/>
      <c r="K193" s="7"/>
      <c r="L193" s="8"/>
      <c r="M193" s="7"/>
      <c r="N193" s="7"/>
      <c r="O193" s="10" t="str">
        <f t="shared" si="8"/>
        <v/>
      </c>
      <c r="P193" s="11" t="str">
        <f>IF(OR(E193="",N193="Cancelled"),"",COUNTIFS($E$5:E193,E193,$N$5:N193,"&lt;&gt;Cancelled"))</f>
        <v/>
      </c>
      <c r="Q193" s="12" t="str">
        <f t="shared" si="9"/>
        <v/>
      </c>
      <c r="R193" s="11" t="str">
        <f t="shared" si="10"/>
        <v/>
      </c>
      <c r="S193" s="13" t="str">
        <f t="shared" si="11"/>
        <v/>
      </c>
      <c r="T193" s="14" t="str">
        <f t="array" ref="T193">IF(N193="Cancelled","",IF(AND(F193&lt;&gt;"",G193&lt;&gt;"",G193&lt;=F193),"Check overnight or invalid times manually.",IF(B193="","",TRIM(IF(IF(OR(NOT(AND(E193&lt;&gt;"",N193&lt;&gt;"Cancelled")),I193=""),0,SUMPRODUCT(($E$5:$E$304=E193)*($N$5:$N$304&lt;&gt;"Cancelled")*(IF($F$5:$F$304="",0,$F$5:$F$304)&lt;IF(G193="",1,G193))*(IF($G$5:$G$304="",1,$G$5:$G$304)&gt;IF(F193="",0,F193))*($I$5:$I$304=I193)))&gt;1,"Trainer booked twice. ","")&amp;IF(IF(OR(NOT(AND(E193&lt;&gt;"",N193&lt;&gt;"Cancelled")),H193="",H193="Online"),0,SUMPRODUCT(($E$5:$E$304=E193)*($N$5:$N$304&lt;&gt;"Cancelled")*(IF($F$5:$F$304="",0,$F$5:$F$304)&lt;IF(G193="",1,G193))*(IF($G$5:$G$304="",1,$G$5:$G$304)&gt;IF(F193="",0,F193))*($H$5:$H$304=H193)))&gt;1,"Room booked twice. ","")&amp;IF(AND(R193&lt;&gt;"",N(R193)&lt;0),"Over capacity by "&amp;-R193&amp;". ","")&amp;IF(I193="","No owner. ","")&amp;IF(AND(L193&lt;&gt;"",E193&lt;&gt;"",N(E193)&gt;N(L193)),"After the deadline. ","")))))</f>
        <v/>
      </c>
    </row>
    <row r="194" spans="1:20" x14ac:dyDescent="0.35">
      <c r="A194" s="6"/>
      <c r="B194" s="6"/>
      <c r="C194" s="7"/>
      <c r="D194" s="6"/>
      <c r="E194" s="8"/>
      <c r="F194" s="9"/>
      <c r="G194" s="9"/>
      <c r="H194" s="6"/>
      <c r="I194" s="6"/>
      <c r="J194" s="7"/>
      <c r="K194" s="7"/>
      <c r="L194" s="8"/>
      <c r="M194" s="7"/>
      <c r="N194" s="7"/>
      <c r="O194" s="10" t="str">
        <f t="shared" si="8"/>
        <v/>
      </c>
      <c r="P194" s="11" t="str">
        <f>IF(OR(E194="",N194="Cancelled"),"",COUNTIFS($E$5:E194,E194,$N$5:N194,"&lt;&gt;Cancelled"))</f>
        <v/>
      </c>
      <c r="Q194" s="12" t="str">
        <f t="shared" si="9"/>
        <v/>
      </c>
      <c r="R194" s="11" t="str">
        <f t="shared" si="10"/>
        <v/>
      </c>
      <c r="S194" s="13" t="str">
        <f t="shared" si="11"/>
        <v/>
      </c>
      <c r="T194" s="14" t="str">
        <f t="array" ref="T194">IF(N194="Cancelled","",IF(AND(F194&lt;&gt;"",G194&lt;&gt;"",G194&lt;=F194),"Check overnight or invalid times manually.",IF(B194="","",TRIM(IF(IF(OR(NOT(AND(E194&lt;&gt;"",N194&lt;&gt;"Cancelled")),I194=""),0,SUMPRODUCT(($E$5:$E$304=E194)*($N$5:$N$304&lt;&gt;"Cancelled")*(IF($F$5:$F$304="",0,$F$5:$F$304)&lt;IF(G194="",1,G194))*(IF($G$5:$G$304="",1,$G$5:$G$304)&gt;IF(F194="",0,F194))*($I$5:$I$304=I194)))&gt;1,"Trainer booked twice. ","")&amp;IF(IF(OR(NOT(AND(E194&lt;&gt;"",N194&lt;&gt;"Cancelled")),H194="",H194="Online"),0,SUMPRODUCT(($E$5:$E$304=E194)*($N$5:$N$304&lt;&gt;"Cancelled")*(IF($F$5:$F$304="",0,$F$5:$F$304)&lt;IF(G194="",1,G194))*(IF($G$5:$G$304="",1,$G$5:$G$304)&gt;IF(F194="",0,F194))*($H$5:$H$304=H194)))&gt;1,"Room booked twice. ","")&amp;IF(AND(R194&lt;&gt;"",N(R194)&lt;0),"Over capacity by "&amp;-R194&amp;". ","")&amp;IF(I194="","No owner. ","")&amp;IF(AND(L194&lt;&gt;"",E194&lt;&gt;"",N(E194)&gt;N(L194)),"After the deadline. ","")))))</f>
        <v/>
      </c>
    </row>
    <row r="195" spans="1:20" x14ac:dyDescent="0.35">
      <c r="A195" s="6"/>
      <c r="B195" s="6"/>
      <c r="C195" s="7"/>
      <c r="D195" s="6"/>
      <c r="E195" s="8"/>
      <c r="F195" s="9"/>
      <c r="G195" s="9"/>
      <c r="H195" s="6"/>
      <c r="I195" s="6"/>
      <c r="J195" s="7"/>
      <c r="K195" s="7"/>
      <c r="L195" s="8"/>
      <c r="M195" s="7"/>
      <c r="N195" s="7"/>
      <c r="O195" s="10" t="str">
        <f t="shared" si="8"/>
        <v/>
      </c>
      <c r="P195" s="11" t="str">
        <f>IF(OR(E195="",N195="Cancelled"),"",COUNTIFS($E$5:E195,E195,$N$5:N195,"&lt;&gt;Cancelled"))</f>
        <v/>
      </c>
      <c r="Q195" s="12" t="str">
        <f t="shared" si="9"/>
        <v/>
      </c>
      <c r="R195" s="11" t="str">
        <f t="shared" si="10"/>
        <v/>
      </c>
      <c r="S195" s="13" t="str">
        <f t="shared" si="11"/>
        <v/>
      </c>
      <c r="T195" s="14" t="str">
        <f t="array" ref="T195">IF(N195="Cancelled","",IF(AND(F195&lt;&gt;"",G195&lt;&gt;"",G195&lt;=F195),"Check overnight or invalid times manually.",IF(B195="","",TRIM(IF(IF(OR(NOT(AND(E195&lt;&gt;"",N195&lt;&gt;"Cancelled")),I195=""),0,SUMPRODUCT(($E$5:$E$304=E195)*($N$5:$N$304&lt;&gt;"Cancelled")*(IF($F$5:$F$304="",0,$F$5:$F$304)&lt;IF(G195="",1,G195))*(IF($G$5:$G$304="",1,$G$5:$G$304)&gt;IF(F195="",0,F195))*($I$5:$I$304=I195)))&gt;1,"Trainer booked twice. ","")&amp;IF(IF(OR(NOT(AND(E195&lt;&gt;"",N195&lt;&gt;"Cancelled")),H195="",H195="Online"),0,SUMPRODUCT(($E$5:$E$304=E195)*($N$5:$N$304&lt;&gt;"Cancelled")*(IF($F$5:$F$304="",0,$F$5:$F$304)&lt;IF(G195="",1,G195))*(IF($G$5:$G$304="",1,$G$5:$G$304)&gt;IF(F195="",0,F195))*($H$5:$H$304=H195)))&gt;1,"Room booked twice. ","")&amp;IF(AND(R195&lt;&gt;"",N(R195)&lt;0),"Over capacity by "&amp;-R195&amp;". ","")&amp;IF(I195="","No owner. ","")&amp;IF(AND(L195&lt;&gt;"",E195&lt;&gt;"",N(E195)&gt;N(L195)),"After the deadline. ","")))))</f>
        <v/>
      </c>
    </row>
    <row r="196" spans="1:20" x14ac:dyDescent="0.35">
      <c r="A196" s="6"/>
      <c r="B196" s="6"/>
      <c r="C196" s="7"/>
      <c r="D196" s="6"/>
      <c r="E196" s="8"/>
      <c r="F196" s="9"/>
      <c r="G196" s="9"/>
      <c r="H196" s="6"/>
      <c r="I196" s="6"/>
      <c r="J196" s="7"/>
      <c r="K196" s="7"/>
      <c r="L196" s="8"/>
      <c r="M196" s="7"/>
      <c r="N196" s="7"/>
      <c r="O196" s="10" t="str">
        <f t="shared" si="8"/>
        <v/>
      </c>
      <c r="P196" s="11" t="str">
        <f>IF(OR(E196="",N196="Cancelled"),"",COUNTIFS($E$5:E196,E196,$N$5:N196,"&lt;&gt;Cancelled"))</f>
        <v/>
      </c>
      <c r="Q196" s="12" t="str">
        <f t="shared" si="9"/>
        <v/>
      </c>
      <c r="R196" s="11" t="str">
        <f t="shared" si="10"/>
        <v/>
      </c>
      <c r="S196" s="13" t="str">
        <f t="shared" si="11"/>
        <v/>
      </c>
      <c r="T196" s="14" t="str">
        <f t="array" ref="T196">IF(N196="Cancelled","",IF(AND(F196&lt;&gt;"",G196&lt;&gt;"",G196&lt;=F196),"Check overnight or invalid times manually.",IF(B196="","",TRIM(IF(IF(OR(NOT(AND(E196&lt;&gt;"",N196&lt;&gt;"Cancelled")),I196=""),0,SUMPRODUCT(($E$5:$E$304=E196)*($N$5:$N$304&lt;&gt;"Cancelled")*(IF($F$5:$F$304="",0,$F$5:$F$304)&lt;IF(G196="",1,G196))*(IF($G$5:$G$304="",1,$G$5:$G$304)&gt;IF(F196="",0,F196))*($I$5:$I$304=I196)))&gt;1,"Trainer booked twice. ","")&amp;IF(IF(OR(NOT(AND(E196&lt;&gt;"",N196&lt;&gt;"Cancelled")),H196="",H196="Online"),0,SUMPRODUCT(($E$5:$E$304=E196)*($N$5:$N$304&lt;&gt;"Cancelled")*(IF($F$5:$F$304="",0,$F$5:$F$304)&lt;IF(G196="",1,G196))*(IF($G$5:$G$304="",1,$G$5:$G$304)&gt;IF(F196="",0,F196))*($H$5:$H$304=H196)))&gt;1,"Room booked twice. ","")&amp;IF(AND(R196&lt;&gt;"",N(R196)&lt;0),"Over capacity by "&amp;-R196&amp;". ","")&amp;IF(I196="","No owner. ","")&amp;IF(AND(L196&lt;&gt;"",E196&lt;&gt;"",N(E196)&gt;N(L196)),"After the deadline. ","")))))</f>
        <v/>
      </c>
    </row>
    <row r="197" spans="1:20" x14ac:dyDescent="0.35">
      <c r="A197" s="6"/>
      <c r="B197" s="6"/>
      <c r="C197" s="7"/>
      <c r="D197" s="6"/>
      <c r="E197" s="8"/>
      <c r="F197" s="9"/>
      <c r="G197" s="9"/>
      <c r="H197" s="6"/>
      <c r="I197" s="6"/>
      <c r="J197" s="7"/>
      <c r="K197" s="7"/>
      <c r="L197" s="8"/>
      <c r="M197" s="7"/>
      <c r="N197" s="7"/>
      <c r="O197" s="10" t="str">
        <f t="shared" ref="O197:O260" si="12">IF(E197="","",DATE(YEAR(E197),MONTH(E197),1))</f>
        <v/>
      </c>
      <c r="P197" s="11" t="str">
        <f>IF(OR(E197="",N197="Cancelled"),"",COUNTIFS($E$5:E197,E197,$N$5:N197,"&lt;&gt;Cancelled"))</f>
        <v/>
      </c>
      <c r="Q197" s="12" t="str">
        <f t="shared" ref="Q197:Q260" si="13">IF(E197="","",E197&amp;"|"&amp;P197)</f>
        <v/>
      </c>
      <c r="R197" s="11" t="str">
        <f t="shared" ref="R197:R260" si="14">IF(OR(J197="",K197=""),"",J197-K197)</f>
        <v/>
      </c>
      <c r="S197" s="13" t="str">
        <f t="shared" ref="S197:S260" si="15">IF(OR(E197="",N(M197)=0),"",EDATE(E197,M197))</f>
        <v/>
      </c>
      <c r="T197" s="14" t="str">
        <f t="array" ref="T197">IF(N197="Cancelled","",IF(AND(F197&lt;&gt;"",G197&lt;&gt;"",G197&lt;=F197),"Check overnight or invalid times manually.",IF(B197="","",TRIM(IF(IF(OR(NOT(AND(E197&lt;&gt;"",N197&lt;&gt;"Cancelled")),I197=""),0,SUMPRODUCT(($E$5:$E$304=E197)*($N$5:$N$304&lt;&gt;"Cancelled")*(IF($F$5:$F$304="",0,$F$5:$F$304)&lt;IF(G197="",1,G197))*(IF($G$5:$G$304="",1,$G$5:$G$304)&gt;IF(F197="",0,F197))*($I$5:$I$304=I197)))&gt;1,"Trainer booked twice. ","")&amp;IF(IF(OR(NOT(AND(E197&lt;&gt;"",N197&lt;&gt;"Cancelled")),H197="",H197="Online"),0,SUMPRODUCT(($E$5:$E$304=E197)*($N$5:$N$304&lt;&gt;"Cancelled")*(IF($F$5:$F$304="",0,$F$5:$F$304)&lt;IF(G197="",1,G197))*(IF($G$5:$G$304="",1,$G$5:$G$304)&gt;IF(F197="",0,F197))*($H$5:$H$304=H197)))&gt;1,"Room booked twice. ","")&amp;IF(AND(R197&lt;&gt;"",N(R197)&lt;0),"Over capacity by "&amp;-R197&amp;". ","")&amp;IF(I197="","No owner. ","")&amp;IF(AND(L197&lt;&gt;"",E197&lt;&gt;"",N(E197)&gt;N(L197)),"After the deadline. ","")))))</f>
        <v/>
      </c>
    </row>
    <row r="198" spans="1:20" x14ac:dyDescent="0.35">
      <c r="A198" s="6"/>
      <c r="B198" s="6"/>
      <c r="C198" s="7"/>
      <c r="D198" s="6"/>
      <c r="E198" s="8"/>
      <c r="F198" s="9"/>
      <c r="G198" s="9"/>
      <c r="H198" s="6"/>
      <c r="I198" s="6"/>
      <c r="J198" s="7"/>
      <c r="K198" s="7"/>
      <c r="L198" s="8"/>
      <c r="M198" s="7"/>
      <c r="N198" s="7"/>
      <c r="O198" s="10" t="str">
        <f t="shared" si="12"/>
        <v/>
      </c>
      <c r="P198" s="11" t="str">
        <f>IF(OR(E198="",N198="Cancelled"),"",COUNTIFS($E$5:E198,E198,$N$5:N198,"&lt;&gt;Cancelled"))</f>
        <v/>
      </c>
      <c r="Q198" s="12" t="str">
        <f t="shared" si="13"/>
        <v/>
      </c>
      <c r="R198" s="11" t="str">
        <f t="shared" si="14"/>
        <v/>
      </c>
      <c r="S198" s="13" t="str">
        <f t="shared" si="15"/>
        <v/>
      </c>
      <c r="T198" s="14" t="str">
        <f t="array" ref="T198">IF(N198="Cancelled","",IF(AND(F198&lt;&gt;"",G198&lt;&gt;"",G198&lt;=F198),"Check overnight or invalid times manually.",IF(B198="","",TRIM(IF(IF(OR(NOT(AND(E198&lt;&gt;"",N198&lt;&gt;"Cancelled")),I198=""),0,SUMPRODUCT(($E$5:$E$304=E198)*($N$5:$N$304&lt;&gt;"Cancelled")*(IF($F$5:$F$304="",0,$F$5:$F$304)&lt;IF(G198="",1,G198))*(IF($G$5:$G$304="",1,$G$5:$G$304)&gt;IF(F198="",0,F198))*($I$5:$I$304=I198)))&gt;1,"Trainer booked twice. ","")&amp;IF(IF(OR(NOT(AND(E198&lt;&gt;"",N198&lt;&gt;"Cancelled")),H198="",H198="Online"),0,SUMPRODUCT(($E$5:$E$304=E198)*($N$5:$N$304&lt;&gt;"Cancelled")*(IF($F$5:$F$304="",0,$F$5:$F$304)&lt;IF(G198="",1,G198))*(IF($G$5:$G$304="",1,$G$5:$G$304)&gt;IF(F198="",0,F198))*($H$5:$H$304=H198)))&gt;1,"Room booked twice. ","")&amp;IF(AND(R198&lt;&gt;"",N(R198)&lt;0),"Over capacity by "&amp;-R198&amp;". ","")&amp;IF(I198="","No owner. ","")&amp;IF(AND(L198&lt;&gt;"",E198&lt;&gt;"",N(E198)&gt;N(L198)),"After the deadline. ","")))))</f>
        <v/>
      </c>
    </row>
    <row r="199" spans="1:20" x14ac:dyDescent="0.35">
      <c r="A199" s="6"/>
      <c r="B199" s="6"/>
      <c r="C199" s="7"/>
      <c r="D199" s="6"/>
      <c r="E199" s="8"/>
      <c r="F199" s="9"/>
      <c r="G199" s="9"/>
      <c r="H199" s="6"/>
      <c r="I199" s="6"/>
      <c r="J199" s="7"/>
      <c r="K199" s="7"/>
      <c r="L199" s="8"/>
      <c r="M199" s="7"/>
      <c r="N199" s="7"/>
      <c r="O199" s="10" t="str">
        <f t="shared" si="12"/>
        <v/>
      </c>
      <c r="P199" s="11" t="str">
        <f>IF(OR(E199="",N199="Cancelled"),"",COUNTIFS($E$5:E199,E199,$N$5:N199,"&lt;&gt;Cancelled"))</f>
        <v/>
      </c>
      <c r="Q199" s="12" t="str">
        <f t="shared" si="13"/>
        <v/>
      </c>
      <c r="R199" s="11" t="str">
        <f t="shared" si="14"/>
        <v/>
      </c>
      <c r="S199" s="13" t="str">
        <f t="shared" si="15"/>
        <v/>
      </c>
      <c r="T199" s="14" t="str">
        <f t="array" ref="T199">IF(N199="Cancelled","",IF(AND(F199&lt;&gt;"",G199&lt;&gt;"",G199&lt;=F199),"Check overnight or invalid times manually.",IF(B199="","",TRIM(IF(IF(OR(NOT(AND(E199&lt;&gt;"",N199&lt;&gt;"Cancelled")),I199=""),0,SUMPRODUCT(($E$5:$E$304=E199)*($N$5:$N$304&lt;&gt;"Cancelled")*(IF($F$5:$F$304="",0,$F$5:$F$304)&lt;IF(G199="",1,G199))*(IF($G$5:$G$304="",1,$G$5:$G$304)&gt;IF(F199="",0,F199))*($I$5:$I$304=I199)))&gt;1,"Trainer booked twice. ","")&amp;IF(IF(OR(NOT(AND(E199&lt;&gt;"",N199&lt;&gt;"Cancelled")),H199="",H199="Online"),0,SUMPRODUCT(($E$5:$E$304=E199)*($N$5:$N$304&lt;&gt;"Cancelled")*(IF($F$5:$F$304="",0,$F$5:$F$304)&lt;IF(G199="",1,G199))*(IF($G$5:$G$304="",1,$G$5:$G$304)&gt;IF(F199="",0,F199))*($H$5:$H$304=H199)))&gt;1,"Room booked twice. ","")&amp;IF(AND(R199&lt;&gt;"",N(R199)&lt;0),"Over capacity by "&amp;-R199&amp;". ","")&amp;IF(I199="","No owner. ","")&amp;IF(AND(L199&lt;&gt;"",E199&lt;&gt;"",N(E199)&gt;N(L199)),"After the deadline. ","")))))</f>
        <v/>
      </c>
    </row>
    <row r="200" spans="1:20" x14ac:dyDescent="0.35">
      <c r="A200" s="6"/>
      <c r="B200" s="6"/>
      <c r="C200" s="7"/>
      <c r="D200" s="6"/>
      <c r="E200" s="8"/>
      <c r="F200" s="9"/>
      <c r="G200" s="9"/>
      <c r="H200" s="6"/>
      <c r="I200" s="6"/>
      <c r="J200" s="7"/>
      <c r="K200" s="7"/>
      <c r="L200" s="8"/>
      <c r="M200" s="7"/>
      <c r="N200" s="7"/>
      <c r="O200" s="10" t="str">
        <f t="shared" si="12"/>
        <v/>
      </c>
      <c r="P200" s="11" t="str">
        <f>IF(OR(E200="",N200="Cancelled"),"",COUNTIFS($E$5:E200,E200,$N$5:N200,"&lt;&gt;Cancelled"))</f>
        <v/>
      </c>
      <c r="Q200" s="12" t="str">
        <f t="shared" si="13"/>
        <v/>
      </c>
      <c r="R200" s="11" t="str">
        <f t="shared" si="14"/>
        <v/>
      </c>
      <c r="S200" s="13" t="str">
        <f t="shared" si="15"/>
        <v/>
      </c>
      <c r="T200" s="14" t="str">
        <f t="array" ref="T200">IF(N200="Cancelled","",IF(AND(F200&lt;&gt;"",G200&lt;&gt;"",G200&lt;=F200),"Check overnight or invalid times manually.",IF(B200="","",TRIM(IF(IF(OR(NOT(AND(E200&lt;&gt;"",N200&lt;&gt;"Cancelled")),I200=""),0,SUMPRODUCT(($E$5:$E$304=E200)*($N$5:$N$304&lt;&gt;"Cancelled")*(IF($F$5:$F$304="",0,$F$5:$F$304)&lt;IF(G200="",1,G200))*(IF($G$5:$G$304="",1,$G$5:$G$304)&gt;IF(F200="",0,F200))*($I$5:$I$304=I200)))&gt;1,"Trainer booked twice. ","")&amp;IF(IF(OR(NOT(AND(E200&lt;&gt;"",N200&lt;&gt;"Cancelled")),H200="",H200="Online"),0,SUMPRODUCT(($E$5:$E$304=E200)*($N$5:$N$304&lt;&gt;"Cancelled")*(IF($F$5:$F$304="",0,$F$5:$F$304)&lt;IF(G200="",1,G200))*(IF($G$5:$G$304="",1,$G$5:$G$304)&gt;IF(F200="",0,F200))*($H$5:$H$304=H200)))&gt;1,"Room booked twice. ","")&amp;IF(AND(R200&lt;&gt;"",N(R200)&lt;0),"Over capacity by "&amp;-R200&amp;". ","")&amp;IF(I200="","No owner. ","")&amp;IF(AND(L200&lt;&gt;"",E200&lt;&gt;"",N(E200)&gt;N(L200)),"After the deadline. ","")))))</f>
        <v/>
      </c>
    </row>
    <row r="201" spans="1:20" x14ac:dyDescent="0.35">
      <c r="A201" s="6"/>
      <c r="B201" s="6"/>
      <c r="C201" s="7"/>
      <c r="D201" s="6"/>
      <c r="E201" s="8"/>
      <c r="F201" s="9"/>
      <c r="G201" s="9"/>
      <c r="H201" s="6"/>
      <c r="I201" s="6"/>
      <c r="J201" s="7"/>
      <c r="K201" s="7"/>
      <c r="L201" s="8"/>
      <c r="M201" s="7"/>
      <c r="N201" s="7"/>
      <c r="O201" s="10" t="str">
        <f t="shared" si="12"/>
        <v/>
      </c>
      <c r="P201" s="11" t="str">
        <f>IF(OR(E201="",N201="Cancelled"),"",COUNTIFS($E$5:E201,E201,$N$5:N201,"&lt;&gt;Cancelled"))</f>
        <v/>
      </c>
      <c r="Q201" s="12" t="str">
        <f t="shared" si="13"/>
        <v/>
      </c>
      <c r="R201" s="11" t="str">
        <f t="shared" si="14"/>
        <v/>
      </c>
      <c r="S201" s="13" t="str">
        <f t="shared" si="15"/>
        <v/>
      </c>
      <c r="T201" s="14" t="str">
        <f t="array" ref="T201">IF(N201="Cancelled","",IF(AND(F201&lt;&gt;"",G201&lt;&gt;"",G201&lt;=F201),"Check overnight or invalid times manually.",IF(B201="","",TRIM(IF(IF(OR(NOT(AND(E201&lt;&gt;"",N201&lt;&gt;"Cancelled")),I201=""),0,SUMPRODUCT(($E$5:$E$304=E201)*($N$5:$N$304&lt;&gt;"Cancelled")*(IF($F$5:$F$304="",0,$F$5:$F$304)&lt;IF(G201="",1,G201))*(IF($G$5:$G$304="",1,$G$5:$G$304)&gt;IF(F201="",0,F201))*($I$5:$I$304=I201)))&gt;1,"Trainer booked twice. ","")&amp;IF(IF(OR(NOT(AND(E201&lt;&gt;"",N201&lt;&gt;"Cancelled")),H201="",H201="Online"),0,SUMPRODUCT(($E$5:$E$304=E201)*($N$5:$N$304&lt;&gt;"Cancelled")*(IF($F$5:$F$304="",0,$F$5:$F$304)&lt;IF(G201="",1,G201))*(IF($G$5:$G$304="",1,$G$5:$G$304)&gt;IF(F201="",0,F201))*($H$5:$H$304=H201)))&gt;1,"Room booked twice. ","")&amp;IF(AND(R201&lt;&gt;"",N(R201)&lt;0),"Over capacity by "&amp;-R201&amp;". ","")&amp;IF(I201="","No owner. ","")&amp;IF(AND(L201&lt;&gt;"",E201&lt;&gt;"",N(E201)&gt;N(L201)),"After the deadline. ","")))))</f>
        <v/>
      </c>
    </row>
    <row r="202" spans="1:20" x14ac:dyDescent="0.35">
      <c r="A202" s="6"/>
      <c r="B202" s="6"/>
      <c r="C202" s="7"/>
      <c r="D202" s="6"/>
      <c r="E202" s="8"/>
      <c r="F202" s="9"/>
      <c r="G202" s="9"/>
      <c r="H202" s="6"/>
      <c r="I202" s="6"/>
      <c r="J202" s="7"/>
      <c r="K202" s="7"/>
      <c r="L202" s="8"/>
      <c r="M202" s="7"/>
      <c r="N202" s="7"/>
      <c r="O202" s="10" t="str">
        <f t="shared" si="12"/>
        <v/>
      </c>
      <c r="P202" s="11" t="str">
        <f>IF(OR(E202="",N202="Cancelled"),"",COUNTIFS($E$5:E202,E202,$N$5:N202,"&lt;&gt;Cancelled"))</f>
        <v/>
      </c>
      <c r="Q202" s="12" t="str">
        <f t="shared" si="13"/>
        <v/>
      </c>
      <c r="R202" s="11" t="str">
        <f t="shared" si="14"/>
        <v/>
      </c>
      <c r="S202" s="13" t="str">
        <f t="shared" si="15"/>
        <v/>
      </c>
      <c r="T202" s="14" t="str">
        <f t="array" ref="T202">IF(N202="Cancelled","",IF(AND(F202&lt;&gt;"",G202&lt;&gt;"",G202&lt;=F202),"Check overnight or invalid times manually.",IF(B202="","",TRIM(IF(IF(OR(NOT(AND(E202&lt;&gt;"",N202&lt;&gt;"Cancelled")),I202=""),0,SUMPRODUCT(($E$5:$E$304=E202)*($N$5:$N$304&lt;&gt;"Cancelled")*(IF($F$5:$F$304="",0,$F$5:$F$304)&lt;IF(G202="",1,G202))*(IF($G$5:$G$304="",1,$G$5:$G$304)&gt;IF(F202="",0,F202))*($I$5:$I$304=I202)))&gt;1,"Trainer booked twice. ","")&amp;IF(IF(OR(NOT(AND(E202&lt;&gt;"",N202&lt;&gt;"Cancelled")),H202="",H202="Online"),0,SUMPRODUCT(($E$5:$E$304=E202)*($N$5:$N$304&lt;&gt;"Cancelled")*(IF($F$5:$F$304="",0,$F$5:$F$304)&lt;IF(G202="",1,G202))*(IF($G$5:$G$304="",1,$G$5:$G$304)&gt;IF(F202="",0,F202))*($H$5:$H$304=H202)))&gt;1,"Room booked twice. ","")&amp;IF(AND(R202&lt;&gt;"",N(R202)&lt;0),"Over capacity by "&amp;-R202&amp;". ","")&amp;IF(I202="","No owner. ","")&amp;IF(AND(L202&lt;&gt;"",E202&lt;&gt;"",N(E202)&gt;N(L202)),"After the deadline. ","")))))</f>
        <v/>
      </c>
    </row>
    <row r="203" spans="1:20" x14ac:dyDescent="0.35">
      <c r="A203" s="6"/>
      <c r="B203" s="6"/>
      <c r="C203" s="7"/>
      <c r="D203" s="6"/>
      <c r="E203" s="8"/>
      <c r="F203" s="9"/>
      <c r="G203" s="9"/>
      <c r="H203" s="6"/>
      <c r="I203" s="6"/>
      <c r="J203" s="7"/>
      <c r="K203" s="7"/>
      <c r="L203" s="8"/>
      <c r="M203" s="7"/>
      <c r="N203" s="7"/>
      <c r="O203" s="10" t="str">
        <f t="shared" si="12"/>
        <v/>
      </c>
      <c r="P203" s="11" t="str">
        <f>IF(OR(E203="",N203="Cancelled"),"",COUNTIFS($E$5:E203,E203,$N$5:N203,"&lt;&gt;Cancelled"))</f>
        <v/>
      </c>
      <c r="Q203" s="12" t="str">
        <f t="shared" si="13"/>
        <v/>
      </c>
      <c r="R203" s="11" t="str">
        <f t="shared" si="14"/>
        <v/>
      </c>
      <c r="S203" s="13" t="str">
        <f t="shared" si="15"/>
        <v/>
      </c>
      <c r="T203" s="14" t="str">
        <f t="array" ref="T203">IF(N203="Cancelled","",IF(AND(F203&lt;&gt;"",G203&lt;&gt;"",G203&lt;=F203),"Check overnight or invalid times manually.",IF(B203="","",TRIM(IF(IF(OR(NOT(AND(E203&lt;&gt;"",N203&lt;&gt;"Cancelled")),I203=""),0,SUMPRODUCT(($E$5:$E$304=E203)*($N$5:$N$304&lt;&gt;"Cancelled")*(IF($F$5:$F$304="",0,$F$5:$F$304)&lt;IF(G203="",1,G203))*(IF($G$5:$G$304="",1,$G$5:$G$304)&gt;IF(F203="",0,F203))*($I$5:$I$304=I203)))&gt;1,"Trainer booked twice. ","")&amp;IF(IF(OR(NOT(AND(E203&lt;&gt;"",N203&lt;&gt;"Cancelled")),H203="",H203="Online"),0,SUMPRODUCT(($E$5:$E$304=E203)*($N$5:$N$304&lt;&gt;"Cancelled")*(IF($F$5:$F$304="",0,$F$5:$F$304)&lt;IF(G203="",1,G203))*(IF($G$5:$G$304="",1,$G$5:$G$304)&gt;IF(F203="",0,F203))*($H$5:$H$304=H203)))&gt;1,"Room booked twice. ","")&amp;IF(AND(R203&lt;&gt;"",N(R203)&lt;0),"Over capacity by "&amp;-R203&amp;". ","")&amp;IF(I203="","No owner. ","")&amp;IF(AND(L203&lt;&gt;"",E203&lt;&gt;"",N(E203)&gt;N(L203)),"After the deadline. ","")))))</f>
        <v/>
      </c>
    </row>
    <row r="204" spans="1:20" x14ac:dyDescent="0.35">
      <c r="A204" s="6"/>
      <c r="B204" s="6"/>
      <c r="C204" s="7"/>
      <c r="D204" s="6"/>
      <c r="E204" s="8"/>
      <c r="F204" s="9"/>
      <c r="G204" s="9"/>
      <c r="H204" s="6"/>
      <c r="I204" s="6"/>
      <c r="J204" s="7"/>
      <c r="K204" s="7"/>
      <c r="L204" s="8"/>
      <c r="M204" s="7"/>
      <c r="N204" s="7"/>
      <c r="O204" s="10" t="str">
        <f t="shared" si="12"/>
        <v/>
      </c>
      <c r="P204" s="11" t="str">
        <f>IF(OR(E204="",N204="Cancelled"),"",COUNTIFS($E$5:E204,E204,$N$5:N204,"&lt;&gt;Cancelled"))</f>
        <v/>
      </c>
      <c r="Q204" s="12" t="str">
        <f t="shared" si="13"/>
        <v/>
      </c>
      <c r="R204" s="11" t="str">
        <f t="shared" si="14"/>
        <v/>
      </c>
      <c r="S204" s="13" t="str">
        <f t="shared" si="15"/>
        <v/>
      </c>
      <c r="T204" s="14" t="str">
        <f t="array" ref="T204">IF(N204="Cancelled","",IF(AND(F204&lt;&gt;"",G204&lt;&gt;"",G204&lt;=F204),"Check overnight or invalid times manually.",IF(B204="","",TRIM(IF(IF(OR(NOT(AND(E204&lt;&gt;"",N204&lt;&gt;"Cancelled")),I204=""),0,SUMPRODUCT(($E$5:$E$304=E204)*($N$5:$N$304&lt;&gt;"Cancelled")*(IF($F$5:$F$304="",0,$F$5:$F$304)&lt;IF(G204="",1,G204))*(IF($G$5:$G$304="",1,$G$5:$G$304)&gt;IF(F204="",0,F204))*($I$5:$I$304=I204)))&gt;1,"Trainer booked twice. ","")&amp;IF(IF(OR(NOT(AND(E204&lt;&gt;"",N204&lt;&gt;"Cancelled")),H204="",H204="Online"),0,SUMPRODUCT(($E$5:$E$304=E204)*($N$5:$N$304&lt;&gt;"Cancelled")*(IF($F$5:$F$304="",0,$F$5:$F$304)&lt;IF(G204="",1,G204))*(IF($G$5:$G$304="",1,$G$5:$G$304)&gt;IF(F204="",0,F204))*($H$5:$H$304=H204)))&gt;1,"Room booked twice. ","")&amp;IF(AND(R204&lt;&gt;"",N(R204)&lt;0),"Over capacity by "&amp;-R204&amp;". ","")&amp;IF(I204="","No owner. ","")&amp;IF(AND(L204&lt;&gt;"",E204&lt;&gt;"",N(E204)&gt;N(L204)),"After the deadline. ","")))))</f>
        <v/>
      </c>
    </row>
    <row r="205" spans="1:20" x14ac:dyDescent="0.35">
      <c r="A205" s="6"/>
      <c r="B205" s="6"/>
      <c r="C205" s="7"/>
      <c r="D205" s="6"/>
      <c r="E205" s="8"/>
      <c r="F205" s="9"/>
      <c r="G205" s="9"/>
      <c r="H205" s="6"/>
      <c r="I205" s="6"/>
      <c r="J205" s="7"/>
      <c r="K205" s="7"/>
      <c r="L205" s="8"/>
      <c r="M205" s="7"/>
      <c r="N205" s="7"/>
      <c r="O205" s="10" t="str">
        <f t="shared" si="12"/>
        <v/>
      </c>
      <c r="P205" s="11" t="str">
        <f>IF(OR(E205="",N205="Cancelled"),"",COUNTIFS($E$5:E205,E205,$N$5:N205,"&lt;&gt;Cancelled"))</f>
        <v/>
      </c>
      <c r="Q205" s="12" t="str">
        <f t="shared" si="13"/>
        <v/>
      </c>
      <c r="R205" s="11" t="str">
        <f t="shared" si="14"/>
        <v/>
      </c>
      <c r="S205" s="13" t="str">
        <f t="shared" si="15"/>
        <v/>
      </c>
      <c r="T205" s="14" t="str">
        <f t="array" ref="T205">IF(N205="Cancelled","",IF(AND(F205&lt;&gt;"",G205&lt;&gt;"",G205&lt;=F205),"Check overnight or invalid times manually.",IF(B205="","",TRIM(IF(IF(OR(NOT(AND(E205&lt;&gt;"",N205&lt;&gt;"Cancelled")),I205=""),0,SUMPRODUCT(($E$5:$E$304=E205)*($N$5:$N$304&lt;&gt;"Cancelled")*(IF($F$5:$F$304="",0,$F$5:$F$304)&lt;IF(G205="",1,G205))*(IF($G$5:$G$304="",1,$G$5:$G$304)&gt;IF(F205="",0,F205))*($I$5:$I$304=I205)))&gt;1,"Trainer booked twice. ","")&amp;IF(IF(OR(NOT(AND(E205&lt;&gt;"",N205&lt;&gt;"Cancelled")),H205="",H205="Online"),0,SUMPRODUCT(($E$5:$E$304=E205)*($N$5:$N$304&lt;&gt;"Cancelled")*(IF($F$5:$F$304="",0,$F$5:$F$304)&lt;IF(G205="",1,G205))*(IF($G$5:$G$304="",1,$G$5:$G$304)&gt;IF(F205="",0,F205))*($H$5:$H$304=H205)))&gt;1,"Room booked twice. ","")&amp;IF(AND(R205&lt;&gt;"",N(R205)&lt;0),"Over capacity by "&amp;-R205&amp;". ","")&amp;IF(I205="","No owner. ","")&amp;IF(AND(L205&lt;&gt;"",E205&lt;&gt;"",N(E205)&gt;N(L205)),"After the deadline. ","")))))</f>
        <v/>
      </c>
    </row>
    <row r="206" spans="1:20" x14ac:dyDescent="0.35">
      <c r="A206" s="6"/>
      <c r="B206" s="6"/>
      <c r="C206" s="7"/>
      <c r="D206" s="6"/>
      <c r="E206" s="8"/>
      <c r="F206" s="9"/>
      <c r="G206" s="9"/>
      <c r="H206" s="6"/>
      <c r="I206" s="6"/>
      <c r="J206" s="7"/>
      <c r="K206" s="7"/>
      <c r="L206" s="8"/>
      <c r="M206" s="7"/>
      <c r="N206" s="7"/>
      <c r="O206" s="10" t="str">
        <f t="shared" si="12"/>
        <v/>
      </c>
      <c r="P206" s="11" t="str">
        <f>IF(OR(E206="",N206="Cancelled"),"",COUNTIFS($E$5:E206,E206,$N$5:N206,"&lt;&gt;Cancelled"))</f>
        <v/>
      </c>
      <c r="Q206" s="12" t="str">
        <f t="shared" si="13"/>
        <v/>
      </c>
      <c r="R206" s="11" t="str">
        <f t="shared" si="14"/>
        <v/>
      </c>
      <c r="S206" s="13" t="str">
        <f t="shared" si="15"/>
        <v/>
      </c>
      <c r="T206" s="14" t="str">
        <f t="array" ref="T206">IF(N206="Cancelled","",IF(AND(F206&lt;&gt;"",G206&lt;&gt;"",G206&lt;=F206),"Check overnight or invalid times manually.",IF(B206="","",TRIM(IF(IF(OR(NOT(AND(E206&lt;&gt;"",N206&lt;&gt;"Cancelled")),I206=""),0,SUMPRODUCT(($E$5:$E$304=E206)*($N$5:$N$304&lt;&gt;"Cancelled")*(IF($F$5:$F$304="",0,$F$5:$F$304)&lt;IF(G206="",1,G206))*(IF($G$5:$G$304="",1,$G$5:$G$304)&gt;IF(F206="",0,F206))*($I$5:$I$304=I206)))&gt;1,"Trainer booked twice. ","")&amp;IF(IF(OR(NOT(AND(E206&lt;&gt;"",N206&lt;&gt;"Cancelled")),H206="",H206="Online"),0,SUMPRODUCT(($E$5:$E$304=E206)*($N$5:$N$304&lt;&gt;"Cancelled")*(IF($F$5:$F$304="",0,$F$5:$F$304)&lt;IF(G206="",1,G206))*(IF($G$5:$G$304="",1,$G$5:$G$304)&gt;IF(F206="",0,F206))*($H$5:$H$304=H206)))&gt;1,"Room booked twice. ","")&amp;IF(AND(R206&lt;&gt;"",N(R206)&lt;0),"Over capacity by "&amp;-R206&amp;". ","")&amp;IF(I206="","No owner. ","")&amp;IF(AND(L206&lt;&gt;"",E206&lt;&gt;"",N(E206)&gt;N(L206)),"After the deadline. ","")))))</f>
        <v/>
      </c>
    </row>
    <row r="207" spans="1:20" x14ac:dyDescent="0.35">
      <c r="A207" s="6"/>
      <c r="B207" s="6"/>
      <c r="C207" s="7"/>
      <c r="D207" s="6"/>
      <c r="E207" s="8"/>
      <c r="F207" s="9"/>
      <c r="G207" s="9"/>
      <c r="H207" s="6"/>
      <c r="I207" s="6"/>
      <c r="J207" s="7"/>
      <c r="K207" s="7"/>
      <c r="L207" s="8"/>
      <c r="M207" s="7"/>
      <c r="N207" s="7"/>
      <c r="O207" s="10" t="str">
        <f t="shared" si="12"/>
        <v/>
      </c>
      <c r="P207" s="11" t="str">
        <f>IF(OR(E207="",N207="Cancelled"),"",COUNTIFS($E$5:E207,E207,$N$5:N207,"&lt;&gt;Cancelled"))</f>
        <v/>
      </c>
      <c r="Q207" s="12" t="str">
        <f t="shared" si="13"/>
        <v/>
      </c>
      <c r="R207" s="11" t="str">
        <f t="shared" si="14"/>
        <v/>
      </c>
      <c r="S207" s="13" t="str">
        <f t="shared" si="15"/>
        <v/>
      </c>
      <c r="T207" s="14" t="str">
        <f t="array" ref="T207">IF(N207="Cancelled","",IF(AND(F207&lt;&gt;"",G207&lt;&gt;"",G207&lt;=F207),"Check overnight or invalid times manually.",IF(B207="","",TRIM(IF(IF(OR(NOT(AND(E207&lt;&gt;"",N207&lt;&gt;"Cancelled")),I207=""),0,SUMPRODUCT(($E$5:$E$304=E207)*($N$5:$N$304&lt;&gt;"Cancelled")*(IF($F$5:$F$304="",0,$F$5:$F$304)&lt;IF(G207="",1,G207))*(IF($G$5:$G$304="",1,$G$5:$G$304)&gt;IF(F207="",0,F207))*($I$5:$I$304=I207)))&gt;1,"Trainer booked twice. ","")&amp;IF(IF(OR(NOT(AND(E207&lt;&gt;"",N207&lt;&gt;"Cancelled")),H207="",H207="Online"),0,SUMPRODUCT(($E$5:$E$304=E207)*($N$5:$N$304&lt;&gt;"Cancelled")*(IF($F$5:$F$304="",0,$F$5:$F$304)&lt;IF(G207="",1,G207))*(IF($G$5:$G$304="",1,$G$5:$G$304)&gt;IF(F207="",0,F207))*($H$5:$H$304=H207)))&gt;1,"Room booked twice. ","")&amp;IF(AND(R207&lt;&gt;"",N(R207)&lt;0),"Over capacity by "&amp;-R207&amp;". ","")&amp;IF(I207="","No owner. ","")&amp;IF(AND(L207&lt;&gt;"",E207&lt;&gt;"",N(E207)&gt;N(L207)),"After the deadline. ","")))))</f>
        <v/>
      </c>
    </row>
    <row r="208" spans="1:20" x14ac:dyDescent="0.35">
      <c r="A208" s="6"/>
      <c r="B208" s="6"/>
      <c r="C208" s="7"/>
      <c r="D208" s="6"/>
      <c r="E208" s="8"/>
      <c r="F208" s="9"/>
      <c r="G208" s="9"/>
      <c r="H208" s="6"/>
      <c r="I208" s="6"/>
      <c r="J208" s="7"/>
      <c r="K208" s="7"/>
      <c r="L208" s="8"/>
      <c r="M208" s="7"/>
      <c r="N208" s="7"/>
      <c r="O208" s="10" t="str">
        <f t="shared" si="12"/>
        <v/>
      </c>
      <c r="P208" s="11" t="str">
        <f>IF(OR(E208="",N208="Cancelled"),"",COUNTIFS($E$5:E208,E208,$N$5:N208,"&lt;&gt;Cancelled"))</f>
        <v/>
      </c>
      <c r="Q208" s="12" t="str">
        <f t="shared" si="13"/>
        <v/>
      </c>
      <c r="R208" s="11" t="str">
        <f t="shared" si="14"/>
        <v/>
      </c>
      <c r="S208" s="13" t="str">
        <f t="shared" si="15"/>
        <v/>
      </c>
      <c r="T208" s="14" t="str">
        <f t="array" ref="T208">IF(N208="Cancelled","",IF(AND(F208&lt;&gt;"",G208&lt;&gt;"",G208&lt;=F208),"Check overnight or invalid times manually.",IF(B208="","",TRIM(IF(IF(OR(NOT(AND(E208&lt;&gt;"",N208&lt;&gt;"Cancelled")),I208=""),0,SUMPRODUCT(($E$5:$E$304=E208)*($N$5:$N$304&lt;&gt;"Cancelled")*(IF($F$5:$F$304="",0,$F$5:$F$304)&lt;IF(G208="",1,G208))*(IF($G$5:$G$304="",1,$G$5:$G$304)&gt;IF(F208="",0,F208))*($I$5:$I$304=I208)))&gt;1,"Trainer booked twice. ","")&amp;IF(IF(OR(NOT(AND(E208&lt;&gt;"",N208&lt;&gt;"Cancelled")),H208="",H208="Online"),0,SUMPRODUCT(($E$5:$E$304=E208)*($N$5:$N$304&lt;&gt;"Cancelled")*(IF($F$5:$F$304="",0,$F$5:$F$304)&lt;IF(G208="",1,G208))*(IF($G$5:$G$304="",1,$G$5:$G$304)&gt;IF(F208="",0,F208))*($H$5:$H$304=H208)))&gt;1,"Room booked twice. ","")&amp;IF(AND(R208&lt;&gt;"",N(R208)&lt;0),"Over capacity by "&amp;-R208&amp;". ","")&amp;IF(I208="","No owner. ","")&amp;IF(AND(L208&lt;&gt;"",E208&lt;&gt;"",N(E208)&gt;N(L208)),"After the deadline. ","")))))</f>
        <v/>
      </c>
    </row>
    <row r="209" spans="1:20" x14ac:dyDescent="0.35">
      <c r="A209" s="6"/>
      <c r="B209" s="6"/>
      <c r="C209" s="7"/>
      <c r="D209" s="6"/>
      <c r="E209" s="8"/>
      <c r="F209" s="9"/>
      <c r="G209" s="9"/>
      <c r="H209" s="6"/>
      <c r="I209" s="6"/>
      <c r="J209" s="7"/>
      <c r="K209" s="7"/>
      <c r="L209" s="8"/>
      <c r="M209" s="7"/>
      <c r="N209" s="7"/>
      <c r="O209" s="10" t="str">
        <f t="shared" si="12"/>
        <v/>
      </c>
      <c r="P209" s="11" t="str">
        <f>IF(OR(E209="",N209="Cancelled"),"",COUNTIFS($E$5:E209,E209,$N$5:N209,"&lt;&gt;Cancelled"))</f>
        <v/>
      </c>
      <c r="Q209" s="12" t="str">
        <f t="shared" si="13"/>
        <v/>
      </c>
      <c r="R209" s="11" t="str">
        <f t="shared" si="14"/>
        <v/>
      </c>
      <c r="S209" s="13" t="str">
        <f t="shared" si="15"/>
        <v/>
      </c>
      <c r="T209" s="14" t="str">
        <f t="array" ref="T209">IF(N209="Cancelled","",IF(AND(F209&lt;&gt;"",G209&lt;&gt;"",G209&lt;=F209),"Check overnight or invalid times manually.",IF(B209="","",TRIM(IF(IF(OR(NOT(AND(E209&lt;&gt;"",N209&lt;&gt;"Cancelled")),I209=""),0,SUMPRODUCT(($E$5:$E$304=E209)*($N$5:$N$304&lt;&gt;"Cancelled")*(IF($F$5:$F$304="",0,$F$5:$F$304)&lt;IF(G209="",1,G209))*(IF($G$5:$G$304="",1,$G$5:$G$304)&gt;IF(F209="",0,F209))*($I$5:$I$304=I209)))&gt;1,"Trainer booked twice. ","")&amp;IF(IF(OR(NOT(AND(E209&lt;&gt;"",N209&lt;&gt;"Cancelled")),H209="",H209="Online"),0,SUMPRODUCT(($E$5:$E$304=E209)*($N$5:$N$304&lt;&gt;"Cancelled")*(IF($F$5:$F$304="",0,$F$5:$F$304)&lt;IF(G209="",1,G209))*(IF($G$5:$G$304="",1,$G$5:$G$304)&gt;IF(F209="",0,F209))*($H$5:$H$304=H209)))&gt;1,"Room booked twice. ","")&amp;IF(AND(R209&lt;&gt;"",N(R209)&lt;0),"Over capacity by "&amp;-R209&amp;". ","")&amp;IF(I209="","No owner. ","")&amp;IF(AND(L209&lt;&gt;"",E209&lt;&gt;"",N(E209)&gt;N(L209)),"After the deadline. ","")))))</f>
        <v/>
      </c>
    </row>
    <row r="210" spans="1:20" x14ac:dyDescent="0.35">
      <c r="A210" s="6"/>
      <c r="B210" s="6"/>
      <c r="C210" s="7"/>
      <c r="D210" s="6"/>
      <c r="E210" s="8"/>
      <c r="F210" s="9"/>
      <c r="G210" s="9"/>
      <c r="H210" s="6"/>
      <c r="I210" s="6"/>
      <c r="J210" s="7"/>
      <c r="K210" s="7"/>
      <c r="L210" s="8"/>
      <c r="M210" s="7"/>
      <c r="N210" s="7"/>
      <c r="O210" s="10" t="str">
        <f t="shared" si="12"/>
        <v/>
      </c>
      <c r="P210" s="11" t="str">
        <f>IF(OR(E210="",N210="Cancelled"),"",COUNTIFS($E$5:E210,E210,$N$5:N210,"&lt;&gt;Cancelled"))</f>
        <v/>
      </c>
      <c r="Q210" s="12" t="str">
        <f t="shared" si="13"/>
        <v/>
      </c>
      <c r="R210" s="11" t="str">
        <f t="shared" si="14"/>
        <v/>
      </c>
      <c r="S210" s="13" t="str">
        <f t="shared" si="15"/>
        <v/>
      </c>
      <c r="T210" s="14" t="str">
        <f t="array" ref="T210">IF(N210="Cancelled","",IF(AND(F210&lt;&gt;"",G210&lt;&gt;"",G210&lt;=F210),"Check overnight or invalid times manually.",IF(B210="","",TRIM(IF(IF(OR(NOT(AND(E210&lt;&gt;"",N210&lt;&gt;"Cancelled")),I210=""),0,SUMPRODUCT(($E$5:$E$304=E210)*($N$5:$N$304&lt;&gt;"Cancelled")*(IF($F$5:$F$304="",0,$F$5:$F$304)&lt;IF(G210="",1,G210))*(IF($G$5:$G$304="",1,$G$5:$G$304)&gt;IF(F210="",0,F210))*($I$5:$I$304=I210)))&gt;1,"Trainer booked twice. ","")&amp;IF(IF(OR(NOT(AND(E210&lt;&gt;"",N210&lt;&gt;"Cancelled")),H210="",H210="Online"),0,SUMPRODUCT(($E$5:$E$304=E210)*($N$5:$N$304&lt;&gt;"Cancelled")*(IF($F$5:$F$304="",0,$F$5:$F$304)&lt;IF(G210="",1,G210))*(IF($G$5:$G$304="",1,$G$5:$G$304)&gt;IF(F210="",0,F210))*($H$5:$H$304=H210)))&gt;1,"Room booked twice. ","")&amp;IF(AND(R210&lt;&gt;"",N(R210)&lt;0),"Over capacity by "&amp;-R210&amp;". ","")&amp;IF(I210="","No owner. ","")&amp;IF(AND(L210&lt;&gt;"",E210&lt;&gt;"",N(E210)&gt;N(L210)),"After the deadline. ","")))))</f>
        <v/>
      </c>
    </row>
    <row r="211" spans="1:20" x14ac:dyDescent="0.35">
      <c r="A211" s="6"/>
      <c r="B211" s="6"/>
      <c r="C211" s="7"/>
      <c r="D211" s="6"/>
      <c r="E211" s="8"/>
      <c r="F211" s="9"/>
      <c r="G211" s="9"/>
      <c r="H211" s="6"/>
      <c r="I211" s="6"/>
      <c r="J211" s="7"/>
      <c r="K211" s="7"/>
      <c r="L211" s="8"/>
      <c r="M211" s="7"/>
      <c r="N211" s="7"/>
      <c r="O211" s="10" t="str">
        <f t="shared" si="12"/>
        <v/>
      </c>
      <c r="P211" s="11" t="str">
        <f>IF(OR(E211="",N211="Cancelled"),"",COUNTIFS($E$5:E211,E211,$N$5:N211,"&lt;&gt;Cancelled"))</f>
        <v/>
      </c>
      <c r="Q211" s="12" t="str">
        <f t="shared" si="13"/>
        <v/>
      </c>
      <c r="R211" s="11" t="str">
        <f t="shared" si="14"/>
        <v/>
      </c>
      <c r="S211" s="13" t="str">
        <f t="shared" si="15"/>
        <v/>
      </c>
      <c r="T211" s="14" t="str">
        <f t="array" ref="T211">IF(N211="Cancelled","",IF(AND(F211&lt;&gt;"",G211&lt;&gt;"",G211&lt;=F211),"Check overnight or invalid times manually.",IF(B211="","",TRIM(IF(IF(OR(NOT(AND(E211&lt;&gt;"",N211&lt;&gt;"Cancelled")),I211=""),0,SUMPRODUCT(($E$5:$E$304=E211)*($N$5:$N$304&lt;&gt;"Cancelled")*(IF($F$5:$F$304="",0,$F$5:$F$304)&lt;IF(G211="",1,G211))*(IF($G$5:$G$304="",1,$G$5:$G$304)&gt;IF(F211="",0,F211))*($I$5:$I$304=I211)))&gt;1,"Trainer booked twice. ","")&amp;IF(IF(OR(NOT(AND(E211&lt;&gt;"",N211&lt;&gt;"Cancelled")),H211="",H211="Online"),0,SUMPRODUCT(($E$5:$E$304=E211)*($N$5:$N$304&lt;&gt;"Cancelled")*(IF($F$5:$F$304="",0,$F$5:$F$304)&lt;IF(G211="",1,G211))*(IF($G$5:$G$304="",1,$G$5:$G$304)&gt;IF(F211="",0,F211))*($H$5:$H$304=H211)))&gt;1,"Room booked twice. ","")&amp;IF(AND(R211&lt;&gt;"",N(R211)&lt;0),"Over capacity by "&amp;-R211&amp;". ","")&amp;IF(I211="","No owner. ","")&amp;IF(AND(L211&lt;&gt;"",E211&lt;&gt;"",N(E211)&gt;N(L211)),"After the deadline. ","")))))</f>
        <v/>
      </c>
    </row>
    <row r="212" spans="1:20" x14ac:dyDescent="0.35">
      <c r="A212" s="6"/>
      <c r="B212" s="6"/>
      <c r="C212" s="7"/>
      <c r="D212" s="6"/>
      <c r="E212" s="8"/>
      <c r="F212" s="9"/>
      <c r="G212" s="9"/>
      <c r="H212" s="6"/>
      <c r="I212" s="6"/>
      <c r="J212" s="7"/>
      <c r="K212" s="7"/>
      <c r="L212" s="8"/>
      <c r="M212" s="7"/>
      <c r="N212" s="7"/>
      <c r="O212" s="10" t="str">
        <f t="shared" si="12"/>
        <v/>
      </c>
      <c r="P212" s="11" t="str">
        <f>IF(OR(E212="",N212="Cancelled"),"",COUNTIFS($E$5:E212,E212,$N$5:N212,"&lt;&gt;Cancelled"))</f>
        <v/>
      </c>
      <c r="Q212" s="12" t="str">
        <f t="shared" si="13"/>
        <v/>
      </c>
      <c r="R212" s="11" t="str">
        <f t="shared" si="14"/>
        <v/>
      </c>
      <c r="S212" s="13" t="str">
        <f t="shared" si="15"/>
        <v/>
      </c>
      <c r="T212" s="14" t="str">
        <f t="array" ref="T212">IF(N212="Cancelled","",IF(AND(F212&lt;&gt;"",G212&lt;&gt;"",G212&lt;=F212),"Check overnight or invalid times manually.",IF(B212="","",TRIM(IF(IF(OR(NOT(AND(E212&lt;&gt;"",N212&lt;&gt;"Cancelled")),I212=""),0,SUMPRODUCT(($E$5:$E$304=E212)*($N$5:$N$304&lt;&gt;"Cancelled")*(IF($F$5:$F$304="",0,$F$5:$F$304)&lt;IF(G212="",1,G212))*(IF($G$5:$G$304="",1,$G$5:$G$304)&gt;IF(F212="",0,F212))*($I$5:$I$304=I212)))&gt;1,"Trainer booked twice. ","")&amp;IF(IF(OR(NOT(AND(E212&lt;&gt;"",N212&lt;&gt;"Cancelled")),H212="",H212="Online"),0,SUMPRODUCT(($E$5:$E$304=E212)*($N$5:$N$304&lt;&gt;"Cancelled")*(IF($F$5:$F$304="",0,$F$5:$F$304)&lt;IF(G212="",1,G212))*(IF($G$5:$G$304="",1,$G$5:$G$304)&gt;IF(F212="",0,F212))*($H$5:$H$304=H212)))&gt;1,"Room booked twice. ","")&amp;IF(AND(R212&lt;&gt;"",N(R212)&lt;0),"Over capacity by "&amp;-R212&amp;". ","")&amp;IF(I212="","No owner. ","")&amp;IF(AND(L212&lt;&gt;"",E212&lt;&gt;"",N(E212)&gt;N(L212)),"After the deadline. ","")))))</f>
        <v/>
      </c>
    </row>
    <row r="213" spans="1:20" x14ac:dyDescent="0.35">
      <c r="A213" s="6"/>
      <c r="B213" s="6"/>
      <c r="C213" s="7"/>
      <c r="D213" s="6"/>
      <c r="E213" s="8"/>
      <c r="F213" s="9"/>
      <c r="G213" s="9"/>
      <c r="H213" s="6"/>
      <c r="I213" s="6"/>
      <c r="J213" s="7"/>
      <c r="K213" s="7"/>
      <c r="L213" s="8"/>
      <c r="M213" s="7"/>
      <c r="N213" s="7"/>
      <c r="O213" s="10" t="str">
        <f t="shared" si="12"/>
        <v/>
      </c>
      <c r="P213" s="11" t="str">
        <f>IF(OR(E213="",N213="Cancelled"),"",COUNTIFS($E$5:E213,E213,$N$5:N213,"&lt;&gt;Cancelled"))</f>
        <v/>
      </c>
      <c r="Q213" s="12" t="str">
        <f t="shared" si="13"/>
        <v/>
      </c>
      <c r="R213" s="11" t="str">
        <f t="shared" si="14"/>
        <v/>
      </c>
      <c r="S213" s="13" t="str">
        <f t="shared" si="15"/>
        <v/>
      </c>
      <c r="T213" s="14" t="str">
        <f t="array" ref="T213">IF(N213="Cancelled","",IF(AND(F213&lt;&gt;"",G213&lt;&gt;"",G213&lt;=F213),"Check overnight or invalid times manually.",IF(B213="","",TRIM(IF(IF(OR(NOT(AND(E213&lt;&gt;"",N213&lt;&gt;"Cancelled")),I213=""),0,SUMPRODUCT(($E$5:$E$304=E213)*($N$5:$N$304&lt;&gt;"Cancelled")*(IF($F$5:$F$304="",0,$F$5:$F$304)&lt;IF(G213="",1,G213))*(IF($G$5:$G$304="",1,$G$5:$G$304)&gt;IF(F213="",0,F213))*($I$5:$I$304=I213)))&gt;1,"Trainer booked twice. ","")&amp;IF(IF(OR(NOT(AND(E213&lt;&gt;"",N213&lt;&gt;"Cancelled")),H213="",H213="Online"),0,SUMPRODUCT(($E$5:$E$304=E213)*($N$5:$N$304&lt;&gt;"Cancelled")*(IF($F$5:$F$304="",0,$F$5:$F$304)&lt;IF(G213="",1,G213))*(IF($G$5:$G$304="",1,$G$5:$G$304)&gt;IF(F213="",0,F213))*($H$5:$H$304=H213)))&gt;1,"Room booked twice. ","")&amp;IF(AND(R213&lt;&gt;"",N(R213)&lt;0),"Over capacity by "&amp;-R213&amp;". ","")&amp;IF(I213="","No owner. ","")&amp;IF(AND(L213&lt;&gt;"",E213&lt;&gt;"",N(E213)&gt;N(L213)),"After the deadline. ","")))))</f>
        <v/>
      </c>
    </row>
    <row r="214" spans="1:20" x14ac:dyDescent="0.35">
      <c r="A214" s="6"/>
      <c r="B214" s="6"/>
      <c r="C214" s="7"/>
      <c r="D214" s="6"/>
      <c r="E214" s="8"/>
      <c r="F214" s="9"/>
      <c r="G214" s="9"/>
      <c r="H214" s="6"/>
      <c r="I214" s="6"/>
      <c r="J214" s="7"/>
      <c r="K214" s="7"/>
      <c r="L214" s="8"/>
      <c r="M214" s="7"/>
      <c r="N214" s="7"/>
      <c r="O214" s="10" t="str">
        <f t="shared" si="12"/>
        <v/>
      </c>
      <c r="P214" s="11" t="str">
        <f>IF(OR(E214="",N214="Cancelled"),"",COUNTIFS($E$5:E214,E214,$N$5:N214,"&lt;&gt;Cancelled"))</f>
        <v/>
      </c>
      <c r="Q214" s="12" t="str">
        <f t="shared" si="13"/>
        <v/>
      </c>
      <c r="R214" s="11" t="str">
        <f t="shared" si="14"/>
        <v/>
      </c>
      <c r="S214" s="13" t="str">
        <f t="shared" si="15"/>
        <v/>
      </c>
      <c r="T214" s="14" t="str">
        <f t="array" ref="T214">IF(N214="Cancelled","",IF(AND(F214&lt;&gt;"",G214&lt;&gt;"",G214&lt;=F214),"Check overnight or invalid times manually.",IF(B214="","",TRIM(IF(IF(OR(NOT(AND(E214&lt;&gt;"",N214&lt;&gt;"Cancelled")),I214=""),0,SUMPRODUCT(($E$5:$E$304=E214)*($N$5:$N$304&lt;&gt;"Cancelled")*(IF($F$5:$F$304="",0,$F$5:$F$304)&lt;IF(G214="",1,G214))*(IF($G$5:$G$304="",1,$G$5:$G$304)&gt;IF(F214="",0,F214))*($I$5:$I$304=I214)))&gt;1,"Trainer booked twice. ","")&amp;IF(IF(OR(NOT(AND(E214&lt;&gt;"",N214&lt;&gt;"Cancelled")),H214="",H214="Online"),0,SUMPRODUCT(($E$5:$E$304=E214)*($N$5:$N$304&lt;&gt;"Cancelled")*(IF($F$5:$F$304="",0,$F$5:$F$304)&lt;IF(G214="",1,G214))*(IF($G$5:$G$304="",1,$G$5:$G$304)&gt;IF(F214="",0,F214))*($H$5:$H$304=H214)))&gt;1,"Room booked twice. ","")&amp;IF(AND(R214&lt;&gt;"",N(R214)&lt;0),"Over capacity by "&amp;-R214&amp;". ","")&amp;IF(I214="","No owner. ","")&amp;IF(AND(L214&lt;&gt;"",E214&lt;&gt;"",N(E214)&gt;N(L214)),"After the deadline. ","")))))</f>
        <v/>
      </c>
    </row>
    <row r="215" spans="1:20" x14ac:dyDescent="0.35">
      <c r="A215" s="6"/>
      <c r="B215" s="6"/>
      <c r="C215" s="7"/>
      <c r="D215" s="6"/>
      <c r="E215" s="8"/>
      <c r="F215" s="9"/>
      <c r="G215" s="9"/>
      <c r="H215" s="6"/>
      <c r="I215" s="6"/>
      <c r="J215" s="7"/>
      <c r="K215" s="7"/>
      <c r="L215" s="8"/>
      <c r="M215" s="7"/>
      <c r="N215" s="7"/>
      <c r="O215" s="10" t="str">
        <f t="shared" si="12"/>
        <v/>
      </c>
      <c r="P215" s="11" t="str">
        <f>IF(OR(E215="",N215="Cancelled"),"",COUNTIFS($E$5:E215,E215,$N$5:N215,"&lt;&gt;Cancelled"))</f>
        <v/>
      </c>
      <c r="Q215" s="12" t="str">
        <f t="shared" si="13"/>
        <v/>
      </c>
      <c r="R215" s="11" t="str">
        <f t="shared" si="14"/>
        <v/>
      </c>
      <c r="S215" s="13" t="str">
        <f t="shared" si="15"/>
        <v/>
      </c>
      <c r="T215" s="14" t="str">
        <f t="array" ref="T215">IF(N215="Cancelled","",IF(AND(F215&lt;&gt;"",G215&lt;&gt;"",G215&lt;=F215),"Check overnight or invalid times manually.",IF(B215="","",TRIM(IF(IF(OR(NOT(AND(E215&lt;&gt;"",N215&lt;&gt;"Cancelled")),I215=""),0,SUMPRODUCT(($E$5:$E$304=E215)*($N$5:$N$304&lt;&gt;"Cancelled")*(IF($F$5:$F$304="",0,$F$5:$F$304)&lt;IF(G215="",1,G215))*(IF($G$5:$G$304="",1,$G$5:$G$304)&gt;IF(F215="",0,F215))*($I$5:$I$304=I215)))&gt;1,"Trainer booked twice. ","")&amp;IF(IF(OR(NOT(AND(E215&lt;&gt;"",N215&lt;&gt;"Cancelled")),H215="",H215="Online"),0,SUMPRODUCT(($E$5:$E$304=E215)*($N$5:$N$304&lt;&gt;"Cancelled")*(IF($F$5:$F$304="",0,$F$5:$F$304)&lt;IF(G215="",1,G215))*(IF($G$5:$G$304="",1,$G$5:$G$304)&gt;IF(F215="",0,F215))*($H$5:$H$304=H215)))&gt;1,"Room booked twice. ","")&amp;IF(AND(R215&lt;&gt;"",N(R215)&lt;0),"Over capacity by "&amp;-R215&amp;". ","")&amp;IF(I215="","No owner. ","")&amp;IF(AND(L215&lt;&gt;"",E215&lt;&gt;"",N(E215)&gt;N(L215)),"After the deadline. ","")))))</f>
        <v/>
      </c>
    </row>
    <row r="216" spans="1:20" x14ac:dyDescent="0.35">
      <c r="A216" s="6"/>
      <c r="B216" s="6"/>
      <c r="C216" s="7"/>
      <c r="D216" s="6"/>
      <c r="E216" s="8"/>
      <c r="F216" s="9"/>
      <c r="G216" s="9"/>
      <c r="H216" s="6"/>
      <c r="I216" s="6"/>
      <c r="J216" s="7"/>
      <c r="K216" s="7"/>
      <c r="L216" s="8"/>
      <c r="M216" s="7"/>
      <c r="N216" s="7"/>
      <c r="O216" s="10" t="str">
        <f t="shared" si="12"/>
        <v/>
      </c>
      <c r="P216" s="11" t="str">
        <f>IF(OR(E216="",N216="Cancelled"),"",COUNTIFS($E$5:E216,E216,$N$5:N216,"&lt;&gt;Cancelled"))</f>
        <v/>
      </c>
      <c r="Q216" s="12" t="str">
        <f t="shared" si="13"/>
        <v/>
      </c>
      <c r="R216" s="11" t="str">
        <f t="shared" si="14"/>
        <v/>
      </c>
      <c r="S216" s="13" t="str">
        <f t="shared" si="15"/>
        <v/>
      </c>
      <c r="T216" s="14" t="str">
        <f t="array" ref="T216">IF(N216="Cancelled","",IF(AND(F216&lt;&gt;"",G216&lt;&gt;"",G216&lt;=F216),"Check overnight or invalid times manually.",IF(B216="","",TRIM(IF(IF(OR(NOT(AND(E216&lt;&gt;"",N216&lt;&gt;"Cancelled")),I216=""),0,SUMPRODUCT(($E$5:$E$304=E216)*($N$5:$N$304&lt;&gt;"Cancelled")*(IF($F$5:$F$304="",0,$F$5:$F$304)&lt;IF(G216="",1,G216))*(IF($G$5:$G$304="",1,$G$5:$G$304)&gt;IF(F216="",0,F216))*($I$5:$I$304=I216)))&gt;1,"Trainer booked twice. ","")&amp;IF(IF(OR(NOT(AND(E216&lt;&gt;"",N216&lt;&gt;"Cancelled")),H216="",H216="Online"),0,SUMPRODUCT(($E$5:$E$304=E216)*($N$5:$N$304&lt;&gt;"Cancelled")*(IF($F$5:$F$304="",0,$F$5:$F$304)&lt;IF(G216="",1,G216))*(IF($G$5:$G$304="",1,$G$5:$G$304)&gt;IF(F216="",0,F216))*($H$5:$H$304=H216)))&gt;1,"Room booked twice. ","")&amp;IF(AND(R216&lt;&gt;"",N(R216)&lt;0),"Over capacity by "&amp;-R216&amp;". ","")&amp;IF(I216="","No owner. ","")&amp;IF(AND(L216&lt;&gt;"",E216&lt;&gt;"",N(E216)&gt;N(L216)),"After the deadline. ","")))))</f>
        <v/>
      </c>
    </row>
    <row r="217" spans="1:20" x14ac:dyDescent="0.35">
      <c r="A217" s="6"/>
      <c r="B217" s="6"/>
      <c r="C217" s="7"/>
      <c r="D217" s="6"/>
      <c r="E217" s="8"/>
      <c r="F217" s="9"/>
      <c r="G217" s="9"/>
      <c r="H217" s="6"/>
      <c r="I217" s="6"/>
      <c r="J217" s="7"/>
      <c r="K217" s="7"/>
      <c r="L217" s="8"/>
      <c r="M217" s="7"/>
      <c r="N217" s="7"/>
      <c r="O217" s="10" t="str">
        <f t="shared" si="12"/>
        <v/>
      </c>
      <c r="P217" s="11" t="str">
        <f>IF(OR(E217="",N217="Cancelled"),"",COUNTIFS($E$5:E217,E217,$N$5:N217,"&lt;&gt;Cancelled"))</f>
        <v/>
      </c>
      <c r="Q217" s="12" t="str">
        <f t="shared" si="13"/>
        <v/>
      </c>
      <c r="R217" s="11" t="str">
        <f t="shared" si="14"/>
        <v/>
      </c>
      <c r="S217" s="13" t="str">
        <f t="shared" si="15"/>
        <v/>
      </c>
      <c r="T217" s="14" t="str">
        <f t="array" ref="T217">IF(N217="Cancelled","",IF(AND(F217&lt;&gt;"",G217&lt;&gt;"",G217&lt;=F217),"Check overnight or invalid times manually.",IF(B217="","",TRIM(IF(IF(OR(NOT(AND(E217&lt;&gt;"",N217&lt;&gt;"Cancelled")),I217=""),0,SUMPRODUCT(($E$5:$E$304=E217)*($N$5:$N$304&lt;&gt;"Cancelled")*(IF($F$5:$F$304="",0,$F$5:$F$304)&lt;IF(G217="",1,G217))*(IF($G$5:$G$304="",1,$G$5:$G$304)&gt;IF(F217="",0,F217))*($I$5:$I$304=I217)))&gt;1,"Trainer booked twice. ","")&amp;IF(IF(OR(NOT(AND(E217&lt;&gt;"",N217&lt;&gt;"Cancelled")),H217="",H217="Online"),0,SUMPRODUCT(($E$5:$E$304=E217)*($N$5:$N$304&lt;&gt;"Cancelled")*(IF($F$5:$F$304="",0,$F$5:$F$304)&lt;IF(G217="",1,G217))*(IF($G$5:$G$304="",1,$G$5:$G$304)&gt;IF(F217="",0,F217))*($H$5:$H$304=H217)))&gt;1,"Room booked twice. ","")&amp;IF(AND(R217&lt;&gt;"",N(R217)&lt;0),"Over capacity by "&amp;-R217&amp;". ","")&amp;IF(I217="","No owner. ","")&amp;IF(AND(L217&lt;&gt;"",E217&lt;&gt;"",N(E217)&gt;N(L217)),"After the deadline. ","")))))</f>
        <v/>
      </c>
    </row>
    <row r="218" spans="1:20" x14ac:dyDescent="0.35">
      <c r="A218" s="6"/>
      <c r="B218" s="6"/>
      <c r="C218" s="7"/>
      <c r="D218" s="6"/>
      <c r="E218" s="8"/>
      <c r="F218" s="9"/>
      <c r="G218" s="9"/>
      <c r="H218" s="6"/>
      <c r="I218" s="6"/>
      <c r="J218" s="7"/>
      <c r="K218" s="7"/>
      <c r="L218" s="8"/>
      <c r="M218" s="7"/>
      <c r="N218" s="7"/>
      <c r="O218" s="10" t="str">
        <f t="shared" si="12"/>
        <v/>
      </c>
      <c r="P218" s="11" t="str">
        <f>IF(OR(E218="",N218="Cancelled"),"",COUNTIFS($E$5:E218,E218,$N$5:N218,"&lt;&gt;Cancelled"))</f>
        <v/>
      </c>
      <c r="Q218" s="12" t="str">
        <f t="shared" si="13"/>
        <v/>
      </c>
      <c r="R218" s="11" t="str">
        <f t="shared" si="14"/>
        <v/>
      </c>
      <c r="S218" s="13" t="str">
        <f t="shared" si="15"/>
        <v/>
      </c>
      <c r="T218" s="14" t="str">
        <f t="array" ref="T218">IF(N218="Cancelled","",IF(AND(F218&lt;&gt;"",G218&lt;&gt;"",G218&lt;=F218),"Check overnight or invalid times manually.",IF(B218="","",TRIM(IF(IF(OR(NOT(AND(E218&lt;&gt;"",N218&lt;&gt;"Cancelled")),I218=""),0,SUMPRODUCT(($E$5:$E$304=E218)*($N$5:$N$304&lt;&gt;"Cancelled")*(IF($F$5:$F$304="",0,$F$5:$F$304)&lt;IF(G218="",1,G218))*(IF($G$5:$G$304="",1,$G$5:$G$304)&gt;IF(F218="",0,F218))*($I$5:$I$304=I218)))&gt;1,"Trainer booked twice. ","")&amp;IF(IF(OR(NOT(AND(E218&lt;&gt;"",N218&lt;&gt;"Cancelled")),H218="",H218="Online"),0,SUMPRODUCT(($E$5:$E$304=E218)*($N$5:$N$304&lt;&gt;"Cancelled")*(IF($F$5:$F$304="",0,$F$5:$F$304)&lt;IF(G218="",1,G218))*(IF($G$5:$G$304="",1,$G$5:$G$304)&gt;IF(F218="",0,F218))*($H$5:$H$304=H218)))&gt;1,"Room booked twice. ","")&amp;IF(AND(R218&lt;&gt;"",N(R218)&lt;0),"Over capacity by "&amp;-R218&amp;". ","")&amp;IF(I218="","No owner. ","")&amp;IF(AND(L218&lt;&gt;"",E218&lt;&gt;"",N(E218)&gt;N(L218)),"After the deadline. ","")))))</f>
        <v/>
      </c>
    </row>
    <row r="219" spans="1:20" x14ac:dyDescent="0.35">
      <c r="A219" s="6"/>
      <c r="B219" s="6"/>
      <c r="C219" s="7"/>
      <c r="D219" s="6"/>
      <c r="E219" s="8"/>
      <c r="F219" s="9"/>
      <c r="G219" s="9"/>
      <c r="H219" s="6"/>
      <c r="I219" s="6"/>
      <c r="J219" s="7"/>
      <c r="K219" s="7"/>
      <c r="L219" s="8"/>
      <c r="M219" s="7"/>
      <c r="N219" s="7"/>
      <c r="O219" s="10" t="str">
        <f t="shared" si="12"/>
        <v/>
      </c>
      <c r="P219" s="11" t="str">
        <f>IF(OR(E219="",N219="Cancelled"),"",COUNTIFS($E$5:E219,E219,$N$5:N219,"&lt;&gt;Cancelled"))</f>
        <v/>
      </c>
      <c r="Q219" s="12" t="str">
        <f t="shared" si="13"/>
        <v/>
      </c>
      <c r="R219" s="11" t="str">
        <f t="shared" si="14"/>
        <v/>
      </c>
      <c r="S219" s="13" t="str">
        <f t="shared" si="15"/>
        <v/>
      </c>
      <c r="T219" s="14" t="str">
        <f t="array" ref="T219">IF(N219="Cancelled","",IF(AND(F219&lt;&gt;"",G219&lt;&gt;"",G219&lt;=F219),"Check overnight or invalid times manually.",IF(B219="","",TRIM(IF(IF(OR(NOT(AND(E219&lt;&gt;"",N219&lt;&gt;"Cancelled")),I219=""),0,SUMPRODUCT(($E$5:$E$304=E219)*($N$5:$N$304&lt;&gt;"Cancelled")*(IF($F$5:$F$304="",0,$F$5:$F$304)&lt;IF(G219="",1,G219))*(IF($G$5:$G$304="",1,$G$5:$G$304)&gt;IF(F219="",0,F219))*($I$5:$I$304=I219)))&gt;1,"Trainer booked twice. ","")&amp;IF(IF(OR(NOT(AND(E219&lt;&gt;"",N219&lt;&gt;"Cancelled")),H219="",H219="Online"),0,SUMPRODUCT(($E$5:$E$304=E219)*($N$5:$N$304&lt;&gt;"Cancelled")*(IF($F$5:$F$304="",0,$F$5:$F$304)&lt;IF(G219="",1,G219))*(IF($G$5:$G$304="",1,$G$5:$G$304)&gt;IF(F219="",0,F219))*($H$5:$H$304=H219)))&gt;1,"Room booked twice. ","")&amp;IF(AND(R219&lt;&gt;"",N(R219)&lt;0),"Over capacity by "&amp;-R219&amp;". ","")&amp;IF(I219="","No owner. ","")&amp;IF(AND(L219&lt;&gt;"",E219&lt;&gt;"",N(E219)&gt;N(L219)),"After the deadline. ","")))))</f>
        <v/>
      </c>
    </row>
    <row r="220" spans="1:20" x14ac:dyDescent="0.35">
      <c r="A220" s="6"/>
      <c r="B220" s="6"/>
      <c r="C220" s="7"/>
      <c r="D220" s="6"/>
      <c r="E220" s="8"/>
      <c r="F220" s="9"/>
      <c r="G220" s="9"/>
      <c r="H220" s="6"/>
      <c r="I220" s="6"/>
      <c r="J220" s="7"/>
      <c r="K220" s="7"/>
      <c r="L220" s="8"/>
      <c r="M220" s="7"/>
      <c r="N220" s="7"/>
      <c r="O220" s="10" t="str">
        <f t="shared" si="12"/>
        <v/>
      </c>
      <c r="P220" s="11" t="str">
        <f>IF(OR(E220="",N220="Cancelled"),"",COUNTIFS($E$5:E220,E220,$N$5:N220,"&lt;&gt;Cancelled"))</f>
        <v/>
      </c>
      <c r="Q220" s="12" t="str">
        <f t="shared" si="13"/>
        <v/>
      </c>
      <c r="R220" s="11" t="str">
        <f t="shared" si="14"/>
        <v/>
      </c>
      <c r="S220" s="13" t="str">
        <f t="shared" si="15"/>
        <v/>
      </c>
      <c r="T220" s="14" t="str">
        <f t="array" ref="T220">IF(N220="Cancelled","",IF(AND(F220&lt;&gt;"",G220&lt;&gt;"",G220&lt;=F220),"Check overnight or invalid times manually.",IF(B220="","",TRIM(IF(IF(OR(NOT(AND(E220&lt;&gt;"",N220&lt;&gt;"Cancelled")),I220=""),0,SUMPRODUCT(($E$5:$E$304=E220)*($N$5:$N$304&lt;&gt;"Cancelled")*(IF($F$5:$F$304="",0,$F$5:$F$304)&lt;IF(G220="",1,G220))*(IF($G$5:$G$304="",1,$G$5:$G$304)&gt;IF(F220="",0,F220))*($I$5:$I$304=I220)))&gt;1,"Trainer booked twice. ","")&amp;IF(IF(OR(NOT(AND(E220&lt;&gt;"",N220&lt;&gt;"Cancelled")),H220="",H220="Online"),0,SUMPRODUCT(($E$5:$E$304=E220)*($N$5:$N$304&lt;&gt;"Cancelled")*(IF($F$5:$F$304="",0,$F$5:$F$304)&lt;IF(G220="",1,G220))*(IF($G$5:$G$304="",1,$G$5:$G$304)&gt;IF(F220="",0,F220))*($H$5:$H$304=H220)))&gt;1,"Room booked twice. ","")&amp;IF(AND(R220&lt;&gt;"",N(R220)&lt;0),"Over capacity by "&amp;-R220&amp;". ","")&amp;IF(I220="","No owner. ","")&amp;IF(AND(L220&lt;&gt;"",E220&lt;&gt;"",N(E220)&gt;N(L220)),"After the deadline. ","")))))</f>
        <v/>
      </c>
    </row>
    <row r="221" spans="1:20" x14ac:dyDescent="0.35">
      <c r="A221" s="6"/>
      <c r="B221" s="6"/>
      <c r="C221" s="7"/>
      <c r="D221" s="6"/>
      <c r="E221" s="8"/>
      <c r="F221" s="9"/>
      <c r="G221" s="9"/>
      <c r="H221" s="6"/>
      <c r="I221" s="6"/>
      <c r="J221" s="7"/>
      <c r="K221" s="7"/>
      <c r="L221" s="8"/>
      <c r="M221" s="7"/>
      <c r="N221" s="7"/>
      <c r="O221" s="10" t="str">
        <f t="shared" si="12"/>
        <v/>
      </c>
      <c r="P221" s="11" t="str">
        <f>IF(OR(E221="",N221="Cancelled"),"",COUNTIFS($E$5:E221,E221,$N$5:N221,"&lt;&gt;Cancelled"))</f>
        <v/>
      </c>
      <c r="Q221" s="12" t="str">
        <f t="shared" si="13"/>
        <v/>
      </c>
      <c r="R221" s="11" t="str">
        <f t="shared" si="14"/>
        <v/>
      </c>
      <c r="S221" s="13" t="str">
        <f t="shared" si="15"/>
        <v/>
      </c>
      <c r="T221" s="14" t="str">
        <f t="array" ref="T221">IF(N221="Cancelled","",IF(AND(F221&lt;&gt;"",G221&lt;&gt;"",G221&lt;=F221),"Check overnight or invalid times manually.",IF(B221="","",TRIM(IF(IF(OR(NOT(AND(E221&lt;&gt;"",N221&lt;&gt;"Cancelled")),I221=""),0,SUMPRODUCT(($E$5:$E$304=E221)*($N$5:$N$304&lt;&gt;"Cancelled")*(IF($F$5:$F$304="",0,$F$5:$F$304)&lt;IF(G221="",1,G221))*(IF($G$5:$G$304="",1,$G$5:$G$304)&gt;IF(F221="",0,F221))*($I$5:$I$304=I221)))&gt;1,"Trainer booked twice. ","")&amp;IF(IF(OR(NOT(AND(E221&lt;&gt;"",N221&lt;&gt;"Cancelled")),H221="",H221="Online"),0,SUMPRODUCT(($E$5:$E$304=E221)*($N$5:$N$304&lt;&gt;"Cancelled")*(IF($F$5:$F$304="",0,$F$5:$F$304)&lt;IF(G221="",1,G221))*(IF($G$5:$G$304="",1,$G$5:$G$304)&gt;IF(F221="",0,F221))*($H$5:$H$304=H221)))&gt;1,"Room booked twice. ","")&amp;IF(AND(R221&lt;&gt;"",N(R221)&lt;0),"Over capacity by "&amp;-R221&amp;". ","")&amp;IF(I221="","No owner. ","")&amp;IF(AND(L221&lt;&gt;"",E221&lt;&gt;"",N(E221)&gt;N(L221)),"After the deadline. ","")))))</f>
        <v/>
      </c>
    </row>
    <row r="222" spans="1:20" x14ac:dyDescent="0.35">
      <c r="A222" s="6"/>
      <c r="B222" s="6"/>
      <c r="C222" s="7"/>
      <c r="D222" s="6"/>
      <c r="E222" s="8"/>
      <c r="F222" s="9"/>
      <c r="G222" s="9"/>
      <c r="H222" s="6"/>
      <c r="I222" s="6"/>
      <c r="J222" s="7"/>
      <c r="K222" s="7"/>
      <c r="L222" s="8"/>
      <c r="M222" s="7"/>
      <c r="N222" s="7"/>
      <c r="O222" s="10" t="str">
        <f t="shared" si="12"/>
        <v/>
      </c>
      <c r="P222" s="11" t="str">
        <f>IF(OR(E222="",N222="Cancelled"),"",COUNTIFS($E$5:E222,E222,$N$5:N222,"&lt;&gt;Cancelled"))</f>
        <v/>
      </c>
      <c r="Q222" s="12" t="str">
        <f t="shared" si="13"/>
        <v/>
      </c>
      <c r="R222" s="11" t="str">
        <f t="shared" si="14"/>
        <v/>
      </c>
      <c r="S222" s="13" t="str">
        <f t="shared" si="15"/>
        <v/>
      </c>
      <c r="T222" s="14" t="str">
        <f t="array" ref="T222">IF(N222="Cancelled","",IF(AND(F222&lt;&gt;"",G222&lt;&gt;"",G222&lt;=F222),"Check overnight or invalid times manually.",IF(B222="","",TRIM(IF(IF(OR(NOT(AND(E222&lt;&gt;"",N222&lt;&gt;"Cancelled")),I222=""),0,SUMPRODUCT(($E$5:$E$304=E222)*($N$5:$N$304&lt;&gt;"Cancelled")*(IF($F$5:$F$304="",0,$F$5:$F$304)&lt;IF(G222="",1,G222))*(IF($G$5:$G$304="",1,$G$5:$G$304)&gt;IF(F222="",0,F222))*($I$5:$I$304=I222)))&gt;1,"Trainer booked twice. ","")&amp;IF(IF(OR(NOT(AND(E222&lt;&gt;"",N222&lt;&gt;"Cancelled")),H222="",H222="Online"),0,SUMPRODUCT(($E$5:$E$304=E222)*($N$5:$N$304&lt;&gt;"Cancelled")*(IF($F$5:$F$304="",0,$F$5:$F$304)&lt;IF(G222="",1,G222))*(IF($G$5:$G$304="",1,$G$5:$G$304)&gt;IF(F222="",0,F222))*($H$5:$H$304=H222)))&gt;1,"Room booked twice. ","")&amp;IF(AND(R222&lt;&gt;"",N(R222)&lt;0),"Over capacity by "&amp;-R222&amp;". ","")&amp;IF(I222="","No owner. ","")&amp;IF(AND(L222&lt;&gt;"",E222&lt;&gt;"",N(E222)&gt;N(L222)),"After the deadline. ","")))))</f>
        <v/>
      </c>
    </row>
    <row r="223" spans="1:20" x14ac:dyDescent="0.35">
      <c r="A223" s="6"/>
      <c r="B223" s="6"/>
      <c r="C223" s="7"/>
      <c r="D223" s="6"/>
      <c r="E223" s="8"/>
      <c r="F223" s="9"/>
      <c r="G223" s="9"/>
      <c r="H223" s="6"/>
      <c r="I223" s="6"/>
      <c r="J223" s="7"/>
      <c r="K223" s="7"/>
      <c r="L223" s="8"/>
      <c r="M223" s="7"/>
      <c r="N223" s="7"/>
      <c r="O223" s="10" t="str">
        <f t="shared" si="12"/>
        <v/>
      </c>
      <c r="P223" s="11" t="str">
        <f>IF(OR(E223="",N223="Cancelled"),"",COUNTIFS($E$5:E223,E223,$N$5:N223,"&lt;&gt;Cancelled"))</f>
        <v/>
      </c>
      <c r="Q223" s="12" t="str">
        <f t="shared" si="13"/>
        <v/>
      </c>
      <c r="R223" s="11" t="str">
        <f t="shared" si="14"/>
        <v/>
      </c>
      <c r="S223" s="13" t="str">
        <f t="shared" si="15"/>
        <v/>
      </c>
      <c r="T223" s="14" t="str">
        <f t="array" ref="T223">IF(N223="Cancelled","",IF(AND(F223&lt;&gt;"",G223&lt;&gt;"",G223&lt;=F223),"Check overnight or invalid times manually.",IF(B223="","",TRIM(IF(IF(OR(NOT(AND(E223&lt;&gt;"",N223&lt;&gt;"Cancelled")),I223=""),0,SUMPRODUCT(($E$5:$E$304=E223)*($N$5:$N$304&lt;&gt;"Cancelled")*(IF($F$5:$F$304="",0,$F$5:$F$304)&lt;IF(G223="",1,G223))*(IF($G$5:$G$304="",1,$G$5:$G$304)&gt;IF(F223="",0,F223))*($I$5:$I$304=I223)))&gt;1,"Trainer booked twice. ","")&amp;IF(IF(OR(NOT(AND(E223&lt;&gt;"",N223&lt;&gt;"Cancelled")),H223="",H223="Online"),0,SUMPRODUCT(($E$5:$E$304=E223)*($N$5:$N$304&lt;&gt;"Cancelled")*(IF($F$5:$F$304="",0,$F$5:$F$304)&lt;IF(G223="",1,G223))*(IF($G$5:$G$304="",1,$G$5:$G$304)&gt;IF(F223="",0,F223))*($H$5:$H$304=H223)))&gt;1,"Room booked twice. ","")&amp;IF(AND(R223&lt;&gt;"",N(R223)&lt;0),"Over capacity by "&amp;-R223&amp;". ","")&amp;IF(I223="","No owner. ","")&amp;IF(AND(L223&lt;&gt;"",E223&lt;&gt;"",N(E223)&gt;N(L223)),"After the deadline. ","")))))</f>
        <v/>
      </c>
    </row>
    <row r="224" spans="1:20" x14ac:dyDescent="0.35">
      <c r="A224" s="6"/>
      <c r="B224" s="6"/>
      <c r="C224" s="7"/>
      <c r="D224" s="6"/>
      <c r="E224" s="8"/>
      <c r="F224" s="9"/>
      <c r="G224" s="9"/>
      <c r="H224" s="6"/>
      <c r="I224" s="6"/>
      <c r="J224" s="7"/>
      <c r="K224" s="7"/>
      <c r="L224" s="8"/>
      <c r="M224" s="7"/>
      <c r="N224" s="7"/>
      <c r="O224" s="10" t="str">
        <f t="shared" si="12"/>
        <v/>
      </c>
      <c r="P224" s="11" t="str">
        <f>IF(OR(E224="",N224="Cancelled"),"",COUNTIFS($E$5:E224,E224,$N$5:N224,"&lt;&gt;Cancelled"))</f>
        <v/>
      </c>
      <c r="Q224" s="12" t="str">
        <f t="shared" si="13"/>
        <v/>
      </c>
      <c r="R224" s="11" t="str">
        <f t="shared" si="14"/>
        <v/>
      </c>
      <c r="S224" s="13" t="str">
        <f t="shared" si="15"/>
        <v/>
      </c>
      <c r="T224" s="14" t="str">
        <f t="array" ref="T224">IF(N224="Cancelled","",IF(AND(F224&lt;&gt;"",G224&lt;&gt;"",G224&lt;=F224),"Check overnight or invalid times manually.",IF(B224="","",TRIM(IF(IF(OR(NOT(AND(E224&lt;&gt;"",N224&lt;&gt;"Cancelled")),I224=""),0,SUMPRODUCT(($E$5:$E$304=E224)*($N$5:$N$304&lt;&gt;"Cancelled")*(IF($F$5:$F$304="",0,$F$5:$F$304)&lt;IF(G224="",1,G224))*(IF($G$5:$G$304="",1,$G$5:$G$304)&gt;IF(F224="",0,F224))*($I$5:$I$304=I224)))&gt;1,"Trainer booked twice. ","")&amp;IF(IF(OR(NOT(AND(E224&lt;&gt;"",N224&lt;&gt;"Cancelled")),H224="",H224="Online"),0,SUMPRODUCT(($E$5:$E$304=E224)*($N$5:$N$304&lt;&gt;"Cancelled")*(IF($F$5:$F$304="",0,$F$5:$F$304)&lt;IF(G224="",1,G224))*(IF($G$5:$G$304="",1,$G$5:$G$304)&gt;IF(F224="",0,F224))*($H$5:$H$304=H224)))&gt;1,"Room booked twice. ","")&amp;IF(AND(R224&lt;&gt;"",N(R224)&lt;0),"Over capacity by "&amp;-R224&amp;". ","")&amp;IF(I224="","No owner. ","")&amp;IF(AND(L224&lt;&gt;"",E224&lt;&gt;"",N(E224)&gt;N(L224)),"After the deadline. ","")))))</f>
        <v/>
      </c>
    </row>
    <row r="225" spans="1:20" x14ac:dyDescent="0.35">
      <c r="A225" s="6"/>
      <c r="B225" s="6"/>
      <c r="C225" s="7"/>
      <c r="D225" s="6"/>
      <c r="E225" s="8"/>
      <c r="F225" s="9"/>
      <c r="G225" s="9"/>
      <c r="H225" s="6"/>
      <c r="I225" s="6"/>
      <c r="J225" s="7"/>
      <c r="K225" s="7"/>
      <c r="L225" s="8"/>
      <c r="M225" s="7"/>
      <c r="N225" s="7"/>
      <c r="O225" s="10" t="str">
        <f t="shared" si="12"/>
        <v/>
      </c>
      <c r="P225" s="11" t="str">
        <f>IF(OR(E225="",N225="Cancelled"),"",COUNTIFS($E$5:E225,E225,$N$5:N225,"&lt;&gt;Cancelled"))</f>
        <v/>
      </c>
      <c r="Q225" s="12" t="str">
        <f t="shared" si="13"/>
        <v/>
      </c>
      <c r="R225" s="11" t="str">
        <f t="shared" si="14"/>
        <v/>
      </c>
      <c r="S225" s="13" t="str">
        <f t="shared" si="15"/>
        <v/>
      </c>
      <c r="T225" s="14" t="str">
        <f t="array" ref="T225">IF(N225="Cancelled","",IF(AND(F225&lt;&gt;"",G225&lt;&gt;"",G225&lt;=F225),"Check overnight or invalid times manually.",IF(B225="","",TRIM(IF(IF(OR(NOT(AND(E225&lt;&gt;"",N225&lt;&gt;"Cancelled")),I225=""),0,SUMPRODUCT(($E$5:$E$304=E225)*($N$5:$N$304&lt;&gt;"Cancelled")*(IF($F$5:$F$304="",0,$F$5:$F$304)&lt;IF(G225="",1,G225))*(IF($G$5:$G$304="",1,$G$5:$G$304)&gt;IF(F225="",0,F225))*($I$5:$I$304=I225)))&gt;1,"Trainer booked twice. ","")&amp;IF(IF(OR(NOT(AND(E225&lt;&gt;"",N225&lt;&gt;"Cancelled")),H225="",H225="Online"),0,SUMPRODUCT(($E$5:$E$304=E225)*($N$5:$N$304&lt;&gt;"Cancelled")*(IF($F$5:$F$304="",0,$F$5:$F$304)&lt;IF(G225="",1,G225))*(IF($G$5:$G$304="",1,$G$5:$G$304)&gt;IF(F225="",0,F225))*($H$5:$H$304=H225)))&gt;1,"Room booked twice. ","")&amp;IF(AND(R225&lt;&gt;"",N(R225)&lt;0),"Over capacity by "&amp;-R225&amp;". ","")&amp;IF(I225="","No owner. ","")&amp;IF(AND(L225&lt;&gt;"",E225&lt;&gt;"",N(E225)&gt;N(L225)),"After the deadline. ","")))))</f>
        <v/>
      </c>
    </row>
    <row r="226" spans="1:20" x14ac:dyDescent="0.35">
      <c r="A226" s="6"/>
      <c r="B226" s="6"/>
      <c r="C226" s="7"/>
      <c r="D226" s="6"/>
      <c r="E226" s="8"/>
      <c r="F226" s="9"/>
      <c r="G226" s="9"/>
      <c r="H226" s="6"/>
      <c r="I226" s="6"/>
      <c r="J226" s="7"/>
      <c r="K226" s="7"/>
      <c r="L226" s="8"/>
      <c r="M226" s="7"/>
      <c r="N226" s="7"/>
      <c r="O226" s="10" t="str">
        <f t="shared" si="12"/>
        <v/>
      </c>
      <c r="P226" s="11" t="str">
        <f>IF(OR(E226="",N226="Cancelled"),"",COUNTIFS($E$5:E226,E226,$N$5:N226,"&lt;&gt;Cancelled"))</f>
        <v/>
      </c>
      <c r="Q226" s="12" t="str">
        <f t="shared" si="13"/>
        <v/>
      </c>
      <c r="R226" s="11" t="str">
        <f t="shared" si="14"/>
        <v/>
      </c>
      <c r="S226" s="13" t="str">
        <f t="shared" si="15"/>
        <v/>
      </c>
      <c r="T226" s="14" t="str">
        <f t="array" ref="T226">IF(N226="Cancelled","",IF(AND(F226&lt;&gt;"",G226&lt;&gt;"",G226&lt;=F226),"Check overnight or invalid times manually.",IF(B226="","",TRIM(IF(IF(OR(NOT(AND(E226&lt;&gt;"",N226&lt;&gt;"Cancelled")),I226=""),0,SUMPRODUCT(($E$5:$E$304=E226)*($N$5:$N$304&lt;&gt;"Cancelled")*(IF($F$5:$F$304="",0,$F$5:$F$304)&lt;IF(G226="",1,G226))*(IF($G$5:$G$304="",1,$G$5:$G$304)&gt;IF(F226="",0,F226))*($I$5:$I$304=I226)))&gt;1,"Trainer booked twice. ","")&amp;IF(IF(OR(NOT(AND(E226&lt;&gt;"",N226&lt;&gt;"Cancelled")),H226="",H226="Online"),0,SUMPRODUCT(($E$5:$E$304=E226)*($N$5:$N$304&lt;&gt;"Cancelled")*(IF($F$5:$F$304="",0,$F$5:$F$304)&lt;IF(G226="",1,G226))*(IF($G$5:$G$304="",1,$G$5:$G$304)&gt;IF(F226="",0,F226))*($H$5:$H$304=H226)))&gt;1,"Room booked twice. ","")&amp;IF(AND(R226&lt;&gt;"",N(R226)&lt;0),"Over capacity by "&amp;-R226&amp;". ","")&amp;IF(I226="","No owner. ","")&amp;IF(AND(L226&lt;&gt;"",E226&lt;&gt;"",N(E226)&gt;N(L226)),"After the deadline. ","")))))</f>
        <v/>
      </c>
    </row>
    <row r="227" spans="1:20" x14ac:dyDescent="0.35">
      <c r="A227" s="6"/>
      <c r="B227" s="6"/>
      <c r="C227" s="7"/>
      <c r="D227" s="6"/>
      <c r="E227" s="8"/>
      <c r="F227" s="9"/>
      <c r="G227" s="9"/>
      <c r="H227" s="6"/>
      <c r="I227" s="6"/>
      <c r="J227" s="7"/>
      <c r="K227" s="7"/>
      <c r="L227" s="8"/>
      <c r="M227" s="7"/>
      <c r="N227" s="7"/>
      <c r="O227" s="10" t="str">
        <f t="shared" si="12"/>
        <v/>
      </c>
      <c r="P227" s="11" t="str">
        <f>IF(OR(E227="",N227="Cancelled"),"",COUNTIFS($E$5:E227,E227,$N$5:N227,"&lt;&gt;Cancelled"))</f>
        <v/>
      </c>
      <c r="Q227" s="12" t="str">
        <f t="shared" si="13"/>
        <v/>
      </c>
      <c r="R227" s="11" t="str">
        <f t="shared" si="14"/>
        <v/>
      </c>
      <c r="S227" s="13" t="str">
        <f t="shared" si="15"/>
        <v/>
      </c>
      <c r="T227" s="14" t="str">
        <f t="array" ref="T227">IF(N227="Cancelled","",IF(AND(F227&lt;&gt;"",G227&lt;&gt;"",G227&lt;=F227),"Check overnight or invalid times manually.",IF(B227="","",TRIM(IF(IF(OR(NOT(AND(E227&lt;&gt;"",N227&lt;&gt;"Cancelled")),I227=""),0,SUMPRODUCT(($E$5:$E$304=E227)*($N$5:$N$304&lt;&gt;"Cancelled")*(IF($F$5:$F$304="",0,$F$5:$F$304)&lt;IF(G227="",1,G227))*(IF($G$5:$G$304="",1,$G$5:$G$304)&gt;IF(F227="",0,F227))*($I$5:$I$304=I227)))&gt;1,"Trainer booked twice. ","")&amp;IF(IF(OR(NOT(AND(E227&lt;&gt;"",N227&lt;&gt;"Cancelled")),H227="",H227="Online"),0,SUMPRODUCT(($E$5:$E$304=E227)*($N$5:$N$304&lt;&gt;"Cancelled")*(IF($F$5:$F$304="",0,$F$5:$F$304)&lt;IF(G227="",1,G227))*(IF($G$5:$G$304="",1,$G$5:$G$304)&gt;IF(F227="",0,F227))*($H$5:$H$304=H227)))&gt;1,"Room booked twice. ","")&amp;IF(AND(R227&lt;&gt;"",N(R227)&lt;0),"Over capacity by "&amp;-R227&amp;". ","")&amp;IF(I227="","No owner. ","")&amp;IF(AND(L227&lt;&gt;"",E227&lt;&gt;"",N(E227)&gt;N(L227)),"After the deadline. ","")))))</f>
        <v/>
      </c>
    </row>
    <row r="228" spans="1:20" x14ac:dyDescent="0.35">
      <c r="A228" s="6"/>
      <c r="B228" s="6"/>
      <c r="C228" s="7"/>
      <c r="D228" s="6"/>
      <c r="E228" s="8"/>
      <c r="F228" s="9"/>
      <c r="G228" s="9"/>
      <c r="H228" s="6"/>
      <c r="I228" s="6"/>
      <c r="J228" s="7"/>
      <c r="K228" s="7"/>
      <c r="L228" s="8"/>
      <c r="M228" s="7"/>
      <c r="N228" s="7"/>
      <c r="O228" s="10" t="str">
        <f t="shared" si="12"/>
        <v/>
      </c>
      <c r="P228" s="11" t="str">
        <f>IF(OR(E228="",N228="Cancelled"),"",COUNTIFS($E$5:E228,E228,$N$5:N228,"&lt;&gt;Cancelled"))</f>
        <v/>
      </c>
      <c r="Q228" s="12" t="str">
        <f t="shared" si="13"/>
        <v/>
      </c>
      <c r="R228" s="11" t="str">
        <f t="shared" si="14"/>
        <v/>
      </c>
      <c r="S228" s="13" t="str">
        <f t="shared" si="15"/>
        <v/>
      </c>
      <c r="T228" s="14" t="str">
        <f t="array" ref="T228">IF(N228="Cancelled","",IF(AND(F228&lt;&gt;"",G228&lt;&gt;"",G228&lt;=F228),"Check overnight or invalid times manually.",IF(B228="","",TRIM(IF(IF(OR(NOT(AND(E228&lt;&gt;"",N228&lt;&gt;"Cancelled")),I228=""),0,SUMPRODUCT(($E$5:$E$304=E228)*($N$5:$N$304&lt;&gt;"Cancelled")*(IF($F$5:$F$304="",0,$F$5:$F$304)&lt;IF(G228="",1,G228))*(IF($G$5:$G$304="",1,$G$5:$G$304)&gt;IF(F228="",0,F228))*($I$5:$I$304=I228)))&gt;1,"Trainer booked twice. ","")&amp;IF(IF(OR(NOT(AND(E228&lt;&gt;"",N228&lt;&gt;"Cancelled")),H228="",H228="Online"),0,SUMPRODUCT(($E$5:$E$304=E228)*($N$5:$N$304&lt;&gt;"Cancelled")*(IF($F$5:$F$304="",0,$F$5:$F$304)&lt;IF(G228="",1,G228))*(IF($G$5:$G$304="",1,$G$5:$G$304)&gt;IF(F228="",0,F228))*($H$5:$H$304=H228)))&gt;1,"Room booked twice. ","")&amp;IF(AND(R228&lt;&gt;"",N(R228)&lt;0),"Over capacity by "&amp;-R228&amp;". ","")&amp;IF(I228="","No owner. ","")&amp;IF(AND(L228&lt;&gt;"",E228&lt;&gt;"",N(E228)&gt;N(L228)),"After the deadline. ","")))))</f>
        <v/>
      </c>
    </row>
    <row r="229" spans="1:20" x14ac:dyDescent="0.35">
      <c r="A229" s="6"/>
      <c r="B229" s="6"/>
      <c r="C229" s="7"/>
      <c r="D229" s="6"/>
      <c r="E229" s="8"/>
      <c r="F229" s="9"/>
      <c r="G229" s="9"/>
      <c r="H229" s="6"/>
      <c r="I229" s="6"/>
      <c r="J229" s="7"/>
      <c r="K229" s="7"/>
      <c r="L229" s="8"/>
      <c r="M229" s="7"/>
      <c r="N229" s="7"/>
      <c r="O229" s="10" t="str">
        <f t="shared" si="12"/>
        <v/>
      </c>
      <c r="P229" s="11" t="str">
        <f>IF(OR(E229="",N229="Cancelled"),"",COUNTIFS($E$5:E229,E229,$N$5:N229,"&lt;&gt;Cancelled"))</f>
        <v/>
      </c>
      <c r="Q229" s="12" t="str">
        <f t="shared" si="13"/>
        <v/>
      </c>
      <c r="R229" s="11" t="str">
        <f t="shared" si="14"/>
        <v/>
      </c>
      <c r="S229" s="13" t="str">
        <f t="shared" si="15"/>
        <v/>
      </c>
      <c r="T229" s="14" t="str">
        <f t="array" ref="T229">IF(N229="Cancelled","",IF(AND(F229&lt;&gt;"",G229&lt;&gt;"",G229&lt;=F229),"Check overnight or invalid times manually.",IF(B229="","",TRIM(IF(IF(OR(NOT(AND(E229&lt;&gt;"",N229&lt;&gt;"Cancelled")),I229=""),0,SUMPRODUCT(($E$5:$E$304=E229)*($N$5:$N$304&lt;&gt;"Cancelled")*(IF($F$5:$F$304="",0,$F$5:$F$304)&lt;IF(G229="",1,G229))*(IF($G$5:$G$304="",1,$G$5:$G$304)&gt;IF(F229="",0,F229))*($I$5:$I$304=I229)))&gt;1,"Trainer booked twice. ","")&amp;IF(IF(OR(NOT(AND(E229&lt;&gt;"",N229&lt;&gt;"Cancelled")),H229="",H229="Online"),0,SUMPRODUCT(($E$5:$E$304=E229)*($N$5:$N$304&lt;&gt;"Cancelled")*(IF($F$5:$F$304="",0,$F$5:$F$304)&lt;IF(G229="",1,G229))*(IF($G$5:$G$304="",1,$G$5:$G$304)&gt;IF(F229="",0,F229))*($H$5:$H$304=H229)))&gt;1,"Room booked twice. ","")&amp;IF(AND(R229&lt;&gt;"",N(R229)&lt;0),"Over capacity by "&amp;-R229&amp;". ","")&amp;IF(I229="","No owner. ","")&amp;IF(AND(L229&lt;&gt;"",E229&lt;&gt;"",N(E229)&gt;N(L229)),"After the deadline. ","")))))</f>
        <v/>
      </c>
    </row>
    <row r="230" spans="1:20" x14ac:dyDescent="0.35">
      <c r="A230" s="6"/>
      <c r="B230" s="6"/>
      <c r="C230" s="7"/>
      <c r="D230" s="6"/>
      <c r="E230" s="8"/>
      <c r="F230" s="9"/>
      <c r="G230" s="9"/>
      <c r="H230" s="6"/>
      <c r="I230" s="6"/>
      <c r="J230" s="7"/>
      <c r="K230" s="7"/>
      <c r="L230" s="8"/>
      <c r="M230" s="7"/>
      <c r="N230" s="7"/>
      <c r="O230" s="10" t="str">
        <f t="shared" si="12"/>
        <v/>
      </c>
      <c r="P230" s="11" t="str">
        <f>IF(OR(E230="",N230="Cancelled"),"",COUNTIFS($E$5:E230,E230,$N$5:N230,"&lt;&gt;Cancelled"))</f>
        <v/>
      </c>
      <c r="Q230" s="12" t="str">
        <f t="shared" si="13"/>
        <v/>
      </c>
      <c r="R230" s="11" t="str">
        <f t="shared" si="14"/>
        <v/>
      </c>
      <c r="S230" s="13" t="str">
        <f t="shared" si="15"/>
        <v/>
      </c>
      <c r="T230" s="14" t="str">
        <f t="array" ref="T230">IF(N230="Cancelled","",IF(AND(F230&lt;&gt;"",G230&lt;&gt;"",G230&lt;=F230),"Check overnight or invalid times manually.",IF(B230="","",TRIM(IF(IF(OR(NOT(AND(E230&lt;&gt;"",N230&lt;&gt;"Cancelled")),I230=""),0,SUMPRODUCT(($E$5:$E$304=E230)*($N$5:$N$304&lt;&gt;"Cancelled")*(IF($F$5:$F$304="",0,$F$5:$F$304)&lt;IF(G230="",1,G230))*(IF($G$5:$G$304="",1,$G$5:$G$304)&gt;IF(F230="",0,F230))*($I$5:$I$304=I230)))&gt;1,"Trainer booked twice. ","")&amp;IF(IF(OR(NOT(AND(E230&lt;&gt;"",N230&lt;&gt;"Cancelled")),H230="",H230="Online"),0,SUMPRODUCT(($E$5:$E$304=E230)*($N$5:$N$304&lt;&gt;"Cancelled")*(IF($F$5:$F$304="",0,$F$5:$F$304)&lt;IF(G230="",1,G230))*(IF($G$5:$G$304="",1,$G$5:$G$304)&gt;IF(F230="",0,F230))*($H$5:$H$304=H230)))&gt;1,"Room booked twice. ","")&amp;IF(AND(R230&lt;&gt;"",N(R230)&lt;0),"Over capacity by "&amp;-R230&amp;". ","")&amp;IF(I230="","No owner. ","")&amp;IF(AND(L230&lt;&gt;"",E230&lt;&gt;"",N(E230)&gt;N(L230)),"After the deadline. ","")))))</f>
        <v/>
      </c>
    </row>
    <row r="231" spans="1:20" x14ac:dyDescent="0.35">
      <c r="A231" s="6"/>
      <c r="B231" s="6"/>
      <c r="C231" s="7"/>
      <c r="D231" s="6"/>
      <c r="E231" s="8"/>
      <c r="F231" s="9"/>
      <c r="G231" s="9"/>
      <c r="H231" s="6"/>
      <c r="I231" s="6"/>
      <c r="J231" s="7"/>
      <c r="K231" s="7"/>
      <c r="L231" s="8"/>
      <c r="M231" s="7"/>
      <c r="N231" s="7"/>
      <c r="O231" s="10" t="str">
        <f t="shared" si="12"/>
        <v/>
      </c>
      <c r="P231" s="11" t="str">
        <f>IF(OR(E231="",N231="Cancelled"),"",COUNTIFS($E$5:E231,E231,$N$5:N231,"&lt;&gt;Cancelled"))</f>
        <v/>
      </c>
      <c r="Q231" s="12" t="str">
        <f t="shared" si="13"/>
        <v/>
      </c>
      <c r="R231" s="11" t="str">
        <f t="shared" si="14"/>
        <v/>
      </c>
      <c r="S231" s="13" t="str">
        <f t="shared" si="15"/>
        <v/>
      </c>
      <c r="T231" s="14" t="str">
        <f t="array" ref="T231">IF(N231="Cancelled","",IF(AND(F231&lt;&gt;"",G231&lt;&gt;"",G231&lt;=F231),"Check overnight or invalid times manually.",IF(B231="","",TRIM(IF(IF(OR(NOT(AND(E231&lt;&gt;"",N231&lt;&gt;"Cancelled")),I231=""),0,SUMPRODUCT(($E$5:$E$304=E231)*($N$5:$N$304&lt;&gt;"Cancelled")*(IF($F$5:$F$304="",0,$F$5:$F$304)&lt;IF(G231="",1,G231))*(IF($G$5:$G$304="",1,$G$5:$G$304)&gt;IF(F231="",0,F231))*($I$5:$I$304=I231)))&gt;1,"Trainer booked twice. ","")&amp;IF(IF(OR(NOT(AND(E231&lt;&gt;"",N231&lt;&gt;"Cancelled")),H231="",H231="Online"),0,SUMPRODUCT(($E$5:$E$304=E231)*($N$5:$N$304&lt;&gt;"Cancelled")*(IF($F$5:$F$304="",0,$F$5:$F$304)&lt;IF(G231="",1,G231))*(IF($G$5:$G$304="",1,$G$5:$G$304)&gt;IF(F231="",0,F231))*($H$5:$H$304=H231)))&gt;1,"Room booked twice. ","")&amp;IF(AND(R231&lt;&gt;"",N(R231)&lt;0),"Over capacity by "&amp;-R231&amp;". ","")&amp;IF(I231="","No owner. ","")&amp;IF(AND(L231&lt;&gt;"",E231&lt;&gt;"",N(E231)&gt;N(L231)),"After the deadline. ","")))))</f>
        <v/>
      </c>
    </row>
    <row r="232" spans="1:20" x14ac:dyDescent="0.35">
      <c r="A232" s="6"/>
      <c r="B232" s="6"/>
      <c r="C232" s="7"/>
      <c r="D232" s="6"/>
      <c r="E232" s="8"/>
      <c r="F232" s="9"/>
      <c r="G232" s="9"/>
      <c r="H232" s="6"/>
      <c r="I232" s="6"/>
      <c r="J232" s="7"/>
      <c r="K232" s="7"/>
      <c r="L232" s="8"/>
      <c r="M232" s="7"/>
      <c r="N232" s="7"/>
      <c r="O232" s="10" t="str">
        <f t="shared" si="12"/>
        <v/>
      </c>
      <c r="P232" s="11" t="str">
        <f>IF(OR(E232="",N232="Cancelled"),"",COUNTIFS($E$5:E232,E232,$N$5:N232,"&lt;&gt;Cancelled"))</f>
        <v/>
      </c>
      <c r="Q232" s="12" t="str">
        <f t="shared" si="13"/>
        <v/>
      </c>
      <c r="R232" s="11" t="str">
        <f t="shared" si="14"/>
        <v/>
      </c>
      <c r="S232" s="13" t="str">
        <f t="shared" si="15"/>
        <v/>
      </c>
      <c r="T232" s="14" t="str">
        <f t="array" ref="T232">IF(N232="Cancelled","",IF(AND(F232&lt;&gt;"",G232&lt;&gt;"",G232&lt;=F232),"Check overnight or invalid times manually.",IF(B232="","",TRIM(IF(IF(OR(NOT(AND(E232&lt;&gt;"",N232&lt;&gt;"Cancelled")),I232=""),0,SUMPRODUCT(($E$5:$E$304=E232)*($N$5:$N$304&lt;&gt;"Cancelled")*(IF($F$5:$F$304="",0,$F$5:$F$304)&lt;IF(G232="",1,G232))*(IF($G$5:$G$304="",1,$G$5:$G$304)&gt;IF(F232="",0,F232))*($I$5:$I$304=I232)))&gt;1,"Trainer booked twice. ","")&amp;IF(IF(OR(NOT(AND(E232&lt;&gt;"",N232&lt;&gt;"Cancelled")),H232="",H232="Online"),0,SUMPRODUCT(($E$5:$E$304=E232)*($N$5:$N$304&lt;&gt;"Cancelled")*(IF($F$5:$F$304="",0,$F$5:$F$304)&lt;IF(G232="",1,G232))*(IF($G$5:$G$304="",1,$G$5:$G$304)&gt;IF(F232="",0,F232))*($H$5:$H$304=H232)))&gt;1,"Room booked twice. ","")&amp;IF(AND(R232&lt;&gt;"",N(R232)&lt;0),"Over capacity by "&amp;-R232&amp;". ","")&amp;IF(I232="","No owner. ","")&amp;IF(AND(L232&lt;&gt;"",E232&lt;&gt;"",N(E232)&gt;N(L232)),"After the deadline. ","")))))</f>
        <v/>
      </c>
    </row>
    <row r="233" spans="1:20" x14ac:dyDescent="0.35">
      <c r="A233" s="6"/>
      <c r="B233" s="6"/>
      <c r="C233" s="7"/>
      <c r="D233" s="6"/>
      <c r="E233" s="8"/>
      <c r="F233" s="9"/>
      <c r="G233" s="9"/>
      <c r="H233" s="6"/>
      <c r="I233" s="6"/>
      <c r="J233" s="7"/>
      <c r="K233" s="7"/>
      <c r="L233" s="8"/>
      <c r="M233" s="7"/>
      <c r="N233" s="7"/>
      <c r="O233" s="10" t="str">
        <f t="shared" si="12"/>
        <v/>
      </c>
      <c r="P233" s="11" t="str">
        <f>IF(OR(E233="",N233="Cancelled"),"",COUNTIFS($E$5:E233,E233,$N$5:N233,"&lt;&gt;Cancelled"))</f>
        <v/>
      </c>
      <c r="Q233" s="12" t="str">
        <f t="shared" si="13"/>
        <v/>
      </c>
      <c r="R233" s="11" t="str">
        <f t="shared" si="14"/>
        <v/>
      </c>
      <c r="S233" s="13" t="str">
        <f t="shared" si="15"/>
        <v/>
      </c>
      <c r="T233" s="14" t="str">
        <f t="array" ref="T233">IF(N233="Cancelled","",IF(AND(F233&lt;&gt;"",G233&lt;&gt;"",G233&lt;=F233),"Check overnight or invalid times manually.",IF(B233="","",TRIM(IF(IF(OR(NOT(AND(E233&lt;&gt;"",N233&lt;&gt;"Cancelled")),I233=""),0,SUMPRODUCT(($E$5:$E$304=E233)*($N$5:$N$304&lt;&gt;"Cancelled")*(IF($F$5:$F$304="",0,$F$5:$F$304)&lt;IF(G233="",1,G233))*(IF($G$5:$G$304="",1,$G$5:$G$304)&gt;IF(F233="",0,F233))*($I$5:$I$304=I233)))&gt;1,"Trainer booked twice. ","")&amp;IF(IF(OR(NOT(AND(E233&lt;&gt;"",N233&lt;&gt;"Cancelled")),H233="",H233="Online"),0,SUMPRODUCT(($E$5:$E$304=E233)*($N$5:$N$304&lt;&gt;"Cancelled")*(IF($F$5:$F$304="",0,$F$5:$F$304)&lt;IF(G233="",1,G233))*(IF($G$5:$G$304="",1,$G$5:$G$304)&gt;IF(F233="",0,F233))*($H$5:$H$304=H233)))&gt;1,"Room booked twice. ","")&amp;IF(AND(R233&lt;&gt;"",N(R233)&lt;0),"Over capacity by "&amp;-R233&amp;". ","")&amp;IF(I233="","No owner. ","")&amp;IF(AND(L233&lt;&gt;"",E233&lt;&gt;"",N(E233)&gt;N(L233)),"After the deadline. ","")))))</f>
        <v/>
      </c>
    </row>
    <row r="234" spans="1:20" x14ac:dyDescent="0.35">
      <c r="A234" s="6"/>
      <c r="B234" s="6"/>
      <c r="C234" s="7"/>
      <c r="D234" s="6"/>
      <c r="E234" s="8"/>
      <c r="F234" s="9"/>
      <c r="G234" s="9"/>
      <c r="H234" s="6"/>
      <c r="I234" s="6"/>
      <c r="J234" s="7"/>
      <c r="K234" s="7"/>
      <c r="L234" s="8"/>
      <c r="M234" s="7"/>
      <c r="N234" s="7"/>
      <c r="O234" s="10" t="str">
        <f t="shared" si="12"/>
        <v/>
      </c>
      <c r="P234" s="11" t="str">
        <f>IF(OR(E234="",N234="Cancelled"),"",COUNTIFS($E$5:E234,E234,$N$5:N234,"&lt;&gt;Cancelled"))</f>
        <v/>
      </c>
      <c r="Q234" s="12" t="str">
        <f t="shared" si="13"/>
        <v/>
      </c>
      <c r="R234" s="11" t="str">
        <f t="shared" si="14"/>
        <v/>
      </c>
      <c r="S234" s="13" t="str">
        <f t="shared" si="15"/>
        <v/>
      </c>
      <c r="T234" s="14" t="str">
        <f t="array" ref="T234">IF(N234="Cancelled","",IF(AND(F234&lt;&gt;"",G234&lt;&gt;"",G234&lt;=F234),"Check overnight or invalid times manually.",IF(B234="","",TRIM(IF(IF(OR(NOT(AND(E234&lt;&gt;"",N234&lt;&gt;"Cancelled")),I234=""),0,SUMPRODUCT(($E$5:$E$304=E234)*($N$5:$N$304&lt;&gt;"Cancelled")*(IF($F$5:$F$304="",0,$F$5:$F$304)&lt;IF(G234="",1,G234))*(IF($G$5:$G$304="",1,$G$5:$G$304)&gt;IF(F234="",0,F234))*($I$5:$I$304=I234)))&gt;1,"Trainer booked twice. ","")&amp;IF(IF(OR(NOT(AND(E234&lt;&gt;"",N234&lt;&gt;"Cancelled")),H234="",H234="Online"),0,SUMPRODUCT(($E$5:$E$304=E234)*($N$5:$N$304&lt;&gt;"Cancelled")*(IF($F$5:$F$304="",0,$F$5:$F$304)&lt;IF(G234="",1,G234))*(IF($G$5:$G$304="",1,$G$5:$G$304)&gt;IF(F234="",0,F234))*($H$5:$H$304=H234)))&gt;1,"Room booked twice. ","")&amp;IF(AND(R234&lt;&gt;"",N(R234)&lt;0),"Over capacity by "&amp;-R234&amp;". ","")&amp;IF(I234="","No owner. ","")&amp;IF(AND(L234&lt;&gt;"",E234&lt;&gt;"",N(E234)&gt;N(L234)),"After the deadline. ","")))))</f>
        <v/>
      </c>
    </row>
    <row r="235" spans="1:20" x14ac:dyDescent="0.35">
      <c r="A235" s="6"/>
      <c r="B235" s="6"/>
      <c r="C235" s="7"/>
      <c r="D235" s="6"/>
      <c r="E235" s="8"/>
      <c r="F235" s="9"/>
      <c r="G235" s="9"/>
      <c r="H235" s="6"/>
      <c r="I235" s="6"/>
      <c r="J235" s="7"/>
      <c r="K235" s="7"/>
      <c r="L235" s="8"/>
      <c r="M235" s="7"/>
      <c r="N235" s="7"/>
      <c r="O235" s="10" t="str">
        <f t="shared" si="12"/>
        <v/>
      </c>
      <c r="P235" s="11" t="str">
        <f>IF(OR(E235="",N235="Cancelled"),"",COUNTIFS($E$5:E235,E235,$N$5:N235,"&lt;&gt;Cancelled"))</f>
        <v/>
      </c>
      <c r="Q235" s="12" t="str">
        <f t="shared" si="13"/>
        <v/>
      </c>
      <c r="R235" s="11" t="str">
        <f t="shared" si="14"/>
        <v/>
      </c>
      <c r="S235" s="13" t="str">
        <f t="shared" si="15"/>
        <v/>
      </c>
      <c r="T235" s="14" t="str">
        <f t="array" ref="T235">IF(N235="Cancelled","",IF(AND(F235&lt;&gt;"",G235&lt;&gt;"",G235&lt;=F235),"Check overnight or invalid times manually.",IF(B235="","",TRIM(IF(IF(OR(NOT(AND(E235&lt;&gt;"",N235&lt;&gt;"Cancelled")),I235=""),0,SUMPRODUCT(($E$5:$E$304=E235)*($N$5:$N$304&lt;&gt;"Cancelled")*(IF($F$5:$F$304="",0,$F$5:$F$304)&lt;IF(G235="",1,G235))*(IF($G$5:$G$304="",1,$G$5:$G$304)&gt;IF(F235="",0,F235))*($I$5:$I$304=I235)))&gt;1,"Trainer booked twice. ","")&amp;IF(IF(OR(NOT(AND(E235&lt;&gt;"",N235&lt;&gt;"Cancelled")),H235="",H235="Online"),0,SUMPRODUCT(($E$5:$E$304=E235)*($N$5:$N$304&lt;&gt;"Cancelled")*(IF($F$5:$F$304="",0,$F$5:$F$304)&lt;IF(G235="",1,G235))*(IF($G$5:$G$304="",1,$G$5:$G$304)&gt;IF(F235="",0,F235))*($H$5:$H$304=H235)))&gt;1,"Room booked twice. ","")&amp;IF(AND(R235&lt;&gt;"",N(R235)&lt;0),"Over capacity by "&amp;-R235&amp;". ","")&amp;IF(I235="","No owner. ","")&amp;IF(AND(L235&lt;&gt;"",E235&lt;&gt;"",N(E235)&gt;N(L235)),"After the deadline. ","")))))</f>
        <v/>
      </c>
    </row>
    <row r="236" spans="1:20" x14ac:dyDescent="0.35">
      <c r="A236" s="6"/>
      <c r="B236" s="6"/>
      <c r="C236" s="7"/>
      <c r="D236" s="6"/>
      <c r="E236" s="8"/>
      <c r="F236" s="9"/>
      <c r="G236" s="9"/>
      <c r="H236" s="6"/>
      <c r="I236" s="6"/>
      <c r="J236" s="7"/>
      <c r="K236" s="7"/>
      <c r="L236" s="8"/>
      <c r="M236" s="7"/>
      <c r="N236" s="7"/>
      <c r="O236" s="10" t="str">
        <f t="shared" si="12"/>
        <v/>
      </c>
      <c r="P236" s="11" t="str">
        <f>IF(OR(E236="",N236="Cancelled"),"",COUNTIFS($E$5:E236,E236,$N$5:N236,"&lt;&gt;Cancelled"))</f>
        <v/>
      </c>
      <c r="Q236" s="12" t="str">
        <f t="shared" si="13"/>
        <v/>
      </c>
      <c r="R236" s="11" t="str">
        <f t="shared" si="14"/>
        <v/>
      </c>
      <c r="S236" s="13" t="str">
        <f t="shared" si="15"/>
        <v/>
      </c>
      <c r="T236" s="14" t="str">
        <f t="array" ref="T236">IF(N236="Cancelled","",IF(AND(F236&lt;&gt;"",G236&lt;&gt;"",G236&lt;=F236),"Check overnight or invalid times manually.",IF(B236="","",TRIM(IF(IF(OR(NOT(AND(E236&lt;&gt;"",N236&lt;&gt;"Cancelled")),I236=""),0,SUMPRODUCT(($E$5:$E$304=E236)*($N$5:$N$304&lt;&gt;"Cancelled")*(IF($F$5:$F$304="",0,$F$5:$F$304)&lt;IF(G236="",1,G236))*(IF($G$5:$G$304="",1,$G$5:$G$304)&gt;IF(F236="",0,F236))*($I$5:$I$304=I236)))&gt;1,"Trainer booked twice. ","")&amp;IF(IF(OR(NOT(AND(E236&lt;&gt;"",N236&lt;&gt;"Cancelled")),H236="",H236="Online"),0,SUMPRODUCT(($E$5:$E$304=E236)*($N$5:$N$304&lt;&gt;"Cancelled")*(IF($F$5:$F$304="",0,$F$5:$F$304)&lt;IF(G236="",1,G236))*(IF($G$5:$G$304="",1,$G$5:$G$304)&gt;IF(F236="",0,F236))*($H$5:$H$304=H236)))&gt;1,"Room booked twice. ","")&amp;IF(AND(R236&lt;&gt;"",N(R236)&lt;0),"Over capacity by "&amp;-R236&amp;". ","")&amp;IF(I236="","No owner. ","")&amp;IF(AND(L236&lt;&gt;"",E236&lt;&gt;"",N(E236)&gt;N(L236)),"After the deadline. ","")))))</f>
        <v/>
      </c>
    </row>
    <row r="237" spans="1:20" x14ac:dyDescent="0.35">
      <c r="A237" s="6"/>
      <c r="B237" s="6"/>
      <c r="C237" s="7"/>
      <c r="D237" s="6"/>
      <c r="E237" s="8"/>
      <c r="F237" s="9"/>
      <c r="G237" s="9"/>
      <c r="H237" s="6"/>
      <c r="I237" s="6"/>
      <c r="J237" s="7"/>
      <c r="K237" s="7"/>
      <c r="L237" s="8"/>
      <c r="M237" s="7"/>
      <c r="N237" s="7"/>
      <c r="O237" s="10" t="str">
        <f t="shared" si="12"/>
        <v/>
      </c>
      <c r="P237" s="11" t="str">
        <f>IF(OR(E237="",N237="Cancelled"),"",COUNTIFS($E$5:E237,E237,$N$5:N237,"&lt;&gt;Cancelled"))</f>
        <v/>
      </c>
      <c r="Q237" s="12" t="str">
        <f t="shared" si="13"/>
        <v/>
      </c>
      <c r="R237" s="11" t="str">
        <f t="shared" si="14"/>
        <v/>
      </c>
      <c r="S237" s="13" t="str">
        <f t="shared" si="15"/>
        <v/>
      </c>
      <c r="T237" s="14" t="str">
        <f t="array" ref="T237">IF(N237="Cancelled","",IF(AND(F237&lt;&gt;"",G237&lt;&gt;"",G237&lt;=F237),"Check overnight or invalid times manually.",IF(B237="","",TRIM(IF(IF(OR(NOT(AND(E237&lt;&gt;"",N237&lt;&gt;"Cancelled")),I237=""),0,SUMPRODUCT(($E$5:$E$304=E237)*($N$5:$N$304&lt;&gt;"Cancelled")*(IF($F$5:$F$304="",0,$F$5:$F$304)&lt;IF(G237="",1,G237))*(IF($G$5:$G$304="",1,$G$5:$G$304)&gt;IF(F237="",0,F237))*($I$5:$I$304=I237)))&gt;1,"Trainer booked twice. ","")&amp;IF(IF(OR(NOT(AND(E237&lt;&gt;"",N237&lt;&gt;"Cancelled")),H237="",H237="Online"),0,SUMPRODUCT(($E$5:$E$304=E237)*($N$5:$N$304&lt;&gt;"Cancelled")*(IF($F$5:$F$304="",0,$F$5:$F$304)&lt;IF(G237="",1,G237))*(IF($G$5:$G$304="",1,$G$5:$G$304)&gt;IF(F237="",0,F237))*($H$5:$H$304=H237)))&gt;1,"Room booked twice. ","")&amp;IF(AND(R237&lt;&gt;"",N(R237)&lt;0),"Over capacity by "&amp;-R237&amp;". ","")&amp;IF(I237="","No owner. ","")&amp;IF(AND(L237&lt;&gt;"",E237&lt;&gt;"",N(E237)&gt;N(L237)),"After the deadline. ","")))))</f>
        <v/>
      </c>
    </row>
    <row r="238" spans="1:20" x14ac:dyDescent="0.35">
      <c r="A238" s="6"/>
      <c r="B238" s="6"/>
      <c r="C238" s="7"/>
      <c r="D238" s="6"/>
      <c r="E238" s="8"/>
      <c r="F238" s="9"/>
      <c r="G238" s="9"/>
      <c r="H238" s="6"/>
      <c r="I238" s="6"/>
      <c r="J238" s="7"/>
      <c r="K238" s="7"/>
      <c r="L238" s="8"/>
      <c r="M238" s="7"/>
      <c r="N238" s="7"/>
      <c r="O238" s="10" t="str">
        <f t="shared" si="12"/>
        <v/>
      </c>
      <c r="P238" s="11" t="str">
        <f>IF(OR(E238="",N238="Cancelled"),"",COUNTIFS($E$5:E238,E238,$N$5:N238,"&lt;&gt;Cancelled"))</f>
        <v/>
      </c>
      <c r="Q238" s="12" t="str">
        <f t="shared" si="13"/>
        <v/>
      </c>
      <c r="R238" s="11" t="str">
        <f t="shared" si="14"/>
        <v/>
      </c>
      <c r="S238" s="13" t="str">
        <f t="shared" si="15"/>
        <v/>
      </c>
      <c r="T238" s="14" t="str">
        <f t="array" ref="T238">IF(N238="Cancelled","",IF(AND(F238&lt;&gt;"",G238&lt;&gt;"",G238&lt;=F238),"Check overnight or invalid times manually.",IF(B238="","",TRIM(IF(IF(OR(NOT(AND(E238&lt;&gt;"",N238&lt;&gt;"Cancelled")),I238=""),0,SUMPRODUCT(($E$5:$E$304=E238)*($N$5:$N$304&lt;&gt;"Cancelled")*(IF($F$5:$F$304="",0,$F$5:$F$304)&lt;IF(G238="",1,G238))*(IF($G$5:$G$304="",1,$G$5:$G$304)&gt;IF(F238="",0,F238))*($I$5:$I$304=I238)))&gt;1,"Trainer booked twice. ","")&amp;IF(IF(OR(NOT(AND(E238&lt;&gt;"",N238&lt;&gt;"Cancelled")),H238="",H238="Online"),0,SUMPRODUCT(($E$5:$E$304=E238)*($N$5:$N$304&lt;&gt;"Cancelled")*(IF($F$5:$F$304="",0,$F$5:$F$304)&lt;IF(G238="",1,G238))*(IF($G$5:$G$304="",1,$G$5:$G$304)&gt;IF(F238="",0,F238))*($H$5:$H$304=H238)))&gt;1,"Room booked twice. ","")&amp;IF(AND(R238&lt;&gt;"",N(R238)&lt;0),"Over capacity by "&amp;-R238&amp;". ","")&amp;IF(I238="","No owner. ","")&amp;IF(AND(L238&lt;&gt;"",E238&lt;&gt;"",N(E238)&gt;N(L238)),"After the deadline. ","")))))</f>
        <v/>
      </c>
    </row>
    <row r="239" spans="1:20" x14ac:dyDescent="0.35">
      <c r="A239" s="6"/>
      <c r="B239" s="6"/>
      <c r="C239" s="7"/>
      <c r="D239" s="6"/>
      <c r="E239" s="8"/>
      <c r="F239" s="9"/>
      <c r="G239" s="9"/>
      <c r="H239" s="6"/>
      <c r="I239" s="6"/>
      <c r="J239" s="7"/>
      <c r="K239" s="7"/>
      <c r="L239" s="8"/>
      <c r="M239" s="7"/>
      <c r="N239" s="7"/>
      <c r="O239" s="10" t="str">
        <f t="shared" si="12"/>
        <v/>
      </c>
      <c r="P239" s="11" t="str">
        <f>IF(OR(E239="",N239="Cancelled"),"",COUNTIFS($E$5:E239,E239,$N$5:N239,"&lt;&gt;Cancelled"))</f>
        <v/>
      </c>
      <c r="Q239" s="12" t="str">
        <f t="shared" si="13"/>
        <v/>
      </c>
      <c r="R239" s="11" t="str">
        <f t="shared" si="14"/>
        <v/>
      </c>
      <c r="S239" s="13" t="str">
        <f t="shared" si="15"/>
        <v/>
      </c>
      <c r="T239" s="14" t="str">
        <f t="array" ref="T239">IF(N239="Cancelled","",IF(AND(F239&lt;&gt;"",G239&lt;&gt;"",G239&lt;=F239),"Check overnight or invalid times manually.",IF(B239="","",TRIM(IF(IF(OR(NOT(AND(E239&lt;&gt;"",N239&lt;&gt;"Cancelled")),I239=""),0,SUMPRODUCT(($E$5:$E$304=E239)*($N$5:$N$304&lt;&gt;"Cancelled")*(IF($F$5:$F$304="",0,$F$5:$F$304)&lt;IF(G239="",1,G239))*(IF($G$5:$G$304="",1,$G$5:$G$304)&gt;IF(F239="",0,F239))*($I$5:$I$304=I239)))&gt;1,"Trainer booked twice. ","")&amp;IF(IF(OR(NOT(AND(E239&lt;&gt;"",N239&lt;&gt;"Cancelled")),H239="",H239="Online"),0,SUMPRODUCT(($E$5:$E$304=E239)*($N$5:$N$304&lt;&gt;"Cancelled")*(IF($F$5:$F$304="",0,$F$5:$F$304)&lt;IF(G239="",1,G239))*(IF($G$5:$G$304="",1,$G$5:$G$304)&gt;IF(F239="",0,F239))*($H$5:$H$304=H239)))&gt;1,"Room booked twice. ","")&amp;IF(AND(R239&lt;&gt;"",N(R239)&lt;0),"Over capacity by "&amp;-R239&amp;". ","")&amp;IF(I239="","No owner. ","")&amp;IF(AND(L239&lt;&gt;"",E239&lt;&gt;"",N(E239)&gt;N(L239)),"After the deadline. ","")))))</f>
        <v/>
      </c>
    </row>
    <row r="240" spans="1:20" x14ac:dyDescent="0.35">
      <c r="A240" s="6"/>
      <c r="B240" s="6"/>
      <c r="C240" s="7"/>
      <c r="D240" s="6"/>
      <c r="E240" s="8"/>
      <c r="F240" s="9"/>
      <c r="G240" s="9"/>
      <c r="H240" s="6"/>
      <c r="I240" s="6"/>
      <c r="J240" s="7"/>
      <c r="K240" s="7"/>
      <c r="L240" s="8"/>
      <c r="M240" s="7"/>
      <c r="N240" s="7"/>
      <c r="O240" s="10" t="str">
        <f t="shared" si="12"/>
        <v/>
      </c>
      <c r="P240" s="11" t="str">
        <f>IF(OR(E240="",N240="Cancelled"),"",COUNTIFS($E$5:E240,E240,$N$5:N240,"&lt;&gt;Cancelled"))</f>
        <v/>
      </c>
      <c r="Q240" s="12" t="str">
        <f t="shared" si="13"/>
        <v/>
      </c>
      <c r="R240" s="11" t="str">
        <f t="shared" si="14"/>
        <v/>
      </c>
      <c r="S240" s="13" t="str">
        <f t="shared" si="15"/>
        <v/>
      </c>
      <c r="T240" s="14" t="str">
        <f t="array" ref="T240">IF(N240="Cancelled","",IF(AND(F240&lt;&gt;"",G240&lt;&gt;"",G240&lt;=F240),"Check overnight or invalid times manually.",IF(B240="","",TRIM(IF(IF(OR(NOT(AND(E240&lt;&gt;"",N240&lt;&gt;"Cancelled")),I240=""),0,SUMPRODUCT(($E$5:$E$304=E240)*($N$5:$N$304&lt;&gt;"Cancelled")*(IF($F$5:$F$304="",0,$F$5:$F$304)&lt;IF(G240="",1,G240))*(IF($G$5:$G$304="",1,$G$5:$G$304)&gt;IF(F240="",0,F240))*($I$5:$I$304=I240)))&gt;1,"Trainer booked twice. ","")&amp;IF(IF(OR(NOT(AND(E240&lt;&gt;"",N240&lt;&gt;"Cancelled")),H240="",H240="Online"),0,SUMPRODUCT(($E$5:$E$304=E240)*($N$5:$N$304&lt;&gt;"Cancelled")*(IF($F$5:$F$304="",0,$F$5:$F$304)&lt;IF(G240="",1,G240))*(IF($G$5:$G$304="",1,$G$5:$G$304)&gt;IF(F240="",0,F240))*($H$5:$H$304=H240)))&gt;1,"Room booked twice. ","")&amp;IF(AND(R240&lt;&gt;"",N(R240)&lt;0),"Over capacity by "&amp;-R240&amp;". ","")&amp;IF(I240="","No owner. ","")&amp;IF(AND(L240&lt;&gt;"",E240&lt;&gt;"",N(E240)&gt;N(L240)),"After the deadline. ","")))))</f>
        <v/>
      </c>
    </row>
    <row r="241" spans="1:20" x14ac:dyDescent="0.35">
      <c r="A241" s="6"/>
      <c r="B241" s="6"/>
      <c r="C241" s="7"/>
      <c r="D241" s="6"/>
      <c r="E241" s="8"/>
      <c r="F241" s="9"/>
      <c r="G241" s="9"/>
      <c r="H241" s="6"/>
      <c r="I241" s="6"/>
      <c r="J241" s="7"/>
      <c r="K241" s="7"/>
      <c r="L241" s="8"/>
      <c r="M241" s="7"/>
      <c r="N241" s="7"/>
      <c r="O241" s="10" t="str">
        <f t="shared" si="12"/>
        <v/>
      </c>
      <c r="P241" s="11" t="str">
        <f>IF(OR(E241="",N241="Cancelled"),"",COUNTIFS($E$5:E241,E241,$N$5:N241,"&lt;&gt;Cancelled"))</f>
        <v/>
      </c>
      <c r="Q241" s="12" t="str">
        <f t="shared" si="13"/>
        <v/>
      </c>
      <c r="R241" s="11" t="str">
        <f t="shared" si="14"/>
        <v/>
      </c>
      <c r="S241" s="13" t="str">
        <f t="shared" si="15"/>
        <v/>
      </c>
      <c r="T241" s="14" t="str">
        <f t="array" ref="T241">IF(N241="Cancelled","",IF(AND(F241&lt;&gt;"",G241&lt;&gt;"",G241&lt;=F241),"Check overnight or invalid times manually.",IF(B241="","",TRIM(IF(IF(OR(NOT(AND(E241&lt;&gt;"",N241&lt;&gt;"Cancelled")),I241=""),0,SUMPRODUCT(($E$5:$E$304=E241)*($N$5:$N$304&lt;&gt;"Cancelled")*(IF($F$5:$F$304="",0,$F$5:$F$304)&lt;IF(G241="",1,G241))*(IF($G$5:$G$304="",1,$G$5:$G$304)&gt;IF(F241="",0,F241))*($I$5:$I$304=I241)))&gt;1,"Trainer booked twice. ","")&amp;IF(IF(OR(NOT(AND(E241&lt;&gt;"",N241&lt;&gt;"Cancelled")),H241="",H241="Online"),0,SUMPRODUCT(($E$5:$E$304=E241)*($N$5:$N$304&lt;&gt;"Cancelled")*(IF($F$5:$F$304="",0,$F$5:$F$304)&lt;IF(G241="",1,G241))*(IF($G$5:$G$304="",1,$G$5:$G$304)&gt;IF(F241="",0,F241))*($H$5:$H$304=H241)))&gt;1,"Room booked twice. ","")&amp;IF(AND(R241&lt;&gt;"",N(R241)&lt;0),"Over capacity by "&amp;-R241&amp;". ","")&amp;IF(I241="","No owner. ","")&amp;IF(AND(L241&lt;&gt;"",E241&lt;&gt;"",N(E241)&gt;N(L241)),"After the deadline. ","")))))</f>
        <v/>
      </c>
    </row>
    <row r="242" spans="1:20" x14ac:dyDescent="0.35">
      <c r="A242" s="6"/>
      <c r="B242" s="6"/>
      <c r="C242" s="7"/>
      <c r="D242" s="6"/>
      <c r="E242" s="8"/>
      <c r="F242" s="9"/>
      <c r="G242" s="9"/>
      <c r="H242" s="6"/>
      <c r="I242" s="6"/>
      <c r="J242" s="7"/>
      <c r="K242" s="7"/>
      <c r="L242" s="8"/>
      <c r="M242" s="7"/>
      <c r="N242" s="7"/>
      <c r="O242" s="10" t="str">
        <f t="shared" si="12"/>
        <v/>
      </c>
      <c r="P242" s="11" t="str">
        <f>IF(OR(E242="",N242="Cancelled"),"",COUNTIFS($E$5:E242,E242,$N$5:N242,"&lt;&gt;Cancelled"))</f>
        <v/>
      </c>
      <c r="Q242" s="12" t="str">
        <f t="shared" si="13"/>
        <v/>
      </c>
      <c r="R242" s="11" t="str">
        <f t="shared" si="14"/>
        <v/>
      </c>
      <c r="S242" s="13" t="str">
        <f t="shared" si="15"/>
        <v/>
      </c>
      <c r="T242" s="14" t="str">
        <f t="array" ref="T242">IF(N242="Cancelled","",IF(AND(F242&lt;&gt;"",G242&lt;&gt;"",G242&lt;=F242),"Check overnight or invalid times manually.",IF(B242="","",TRIM(IF(IF(OR(NOT(AND(E242&lt;&gt;"",N242&lt;&gt;"Cancelled")),I242=""),0,SUMPRODUCT(($E$5:$E$304=E242)*($N$5:$N$304&lt;&gt;"Cancelled")*(IF($F$5:$F$304="",0,$F$5:$F$304)&lt;IF(G242="",1,G242))*(IF($G$5:$G$304="",1,$G$5:$G$304)&gt;IF(F242="",0,F242))*($I$5:$I$304=I242)))&gt;1,"Trainer booked twice. ","")&amp;IF(IF(OR(NOT(AND(E242&lt;&gt;"",N242&lt;&gt;"Cancelled")),H242="",H242="Online"),0,SUMPRODUCT(($E$5:$E$304=E242)*($N$5:$N$304&lt;&gt;"Cancelled")*(IF($F$5:$F$304="",0,$F$5:$F$304)&lt;IF(G242="",1,G242))*(IF($G$5:$G$304="",1,$G$5:$G$304)&gt;IF(F242="",0,F242))*($H$5:$H$304=H242)))&gt;1,"Room booked twice. ","")&amp;IF(AND(R242&lt;&gt;"",N(R242)&lt;0),"Over capacity by "&amp;-R242&amp;". ","")&amp;IF(I242="","No owner. ","")&amp;IF(AND(L242&lt;&gt;"",E242&lt;&gt;"",N(E242)&gt;N(L242)),"After the deadline. ","")))))</f>
        <v/>
      </c>
    </row>
    <row r="243" spans="1:20" x14ac:dyDescent="0.35">
      <c r="A243" s="6"/>
      <c r="B243" s="6"/>
      <c r="C243" s="7"/>
      <c r="D243" s="6"/>
      <c r="E243" s="8"/>
      <c r="F243" s="9"/>
      <c r="G243" s="9"/>
      <c r="H243" s="6"/>
      <c r="I243" s="6"/>
      <c r="J243" s="7"/>
      <c r="K243" s="7"/>
      <c r="L243" s="8"/>
      <c r="M243" s="7"/>
      <c r="N243" s="7"/>
      <c r="O243" s="10" t="str">
        <f t="shared" si="12"/>
        <v/>
      </c>
      <c r="P243" s="11" t="str">
        <f>IF(OR(E243="",N243="Cancelled"),"",COUNTIFS($E$5:E243,E243,$N$5:N243,"&lt;&gt;Cancelled"))</f>
        <v/>
      </c>
      <c r="Q243" s="12" t="str">
        <f t="shared" si="13"/>
        <v/>
      </c>
      <c r="R243" s="11" t="str">
        <f t="shared" si="14"/>
        <v/>
      </c>
      <c r="S243" s="13" t="str">
        <f t="shared" si="15"/>
        <v/>
      </c>
      <c r="T243" s="14" t="str">
        <f t="array" ref="T243">IF(N243="Cancelled","",IF(AND(F243&lt;&gt;"",G243&lt;&gt;"",G243&lt;=F243),"Check overnight or invalid times manually.",IF(B243="","",TRIM(IF(IF(OR(NOT(AND(E243&lt;&gt;"",N243&lt;&gt;"Cancelled")),I243=""),0,SUMPRODUCT(($E$5:$E$304=E243)*($N$5:$N$304&lt;&gt;"Cancelled")*(IF($F$5:$F$304="",0,$F$5:$F$304)&lt;IF(G243="",1,G243))*(IF($G$5:$G$304="",1,$G$5:$G$304)&gt;IF(F243="",0,F243))*($I$5:$I$304=I243)))&gt;1,"Trainer booked twice. ","")&amp;IF(IF(OR(NOT(AND(E243&lt;&gt;"",N243&lt;&gt;"Cancelled")),H243="",H243="Online"),0,SUMPRODUCT(($E$5:$E$304=E243)*($N$5:$N$304&lt;&gt;"Cancelled")*(IF($F$5:$F$304="",0,$F$5:$F$304)&lt;IF(G243="",1,G243))*(IF($G$5:$G$304="",1,$G$5:$G$304)&gt;IF(F243="",0,F243))*($H$5:$H$304=H243)))&gt;1,"Room booked twice. ","")&amp;IF(AND(R243&lt;&gt;"",N(R243)&lt;0),"Over capacity by "&amp;-R243&amp;". ","")&amp;IF(I243="","No owner. ","")&amp;IF(AND(L243&lt;&gt;"",E243&lt;&gt;"",N(E243)&gt;N(L243)),"After the deadline. ","")))))</f>
        <v/>
      </c>
    </row>
    <row r="244" spans="1:20" x14ac:dyDescent="0.35">
      <c r="A244" s="6"/>
      <c r="B244" s="6"/>
      <c r="C244" s="7"/>
      <c r="D244" s="6"/>
      <c r="E244" s="8"/>
      <c r="F244" s="9"/>
      <c r="G244" s="9"/>
      <c r="H244" s="6"/>
      <c r="I244" s="6"/>
      <c r="J244" s="7"/>
      <c r="K244" s="7"/>
      <c r="L244" s="8"/>
      <c r="M244" s="7"/>
      <c r="N244" s="7"/>
      <c r="O244" s="10" t="str">
        <f t="shared" si="12"/>
        <v/>
      </c>
      <c r="P244" s="11" t="str">
        <f>IF(OR(E244="",N244="Cancelled"),"",COUNTIFS($E$5:E244,E244,$N$5:N244,"&lt;&gt;Cancelled"))</f>
        <v/>
      </c>
      <c r="Q244" s="12" t="str">
        <f t="shared" si="13"/>
        <v/>
      </c>
      <c r="R244" s="11" t="str">
        <f t="shared" si="14"/>
        <v/>
      </c>
      <c r="S244" s="13" t="str">
        <f t="shared" si="15"/>
        <v/>
      </c>
      <c r="T244" s="14" t="str">
        <f t="array" ref="T244">IF(N244="Cancelled","",IF(AND(F244&lt;&gt;"",G244&lt;&gt;"",G244&lt;=F244),"Check overnight or invalid times manually.",IF(B244="","",TRIM(IF(IF(OR(NOT(AND(E244&lt;&gt;"",N244&lt;&gt;"Cancelled")),I244=""),0,SUMPRODUCT(($E$5:$E$304=E244)*($N$5:$N$304&lt;&gt;"Cancelled")*(IF($F$5:$F$304="",0,$F$5:$F$304)&lt;IF(G244="",1,G244))*(IF($G$5:$G$304="",1,$G$5:$G$304)&gt;IF(F244="",0,F244))*($I$5:$I$304=I244)))&gt;1,"Trainer booked twice. ","")&amp;IF(IF(OR(NOT(AND(E244&lt;&gt;"",N244&lt;&gt;"Cancelled")),H244="",H244="Online"),0,SUMPRODUCT(($E$5:$E$304=E244)*($N$5:$N$304&lt;&gt;"Cancelled")*(IF($F$5:$F$304="",0,$F$5:$F$304)&lt;IF(G244="",1,G244))*(IF($G$5:$G$304="",1,$G$5:$G$304)&gt;IF(F244="",0,F244))*($H$5:$H$304=H244)))&gt;1,"Room booked twice. ","")&amp;IF(AND(R244&lt;&gt;"",N(R244)&lt;0),"Over capacity by "&amp;-R244&amp;". ","")&amp;IF(I244="","No owner. ","")&amp;IF(AND(L244&lt;&gt;"",E244&lt;&gt;"",N(E244)&gt;N(L244)),"After the deadline. ","")))))</f>
        <v/>
      </c>
    </row>
    <row r="245" spans="1:20" x14ac:dyDescent="0.35">
      <c r="A245" s="6"/>
      <c r="B245" s="6"/>
      <c r="C245" s="7"/>
      <c r="D245" s="6"/>
      <c r="E245" s="8"/>
      <c r="F245" s="9"/>
      <c r="G245" s="9"/>
      <c r="H245" s="6"/>
      <c r="I245" s="6"/>
      <c r="J245" s="7"/>
      <c r="K245" s="7"/>
      <c r="L245" s="8"/>
      <c r="M245" s="7"/>
      <c r="N245" s="7"/>
      <c r="O245" s="10" t="str">
        <f t="shared" si="12"/>
        <v/>
      </c>
      <c r="P245" s="11" t="str">
        <f>IF(OR(E245="",N245="Cancelled"),"",COUNTIFS($E$5:E245,E245,$N$5:N245,"&lt;&gt;Cancelled"))</f>
        <v/>
      </c>
      <c r="Q245" s="12" t="str">
        <f t="shared" si="13"/>
        <v/>
      </c>
      <c r="R245" s="11" t="str">
        <f t="shared" si="14"/>
        <v/>
      </c>
      <c r="S245" s="13" t="str">
        <f t="shared" si="15"/>
        <v/>
      </c>
      <c r="T245" s="14" t="str">
        <f t="array" ref="T245">IF(N245="Cancelled","",IF(AND(F245&lt;&gt;"",G245&lt;&gt;"",G245&lt;=F245),"Check overnight or invalid times manually.",IF(B245="","",TRIM(IF(IF(OR(NOT(AND(E245&lt;&gt;"",N245&lt;&gt;"Cancelled")),I245=""),0,SUMPRODUCT(($E$5:$E$304=E245)*($N$5:$N$304&lt;&gt;"Cancelled")*(IF($F$5:$F$304="",0,$F$5:$F$304)&lt;IF(G245="",1,G245))*(IF($G$5:$G$304="",1,$G$5:$G$304)&gt;IF(F245="",0,F245))*($I$5:$I$304=I245)))&gt;1,"Trainer booked twice. ","")&amp;IF(IF(OR(NOT(AND(E245&lt;&gt;"",N245&lt;&gt;"Cancelled")),H245="",H245="Online"),0,SUMPRODUCT(($E$5:$E$304=E245)*($N$5:$N$304&lt;&gt;"Cancelled")*(IF($F$5:$F$304="",0,$F$5:$F$304)&lt;IF(G245="",1,G245))*(IF($G$5:$G$304="",1,$G$5:$G$304)&gt;IF(F245="",0,F245))*($H$5:$H$304=H245)))&gt;1,"Room booked twice. ","")&amp;IF(AND(R245&lt;&gt;"",N(R245)&lt;0),"Over capacity by "&amp;-R245&amp;". ","")&amp;IF(I245="","No owner. ","")&amp;IF(AND(L245&lt;&gt;"",E245&lt;&gt;"",N(E245)&gt;N(L245)),"After the deadline. ","")))))</f>
        <v/>
      </c>
    </row>
    <row r="246" spans="1:20" x14ac:dyDescent="0.35">
      <c r="A246" s="6"/>
      <c r="B246" s="6"/>
      <c r="C246" s="7"/>
      <c r="D246" s="6"/>
      <c r="E246" s="8"/>
      <c r="F246" s="9"/>
      <c r="G246" s="9"/>
      <c r="H246" s="6"/>
      <c r="I246" s="6"/>
      <c r="J246" s="7"/>
      <c r="K246" s="7"/>
      <c r="L246" s="8"/>
      <c r="M246" s="7"/>
      <c r="N246" s="7"/>
      <c r="O246" s="10" t="str">
        <f t="shared" si="12"/>
        <v/>
      </c>
      <c r="P246" s="11" t="str">
        <f>IF(OR(E246="",N246="Cancelled"),"",COUNTIFS($E$5:E246,E246,$N$5:N246,"&lt;&gt;Cancelled"))</f>
        <v/>
      </c>
      <c r="Q246" s="12" t="str">
        <f t="shared" si="13"/>
        <v/>
      </c>
      <c r="R246" s="11" t="str">
        <f t="shared" si="14"/>
        <v/>
      </c>
      <c r="S246" s="13" t="str">
        <f t="shared" si="15"/>
        <v/>
      </c>
      <c r="T246" s="14" t="str">
        <f t="array" ref="T246">IF(N246="Cancelled","",IF(AND(F246&lt;&gt;"",G246&lt;&gt;"",G246&lt;=F246),"Check overnight or invalid times manually.",IF(B246="","",TRIM(IF(IF(OR(NOT(AND(E246&lt;&gt;"",N246&lt;&gt;"Cancelled")),I246=""),0,SUMPRODUCT(($E$5:$E$304=E246)*($N$5:$N$304&lt;&gt;"Cancelled")*(IF($F$5:$F$304="",0,$F$5:$F$304)&lt;IF(G246="",1,G246))*(IF($G$5:$G$304="",1,$G$5:$G$304)&gt;IF(F246="",0,F246))*($I$5:$I$304=I246)))&gt;1,"Trainer booked twice. ","")&amp;IF(IF(OR(NOT(AND(E246&lt;&gt;"",N246&lt;&gt;"Cancelled")),H246="",H246="Online"),0,SUMPRODUCT(($E$5:$E$304=E246)*($N$5:$N$304&lt;&gt;"Cancelled")*(IF($F$5:$F$304="",0,$F$5:$F$304)&lt;IF(G246="",1,G246))*(IF($G$5:$G$304="",1,$G$5:$G$304)&gt;IF(F246="",0,F246))*($H$5:$H$304=H246)))&gt;1,"Room booked twice. ","")&amp;IF(AND(R246&lt;&gt;"",N(R246)&lt;0),"Over capacity by "&amp;-R246&amp;". ","")&amp;IF(I246="","No owner. ","")&amp;IF(AND(L246&lt;&gt;"",E246&lt;&gt;"",N(E246)&gt;N(L246)),"After the deadline. ","")))))</f>
        <v/>
      </c>
    </row>
    <row r="247" spans="1:20" x14ac:dyDescent="0.35">
      <c r="A247" s="6"/>
      <c r="B247" s="6"/>
      <c r="C247" s="7"/>
      <c r="D247" s="6"/>
      <c r="E247" s="8"/>
      <c r="F247" s="9"/>
      <c r="G247" s="9"/>
      <c r="H247" s="6"/>
      <c r="I247" s="6"/>
      <c r="J247" s="7"/>
      <c r="K247" s="7"/>
      <c r="L247" s="8"/>
      <c r="M247" s="7"/>
      <c r="N247" s="7"/>
      <c r="O247" s="10" t="str">
        <f t="shared" si="12"/>
        <v/>
      </c>
      <c r="P247" s="11" t="str">
        <f>IF(OR(E247="",N247="Cancelled"),"",COUNTIFS($E$5:E247,E247,$N$5:N247,"&lt;&gt;Cancelled"))</f>
        <v/>
      </c>
      <c r="Q247" s="12" t="str">
        <f t="shared" si="13"/>
        <v/>
      </c>
      <c r="R247" s="11" t="str">
        <f t="shared" si="14"/>
        <v/>
      </c>
      <c r="S247" s="13" t="str">
        <f t="shared" si="15"/>
        <v/>
      </c>
      <c r="T247" s="14" t="str">
        <f t="array" ref="T247">IF(N247="Cancelled","",IF(AND(F247&lt;&gt;"",G247&lt;&gt;"",G247&lt;=F247),"Check overnight or invalid times manually.",IF(B247="","",TRIM(IF(IF(OR(NOT(AND(E247&lt;&gt;"",N247&lt;&gt;"Cancelled")),I247=""),0,SUMPRODUCT(($E$5:$E$304=E247)*($N$5:$N$304&lt;&gt;"Cancelled")*(IF($F$5:$F$304="",0,$F$5:$F$304)&lt;IF(G247="",1,G247))*(IF($G$5:$G$304="",1,$G$5:$G$304)&gt;IF(F247="",0,F247))*($I$5:$I$304=I247)))&gt;1,"Trainer booked twice. ","")&amp;IF(IF(OR(NOT(AND(E247&lt;&gt;"",N247&lt;&gt;"Cancelled")),H247="",H247="Online"),0,SUMPRODUCT(($E$5:$E$304=E247)*($N$5:$N$304&lt;&gt;"Cancelled")*(IF($F$5:$F$304="",0,$F$5:$F$304)&lt;IF(G247="",1,G247))*(IF($G$5:$G$304="",1,$G$5:$G$304)&gt;IF(F247="",0,F247))*($H$5:$H$304=H247)))&gt;1,"Room booked twice. ","")&amp;IF(AND(R247&lt;&gt;"",N(R247)&lt;0),"Over capacity by "&amp;-R247&amp;". ","")&amp;IF(I247="","No owner. ","")&amp;IF(AND(L247&lt;&gt;"",E247&lt;&gt;"",N(E247)&gt;N(L247)),"After the deadline. ","")))))</f>
        <v/>
      </c>
    </row>
    <row r="248" spans="1:20" x14ac:dyDescent="0.35">
      <c r="A248" s="6"/>
      <c r="B248" s="6"/>
      <c r="C248" s="7"/>
      <c r="D248" s="6"/>
      <c r="E248" s="8"/>
      <c r="F248" s="9"/>
      <c r="G248" s="9"/>
      <c r="H248" s="6"/>
      <c r="I248" s="6"/>
      <c r="J248" s="7"/>
      <c r="K248" s="7"/>
      <c r="L248" s="8"/>
      <c r="M248" s="7"/>
      <c r="N248" s="7"/>
      <c r="O248" s="10" t="str">
        <f t="shared" si="12"/>
        <v/>
      </c>
      <c r="P248" s="11" t="str">
        <f>IF(OR(E248="",N248="Cancelled"),"",COUNTIFS($E$5:E248,E248,$N$5:N248,"&lt;&gt;Cancelled"))</f>
        <v/>
      </c>
      <c r="Q248" s="12" t="str">
        <f t="shared" si="13"/>
        <v/>
      </c>
      <c r="R248" s="11" t="str">
        <f t="shared" si="14"/>
        <v/>
      </c>
      <c r="S248" s="13" t="str">
        <f t="shared" si="15"/>
        <v/>
      </c>
      <c r="T248" s="14" t="str">
        <f t="array" ref="T248">IF(N248="Cancelled","",IF(AND(F248&lt;&gt;"",G248&lt;&gt;"",G248&lt;=F248),"Check overnight or invalid times manually.",IF(B248="","",TRIM(IF(IF(OR(NOT(AND(E248&lt;&gt;"",N248&lt;&gt;"Cancelled")),I248=""),0,SUMPRODUCT(($E$5:$E$304=E248)*($N$5:$N$304&lt;&gt;"Cancelled")*(IF($F$5:$F$304="",0,$F$5:$F$304)&lt;IF(G248="",1,G248))*(IF($G$5:$G$304="",1,$G$5:$G$304)&gt;IF(F248="",0,F248))*($I$5:$I$304=I248)))&gt;1,"Trainer booked twice. ","")&amp;IF(IF(OR(NOT(AND(E248&lt;&gt;"",N248&lt;&gt;"Cancelled")),H248="",H248="Online"),0,SUMPRODUCT(($E$5:$E$304=E248)*($N$5:$N$304&lt;&gt;"Cancelled")*(IF($F$5:$F$304="",0,$F$5:$F$304)&lt;IF(G248="",1,G248))*(IF($G$5:$G$304="",1,$G$5:$G$304)&gt;IF(F248="",0,F248))*($H$5:$H$304=H248)))&gt;1,"Room booked twice. ","")&amp;IF(AND(R248&lt;&gt;"",N(R248)&lt;0),"Over capacity by "&amp;-R248&amp;". ","")&amp;IF(I248="","No owner. ","")&amp;IF(AND(L248&lt;&gt;"",E248&lt;&gt;"",N(E248)&gt;N(L248)),"After the deadline. ","")))))</f>
        <v/>
      </c>
    </row>
    <row r="249" spans="1:20" x14ac:dyDescent="0.35">
      <c r="A249" s="6"/>
      <c r="B249" s="6"/>
      <c r="C249" s="7"/>
      <c r="D249" s="6"/>
      <c r="E249" s="8"/>
      <c r="F249" s="9"/>
      <c r="G249" s="9"/>
      <c r="H249" s="6"/>
      <c r="I249" s="6"/>
      <c r="J249" s="7"/>
      <c r="K249" s="7"/>
      <c r="L249" s="8"/>
      <c r="M249" s="7"/>
      <c r="N249" s="7"/>
      <c r="O249" s="10" t="str">
        <f t="shared" si="12"/>
        <v/>
      </c>
      <c r="P249" s="11" t="str">
        <f>IF(OR(E249="",N249="Cancelled"),"",COUNTIFS($E$5:E249,E249,$N$5:N249,"&lt;&gt;Cancelled"))</f>
        <v/>
      </c>
      <c r="Q249" s="12" t="str">
        <f t="shared" si="13"/>
        <v/>
      </c>
      <c r="R249" s="11" t="str">
        <f t="shared" si="14"/>
        <v/>
      </c>
      <c r="S249" s="13" t="str">
        <f t="shared" si="15"/>
        <v/>
      </c>
      <c r="T249" s="14" t="str">
        <f t="array" ref="T249">IF(N249="Cancelled","",IF(AND(F249&lt;&gt;"",G249&lt;&gt;"",G249&lt;=F249),"Check overnight or invalid times manually.",IF(B249="","",TRIM(IF(IF(OR(NOT(AND(E249&lt;&gt;"",N249&lt;&gt;"Cancelled")),I249=""),0,SUMPRODUCT(($E$5:$E$304=E249)*($N$5:$N$304&lt;&gt;"Cancelled")*(IF($F$5:$F$304="",0,$F$5:$F$304)&lt;IF(G249="",1,G249))*(IF($G$5:$G$304="",1,$G$5:$G$304)&gt;IF(F249="",0,F249))*($I$5:$I$304=I249)))&gt;1,"Trainer booked twice. ","")&amp;IF(IF(OR(NOT(AND(E249&lt;&gt;"",N249&lt;&gt;"Cancelled")),H249="",H249="Online"),0,SUMPRODUCT(($E$5:$E$304=E249)*($N$5:$N$304&lt;&gt;"Cancelled")*(IF($F$5:$F$304="",0,$F$5:$F$304)&lt;IF(G249="",1,G249))*(IF($G$5:$G$304="",1,$G$5:$G$304)&gt;IF(F249="",0,F249))*($H$5:$H$304=H249)))&gt;1,"Room booked twice. ","")&amp;IF(AND(R249&lt;&gt;"",N(R249)&lt;0),"Over capacity by "&amp;-R249&amp;". ","")&amp;IF(I249="","No owner. ","")&amp;IF(AND(L249&lt;&gt;"",E249&lt;&gt;"",N(E249)&gt;N(L249)),"After the deadline. ","")))))</f>
        <v/>
      </c>
    </row>
    <row r="250" spans="1:20" x14ac:dyDescent="0.35">
      <c r="A250" s="6"/>
      <c r="B250" s="6"/>
      <c r="C250" s="7"/>
      <c r="D250" s="6"/>
      <c r="E250" s="8"/>
      <c r="F250" s="9"/>
      <c r="G250" s="9"/>
      <c r="H250" s="6"/>
      <c r="I250" s="6"/>
      <c r="J250" s="7"/>
      <c r="K250" s="7"/>
      <c r="L250" s="8"/>
      <c r="M250" s="7"/>
      <c r="N250" s="7"/>
      <c r="O250" s="10" t="str">
        <f t="shared" si="12"/>
        <v/>
      </c>
      <c r="P250" s="11" t="str">
        <f>IF(OR(E250="",N250="Cancelled"),"",COUNTIFS($E$5:E250,E250,$N$5:N250,"&lt;&gt;Cancelled"))</f>
        <v/>
      </c>
      <c r="Q250" s="12" t="str">
        <f t="shared" si="13"/>
        <v/>
      </c>
      <c r="R250" s="11" t="str">
        <f t="shared" si="14"/>
        <v/>
      </c>
      <c r="S250" s="13" t="str">
        <f t="shared" si="15"/>
        <v/>
      </c>
      <c r="T250" s="14" t="str">
        <f t="array" ref="T250">IF(N250="Cancelled","",IF(AND(F250&lt;&gt;"",G250&lt;&gt;"",G250&lt;=F250),"Check overnight or invalid times manually.",IF(B250="","",TRIM(IF(IF(OR(NOT(AND(E250&lt;&gt;"",N250&lt;&gt;"Cancelled")),I250=""),0,SUMPRODUCT(($E$5:$E$304=E250)*($N$5:$N$304&lt;&gt;"Cancelled")*(IF($F$5:$F$304="",0,$F$5:$F$304)&lt;IF(G250="",1,G250))*(IF($G$5:$G$304="",1,$G$5:$G$304)&gt;IF(F250="",0,F250))*($I$5:$I$304=I250)))&gt;1,"Trainer booked twice. ","")&amp;IF(IF(OR(NOT(AND(E250&lt;&gt;"",N250&lt;&gt;"Cancelled")),H250="",H250="Online"),0,SUMPRODUCT(($E$5:$E$304=E250)*($N$5:$N$304&lt;&gt;"Cancelled")*(IF($F$5:$F$304="",0,$F$5:$F$304)&lt;IF(G250="",1,G250))*(IF($G$5:$G$304="",1,$G$5:$G$304)&gt;IF(F250="",0,F250))*($H$5:$H$304=H250)))&gt;1,"Room booked twice. ","")&amp;IF(AND(R250&lt;&gt;"",N(R250)&lt;0),"Over capacity by "&amp;-R250&amp;". ","")&amp;IF(I250="","No owner. ","")&amp;IF(AND(L250&lt;&gt;"",E250&lt;&gt;"",N(E250)&gt;N(L250)),"After the deadline. ","")))))</f>
        <v/>
      </c>
    </row>
    <row r="251" spans="1:20" x14ac:dyDescent="0.35">
      <c r="A251" s="6"/>
      <c r="B251" s="6"/>
      <c r="C251" s="7"/>
      <c r="D251" s="6"/>
      <c r="E251" s="8"/>
      <c r="F251" s="9"/>
      <c r="G251" s="9"/>
      <c r="H251" s="6"/>
      <c r="I251" s="6"/>
      <c r="J251" s="7"/>
      <c r="K251" s="7"/>
      <c r="L251" s="8"/>
      <c r="M251" s="7"/>
      <c r="N251" s="7"/>
      <c r="O251" s="10" t="str">
        <f t="shared" si="12"/>
        <v/>
      </c>
      <c r="P251" s="11" t="str">
        <f>IF(OR(E251="",N251="Cancelled"),"",COUNTIFS($E$5:E251,E251,$N$5:N251,"&lt;&gt;Cancelled"))</f>
        <v/>
      </c>
      <c r="Q251" s="12" t="str">
        <f t="shared" si="13"/>
        <v/>
      </c>
      <c r="R251" s="11" t="str">
        <f t="shared" si="14"/>
        <v/>
      </c>
      <c r="S251" s="13" t="str">
        <f t="shared" si="15"/>
        <v/>
      </c>
      <c r="T251" s="14" t="str">
        <f t="array" ref="T251">IF(N251="Cancelled","",IF(AND(F251&lt;&gt;"",G251&lt;&gt;"",G251&lt;=F251),"Check overnight or invalid times manually.",IF(B251="","",TRIM(IF(IF(OR(NOT(AND(E251&lt;&gt;"",N251&lt;&gt;"Cancelled")),I251=""),0,SUMPRODUCT(($E$5:$E$304=E251)*($N$5:$N$304&lt;&gt;"Cancelled")*(IF($F$5:$F$304="",0,$F$5:$F$304)&lt;IF(G251="",1,G251))*(IF($G$5:$G$304="",1,$G$5:$G$304)&gt;IF(F251="",0,F251))*($I$5:$I$304=I251)))&gt;1,"Trainer booked twice. ","")&amp;IF(IF(OR(NOT(AND(E251&lt;&gt;"",N251&lt;&gt;"Cancelled")),H251="",H251="Online"),0,SUMPRODUCT(($E$5:$E$304=E251)*($N$5:$N$304&lt;&gt;"Cancelled")*(IF($F$5:$F$304="",0,$F$5:$F$304)&lt;IF(G251="",1,G251))*(IF($G$5:$G$304="",1,$G$5:$G$304)&gt;IF(F251="",0,F251))*($H$5:$H$304=H251)))&gt;1,"Room booked twice. ","")&amp;IF(AND(R251&lt;&gt;"",N(R251)&lt;0),"Over capacity by "&amp;-R251&amp;". ","")&amp;IF(I251="","No owner. ","")&amp;IF(AND(L251&lt;&gt;"",E251&lt;&gt;"",N(E251)&gt;N(L251)),"After the deadline. ","")))))</f>
        <v/>
      </c>
    </row>
    <row r="252" spans="1:20" x14ac:dyDescent="0.35">
      <c r="A252" s="6"/>
      <c r="B252" s="6"/>
      <c r="C252" s="7"/>
      <c r="D252" s="6"/>
      <c r="E252" s="8"/>
      <c r="F252" s="9"/>
      <c r="G252" s="9"/>
      <c r="H252" s="6"/>
      <c r="I252" s="6"/>
      <c r="J252" s="7"/>
      <c r="K252" s="7"/>
      <c r="L252" s="8"/>
      <c r="M252" s="7"/>
      <c r="N252" s="7"/>
      <c r="O252" s="10" t="str">
        <f t="shared" si="12"/>
        <v/>
      </c>
      <c r="P252" s="11" t="str">
        <f>IF(OR(E252="",N252="Cancelled"),"",COUNTIFS($E$5:E252,E252,$N$5:N252,"&lt;&gt;Cancelled"))</f>
        <v/>
      </c>
      <c r="Q252" s="12" t="str">
        <f t="shared" si="13"/>
        <v/>
      </c>
      <c r="R252" s="11" t="str">
        <f t="shared" si="14"/>
        <v/>
      </c>
      <c r="S252" s="13" t="str">
        <f t="shared" si="15"/>
        <v/>
      </c>
      <c r="T252" s="14" t="str">
        <f t="array" ref="T252">IF(N252="Cancelled","",IF(AND(F252&lt;&gt;"",G252&lt;&gt;"",G252&lt;=F252),"Check overnight or invalid times manually.",IF(B252="","",TRIM(IF(IF(OR(NOT(AND(E252&lt;&gt;"",N252&lt;&gt;"Cancelled")),I252=""),0,SUMPRODUCT(($E$5:$E$304=E252)*($N$5:$N$304&lt;&gt;"Cancelled")*(IF($F$5:$F$304="",0,$F$5:$F$304)&lt;IF(G252="",1,G252))*(IF($G$5:$G$304="",1,$G$5:$G$304)&gt;IF(F252="",0,F252))*($I$5:$I$304=I252)))&gt;1,"Trainer booked twice. ","")&amp;IF(IF(OR(NOT(AND(E252&lt;&gt;"",N252&lt;&gt;"Cancelled")),H252="",H252="Online"),0,SUMPRODUCT(($E$5:$E$304=E252)*($N$5:$N$304&lt;&gt;"Cancelled")*(IF($F$5:$F$304="",0,$F$5:$F$304)&lt;IF(G252="",1,G252))*(IF($G$5:$G$304="",1,$G$5:$G$304)&gt;IF(F252="",0,F252))*($H$5:$H$304=H252)))&gt;1,"Room booked twice. ","")&amp;IF(AND(R252&lt;&gt;"",N(R252)&lt;0),"Over capacity by "&amp;-R252&amp;". ","")&amp;IF(I252="","No owner. ","")&amp;IF(AND(L252&lt;&gt;"",E252&lt;&gt;"",N(E252)&gt;N(L252)),"After the deadline. ","")))))</f>
        <v/>
      </c>
    </row>
    <row r="253" spans="1:20" x14ac:dyDescent="0.35">
      <c r="A253" s="6"/>
      <c r="B253" s="6"/>
      <c r="C253" s="7"/>
      <c r="D253" s="6"/>
      <c r="E253" s="8"/>
      <c r="F253" s="9"/>
      <c r="G253" s="9"/>
      <c r="H253" s="6"/>
      <c r="I253" s="6"/>
      <c r="J253" s="7"/>
      <c r="K253" s="7"/>
      <c r="L253" s="8"/>
      <c r="M253" s="7"/>
      <c r="N253" s="7"/>
      <c r="O253" s="10" t="str">
        <f t="shared" si="12"/>
        <v/>
      </c>
      <c r="P253" s="11" t="str">
        <f>IF(OR(E253="",N253="Cancelled"),"",COUNTIFS($E$5:E253,E253,$N$5:N253,"&lt;&gt;Cancelled"))</f>
        <v/>
      </c>
      <c r="Q253" s="12" t="str">
        <f t="shared" si="13"/>
        <v/>
      </c>
      <c r="R253" s="11" t="str">
        <f t="shared" si="14"/>
        <v/>
      </c>
      <c r="S253" s="13" t="str">
        <f t="shared" si="15"/>
        <v/>
      </c>
      <c r="T253" s="14" t="str">
        <f t="array" ref="T253">IF(N253="Cancelled","",IF(AND(F253&lt;&gt;"",G253&lt;&gt;"",G253&lt;=F253),"Check overnight or invalid times manually.",IF(B253="","",TRIM(IF(IF(OR(NOT(AND(E253&lt;&gt;"",N253&lt;&gt;"Cancelled")),I253=""),0,SUMPRODUCT(($E$5:$E$304=E253)*($N$5:$N$304&lt;&gt;"Cancelled")*(IF($F$5:$F$304="",0,$F$5:$F$304)&lt;IF(G253="",1,G253))*(IF($G$5:$G$304="",1,$G$5:$G$304)&gt;IF(F253="",0,F253))*($I$5:$I$304=I253)))&gt;1,"Trainer booked twice. ","")&amp;IF(IF(OR(NOT(AND(E253&lt;&gt;"",N253&lt;&gt;"Cancelled")),H253="",H253="Online"),0,SUMPRODUCT(($E$5:$E$304=E253)*($N$5:$N$304&lt;&gt;"Cancelled")*(IF($F$5:$F$304="",0,$F$5:$F$304)&lt;IF(G253="",1,G253))*(IF($G$5:$G$304="",1,$G$5:$G$304)&gt;IF(F253="",0,F253))*($H$5:$H$304=H253)))&gt;1,"Room booked twice. ","")&amp;IF(AND(R253&lt;&gt;"",N(R253)&lt;0),"Over capacity by "&amp;-R253&amp;". ","")&amp;IF(I253="","No owner. ","")&amp;IF(AND(L253&lt;&gt;"",E253&lt;&gt;"",N(E253)&gt;N(L253)),"After the deadline. ","")))))</f>
        <v/>
      </c>
    </row>
    <row r="254" spans="1:20" x14ac:dyDescent="0.35">
      <c r="A254" s="6"/>
      <c r="B254" s="6"/>
      <c r="C254" s="7"/>
      <c r="D254" s="6"/>
      <c r="E254" s="8"/>
      <c r="F254" s="9"/>
      <c r="G254" s="9"/>
      <c r="H254" s="6"/>
      <c r="I254" s="6"/>
      <c r="J254" s="7"/>
      <c r="K254" s="7"/>
      <c r="L254" s="8"/>
      <c r="M254" s="7"/>
      <c r="N254" s="7"/>
      <c r="O254" s="10" t="str">
        <f t="shared" si="12"/>
        <v/>
      </c>
      <c r="P254" s="11" t="str">
        <f>IF(OR(E254="",N254="Cancelled"),"",COUNTIFS($E$5:E254,E254,$N$5:N254,"&lt;&gt;Cancelled"))</f>
        <v/>
      </c>
      <c r="Q254" s="12" t="str">
        <f t="shared" si="13"/>
        <v/>
      </c>
      <c r="R254" s="11" t="str">
        <f t="shared" si="14"/>
        <v/>
      </c>
      <c r="S254" s="13" t="str">
        <f t="shared" si="15"/>
        <v/>
      </c>
      <c r="T254" s="14" t="str">
        <f t="array" ref="T254">IF(N254="Cancelled","",IF(AND(F254&lt;&gt;"",G254&lt;&gt;"",G254&lt;=F254),"Check overnight or invalid times manually.",IF(B254="","",TRIM(IF(IF(OR(NOT(AND(E254&lt;&gt;"",N254&lt;&gt;"Cancelled")),I254=""),0,SUMPRODUCT(($E$5:$E$304=E254)*($N$5:$N$304&lt;&gt;"Cancelled")*(IF($F$5:$F$304="",0,$F$5:$F$304)&lt;IF(G254="",1,G254))*(IF($G$5:$G$304="",1,$G$5:$G$304)&gt;IF(F254="",0,F254))*($I$5:$I$304=I254)))&gt;1,"Trainer booked twice. ","")&amp;IF(IF(OR(NOT(AND(E254&lt;&gt;"",N254&lt;&gt;"Cancelled")),H254="",H254="Online"),0,SUMPRODUCT(($E$5:$E$304=E254)*($N$5:$N$304&lt;&gt;"Cancelled")*(IF($F$5:$F$304="",0,$F$5:$F$304)&lt;IF(G254="",1,G254))*(IF($G$5:$G$304="",1,$G$5:$G$304)&gt;IF(F254="",0,F254))*($H$5:$H$304=H254)))&gt;1,"Room booked twice. ","")&amp;IF(AND(R254&lt;&gt;"",N(R254)&lt;0),"Over capacity by "&amp;-R254&amp;". ","")&amp;IF(I254="","No owner. ","")&amp;IF(AND(L254&lt;&gt;"",E254&lt;&gt;"",N(E254)&gt;N(L254)),"After the deadline. ","")))))</f>
        <v/>
      </c>
    </row>
    <row r="255" spans="1:20" x14ac:dyDescent="0.35">
      <c r="A255" s="6"/>
      <c r="B255" s="6"/>
      <c r="C255" s="7"/>
      <c r="D255" s="6"/>
      <c r="E255" s="8"/>
      <c r="F255" s="9"/>
      <c r="G255" s="9"/>
      <c r="H255" s="6"/>
      <c r="I255" s="6"/>
      <c r="J255" s="7"/>
      <c r="K255" s="7"/>
      <c r="L255" s="8"/>
      <c r="M255" s="7"/>
      <c r="N255" s="7"/>
      <c r="O255" s="10" t="str">
        <f t="shared" si="12"/>
        <v/>
      </c>
      <c r="P255" s="11" t="str">
        <f>IF(OR(E255="",N255="Cancelled"),"",COUNTIFS($E$5:E255,E255,$N$5:N255,"&lt;&gt;Cancelled"))</f>
        <v/>
      </c>
      <c r="Q255" s="12" t="str">
        <f t="shared" si="13"/>
        <v/>
      </c>
      <c r="R255" s="11" t="str">
        <f t="shared" si="14"/>
        <v/>
      </c>
      <c r="S255" s="13" t="str">
        <f t="shared" si="15"/>
        <v/>
      </c>
      <c r="T255" s="14" t="str">
        <f t="array" ref="T255">IF(N255="Cancelled","",IF(AND(F255&lt;&gt;"",G255&lt;&gt;"",G255&lt;=F255),"Check overnight or invalid times manually.",IF(B255="","",TRIM(IF(IF(OR(NOT(AND(E255&lt;&gt;"",N255&lt;&gt;"Cancelled")),I255=""),0,SUMPRODUCT(($E$5:$E$304=E255)*($N$5:$N$304&lt;&gt;"Cancelled")*(IF($F$5:$F$304="",0,$F$5:$F$304)&lt;IF(G255="",1,G255))*(IF($G$5:$G$304="",1,$G$5:$G$304)&gt;IF(F255="",0,F255))*($I$5:$I$304=I255)))&gt;1,"Trainer booked twice. ","")&amp;IF(IF(OR(NOT(AND(E255&lt;&gt;"",N255&lt;&gt;"Cancelled")),H255="",H255="Online"),0,SUMPRODUCT(($E$5:$E$304=E255)*($N$5:$N$304&lt;&gt;"Cancelled")*(IF($F$5:$F$304="",0,$F$5:$F$304)&lt;IF(G255="",1,G255))*(IF($G$5:$G$304="",1,$G$5:$G$304)&gt;IF(F255="",0,F255))*($H$5:$H$304=H255)))&gt;1,"Room booked twice. ","")&amp;IF(AND(R255&lt;&gt;"",N(R255)&lt;0),"Over capacity by "&amp;-R255&amp;". ","")&amp;IF(I255="","No owner. ","")&amp;IF(AND(L255&lt;&gt;"",E255&lt;&gt;"",N(E255)&gt;N(L255)),"After the deadline. ","")))))</f>
        <v/>
      </c>
    </row>
    <row r="256" spans="1:20" x14ac:dyDescent="0.35">
      <c r="A256" s="6"/>
      <c r="B256" s="6"/>
      <c r="C256" s="7"/>
      <c r="D256" s="6"/>
      <c r="E256" s="8"/>
      <c r="F256" s="9"/>
      <c r="G256" s="9"/>
      <c r="H256" s="6"/>
      <c r="I256" s="6"/>
      <c r="J256" s="7"/>
      <c r="K256" s="7"/>
      <c r="L256" s="8"/>
      <c r="M256" s="7"/>
      <c r="N256" s="7"/>
      <c r="O256" s="10" t="str">
        <f t="shared" si="12"/>
        <v/>
      </c>
      <c r="P256" s="11" t="str">
        <f>IF(OR(E256="",N256="Cancelled"),"",COUNTIFS($E$5:E256,E256,$N$5:N256,"&lt;&gt;Cancelled"))</f>
        <v/>
      </c>
      <c r="Q256" s="12" t="str">
        <f t="shared" si="13"/>
        <v/>
      </c>
      <c r="R256" s="11" t="str">
        <f t="shared" si="14"/>
        <v/>
      </c>
      <c r="S256" s="13" t="str">
        <f t="shared" si="15"/>
        <v/>
      </c>
      <c r="T256" s="14" t="str">
        <f t="array" ref="T256">IF(N256="Cancelled","",IF(AND(F256&lt;&gt;"",G256&lt;&gt;"",G256&lt;=F256),"Check overnight or invalid times manually.",IF(B256="","",TRIM(IF(IF(OR(NOT(AND(E256&lt;&gt;"",N256&lt;&gt;"Cancelled")),I256=""),0,SUMPRODUCT(($E$5:$E$304=E256)*($N$5:$N$304&lt;&gt;"Cancelled")*(IF($F$5:$F$304="",0,$F$5:$F$304)&lt;IF(G256="",1,G256))*(IF($G$5:$G$304="",1,$G$5:$G$304)&gt;IF(F256="",0,F256))*($I$5:$I$304=I256)))&gt;1,"Trainer booked twice. ","")&amp;IF(IF(OR(NOT(AND(E256&lt;&gt;"",N256&lt;&gt;"Cancelled")),H256="",H256="Online"),0,SUMPRODUCT(($E$5:$E$304=E256)*($N$5:$N$304&lt;&gt;"Cancelled")*(IF($F$5:$F$304="",0,$F$5:$F$304)&lt;IF(G256="",1,G256))*(IF($G$5:$G$304="",1,$G$5:$G$304)&gt;IF(F256="",0,F256))*($H$5:$H$304=H256)))&gt;1,"Room booked twice. ","")&amp;IF(AND(R256&lt;&gt;"",N(R256)&lt;0),"Over capacity by "&amp;-R256&amp;". ","")&amp;IF(I256="","No owner. ","")&amp;IF(AND(L256&lt;&gt;"",E256&lt;&gt;"",N(E256)&gt;N(L256)),"After the deadline. ","")))))</f>
        <v/>
      </c>
    </row>
    <row r="257" spans="1:20" x14ac:dyDescent="0.35">
      <c r="A257" s="6"/>
      <c r="B257" s="6"/>
      <c r="C257" s="7"/>
      <c r="D257" s="6"/>
      <c r="E257" s="8"/>
      <c r="F257" s="9"/>
      <c r="G257" s="9"/>
      <c r="H257" s="6"/>
      <c r="I257" s="6"/>
      <c r="J257" s="7"/>
      <c r="K257" s="7"/>
      <c r="L257" s="8"/>
      <c r="M257" s="7"/>
      <c r="N257" s="7"/>
      <c r="O257" s="10" t="str">
        <f t="shared" si="12"/>
        <v/>
      </c>
      <c r="P257" s="11" t="str">
        <f>IF(OR(E257="",N257="Cancelled"),"",COUNTIFS($E$5:E257,E257,$N$5:N257,"&lt;&gt;Cancelled"))</f>
        <v/>
      </c>
      <c r="Q257" s="12" t="str">
        <f t="shared" si="13"/>
        <v/>
      </c>
      <c r="R257" s="11" t="str">
        <f t="shared" si="14"/>
        <v/>
      </c>
      <c r="S257" s="13" t="str">
        <f t="shared" si="15"/>
        <v/>
      </c>
      <c r="T257" s="14" t="str">
        <f t="array" ref="T257">IF(N257="Cancelled","",IF(AND(F257&lt;&gt;"",G257&lt;&gt;"",G257&lt;=F257),"Check overnight or invalid times manually.",IF(B257="","",TRIM(IF(IF(OR(NOT(AND(E257&lt;&gt;"",N257&lt;&gt;"Cancelled")),I257=""),0,SUMPRODUCT(($E$5:$E$304=E257)*($N$5:$N$304&lt;&gt;"Cancelled")*(IF($F$5:$F$304="",0,$F$5:$F$304)&lt;IF(G257="",1,G257))*(IF($G$5:$G$304="",1,$G$5:$G$304)&gt;IF(F257="",0,F257))*($I$5:$I$304=I257)))&gt;1,"Trainer booked twice. ","")&amp;IF(IF(OR(NOT(AND(E257&lt;&gt;"",N257&lt;&gt;"Cancelled")),H257="",H257="Online"),0,SUMPRODUCT(($E$5:$E$304=E257)*($N$5:$N$304&lt;&gt;"Cancelled")*(IF($F$5:$F$304="",0,$F$5:$F$304)&lt;IF(G257="",1,G257))*(IF($G$5:$G$304="",1,$G$5:$G$304)&gt;IF(F257="",0,F257))*($H$5:$H$304=H257)))&gt;1,"Room booked twice. ","")&amp;IF(AND(R257&lt;&gt;"",N(R257)&lt;0),"Over capacity by "&amp;-R257&amp;". ","")&amp;IF(I257="","No owner. ","")&amp;IF(AND(L257&lt;&gt;"",E257&lt;&gt;"",N(E257)&gt;N(L257)),"After the deadline. ","")))))</f>
        <v/>
      </c>
    </row>
    <row r="258" spans="1:20" x14ac:dyDescent="0.35">
      <c r="A258" s="6"/>
      <c r="B258" s="6"/>
      <c r="C258" s="7"/>
      <c r="D258" s="6"/>
      <c r="E258" s="8"/>
      <c r="F258" s="9"/>
      <c r="G258" s="9"/>
      <c r="H258" s="6"/>
      <c r="I258" s="6"/>
      <c r="J258" s="7"/>
      <c r="K258" s="7"/>
      <c r="L258" s="8"/>
      <c r="M258" s="7"/>
      <c r="N258" s="7"/>
      <c r="O258" s="10" t="str">
        <f t="shared" si="12"/>
        <v/>
      </c>
      <c r="P258" s="11" t="str">
        <f>IF(OR(E258="",N258="Cancelled"),"",COUNTIFS($E$5:E258,E258,$N$5:N258,"&lt;&gt;Cancelled"))</f>
        <v/>
      </c>
      <c r="Q258" s="12" t="str">
        <f t="shared" si="13"/>
        <v/>
      </c>
      <c r="R258" s="11" t="str">
        <f t="shared" si="14"/>
        <v/>
      </c>
      <c r="S258" s="13" t="str">
        <f t="shared" si="15"/>
        <v/>
      </c>
      <c r="T258" s="14" t="str">
        <f t="array" ref="T258">IF(N258="Cancelled","",IF(AND(F258&lt;&gt;"",G258&lt;&gt;"",G258&lt;=F258),"Check overnight or invalid times manually.",IF(B258="","",TRIM(IF(IF(OR(NOT(AND(E258&lt;&gt;"",N258&lt;&gt;"Cancelled")),I258=""),0,SUMPRODUCT(($E$5:$E$304=E258)*($N$5:$N$304&lt;&gt;"Cancelled")*(IF($F$5:$F$304="",0,$F$5:$F$304)&lt;IF(G258="",1,G258))*(IF($G$5:$G$304="",1,$G$5:$G$304)&gt;IF(F258="",0,F258))*($I$5:$I$304=I258)))&gt;1,"Trainer booked twice. ","")&amp;IF(IF(OR(NOT(AND(E258&lt;&gt;"",N258&lt;&gt;"Cancelled")),H258="",H258="Online"),0,SUMPRODUCT(($E$5:$E$304=E258)*($N$5:$N$304&lt;&gt;"Cancelled")*(IF($F$5:$F$304="",0,$F$5:$F$304)&lt;IF(G258="",1,G258))*(IF($G$5:$G$304="",1,$G$5:$G$304)&gt;IF(F258="",0,F258))*($H$5:$H$304=H258)))&gt;1,"Room booked twice. ","")&amp;IF(AND(R258&lt;&gt;"",N(R258)&lt;0),"Over capacity by "&amp;-R258&amp;". ","")&amp;IF(I258="","No owner. ","")&amp;IF(AND(L258&lt;&gt;"",E258&lt;&gt;"",N(E258)&gt;N(L258)),"After the deadline. ","")))))</f>
        <v/>
      </c>
    </row>
    <row r="259" spans="1:20" x14ac:dyDescent="0.35">
      <c r="A259" s="6"/>
      <c r="B259" s="6"/>
      <c r="C259" s="7"/>
      <c r="D259" s="6"/>
      <c r="E259" s="8"/>
      <c r="F259" s="9"/>
      <c r="G259" s="9"/>
      <c r="H259" s="6"/>
      <c r="I259" s="6"/>
      <c r="J259" s="7"/>
      <c r="K259" s="7"/>
      <c r="L259" s="8"/>
      <c r="M259" s="7"/>
      <c r="N259" s="7"/>
      <c r="O259" s="10" t="str">
        <f t="shared" si="12"/>
        <v/>
      </c>
      <c r="P259" s="11" t="str">
        <f>IF(OR(E259="",N259="Cancelled"),"",COUNTIFS($E$5:E259,E259,$N$5:N259,"&lt;&gt;Cancelled"))</f>
        <v/>
      </c>
      <c r="Q259" s="12" t="str">
        <f t="shared" si="13"/>
        <v/>
      </c>
      <c r="R259" s="11" t="str">
        <f t="shared" si="14"/>
        <v/>
      </c>
      <c r="S259" s="13" t="str">
        <f t="shared" si="15"/>
        <v/>
      </c>
      <c r="T259" s="14" t="str">
        <f t="array" ref="T259">IF(N259="Cancelled","",IF(AND(F259&lt;&gt;"",G259&lt;&gt;"",G259&lt;=F259),"Check overnight or invalid times manually.",IF(B259="","",TRIM(IF(IF(OR(NOT(AND(E259&lt;&gt;"",N259&lt;&gt;"Cancelled")),I259=""),0,SUMPRODUCT(($E$5:$E$304=E259)*($N$5:$N$304&lt;&gt;"Cancelled")*(IF($F$5:$F$304="",0,$F$5:$F$304)&lt;IF(G259="",1,G259))*(IF($G$5:$G$304="",1,$G$5:$G$304)&gt;IF(F259="",0,F259))*($I$5:$I$304=I259)))&gt;1,"Trainer booked twice. ","")&amp;IF(IF(OR(NOT(AND(E259&lt;&gt;"",N259&lt;&gt;"Cancelled")),H259="",H259="Online"),0,SUMPRODUCT(($E$5:$E$304=E259)*($N$5:$N$304&lt;&gt;"Cancelled")*(IF($F$5:$F$304="",0,$F$5:$F$304)&lt;IF(G259="",1,G259))*(IF($G$5:$G$304="",1,$G$5:$G$304)&gt;IF(F259="",0,F259))*($H$5:$H$304=H259)))&gt;1,"Room booked twice. ","")&amp;IF(AND(R259&lt;&gt;"",N(R259)&lt;0),"Over capacity by "&amp;-R259&amp;". ","")&amp;IF(I259="","No owner. ","")&amp;IF(AND(L259&lt;&gt;"",E259&lt;&gt;"",N(E259)&gt;N(L259)),"After the deadline. ","")))))</f>
        <v/>
      </c>
    </row>
    <row r="260" spans="1:20" x14ac:dyDescent="0.35">
      <c r="A260" s="6"/>
      <c r="B260" s="6"/>
      <c r="C260" s="7"/>
      <c r="D260" s="6"/>
      <c r="E260" s="8"/>
      <c r="F260" s="9"/>
      <c r="G260" s="9"/>
      <c r="H260" s="6"/>
      <c r="I260" s="6"/>
      <c r="J260" s="7"/>
      <c r="K260" s="7"/>
      <c r="L260" s="8"/>
      <c r="M260" s="7"/>
      <c r="N260" s="7"/>
      <c r="O260" s="10" t="str">
        <f t="shared" si="12"/>
        <v/>
      </c>
      <c r="P260" s="11" t="str">
        <f>IF(OR(E260="",N260="Cancelled"),"",COUNTIFS($E$5:E260,E260,$N$5:N260,"&lt;&gt;Cancelled"))</f>
        <v/>
      </c>
      <c r="Q260" s="12" t="str">
        <f t="shared" si="13"/>
        <v/>
      </c>
      <c r="R260" s="11" t="str">
        <f t="shared" si="14"/>
        <v/>
      </c>
      <c r="S260" s="13" t="str">
        <f t="shared" si="15"/>
        <v/>
      </c>
      <c r="T260" s="14" t="str">
        <f t="array" ref="T260">IF(N260="Cancelled","",IF(AND(F260&lt;&gt;"",G260&lt;&gt;"",G260&lt;=F260),"Check overnight or invalid times manually.",IF(B260="","",TRIM(IF(IF(OR(NOT(AND(E260&lt;&gt;"",N260&lt;&gt;"Cancelled")),I260=""),0,SUMPRODUCT(($E$5:$E$304=E260)*($N$5:$N$304&lt;&gt;"Cancelled")*(IF($F$5:$F$304="",0,$F$5:$F$304)&lt;IF(G260="",1,G260))*(IF($G$5:$G$304="",1,$G$5:$G$304)&gt;IF(F260="",0,F260))*($I$5:$I$304=I260)))&gt;1,"Trainer booked twice. ","")&amp;IF(IF(OR(NOT(AND(E260&lt;&gt;"",N260&lt;&gt;"Cancelled")),H260="",H260="Online"),0,SUMPRODUCT(($E$5:$E$304=E260)*($N$5:$N$304&lt;&gt;"Cancelled")*(IF($F$5:$F$304="",0,$F$5:$F$304)&lt;IF(G260="",1,G260))*(IF($G$5:$G$304="",1,$G$5:$G$304)&gt;IF(F260="",0,F260))*($H$5:$H$304=H260)))&gt;1,"Room booked twice. ","")&amp;IF(AND(R260&lt;&gt;"",N(R260)&lt;0),"Over capacity by "&amp;-R260&amp;". ","")&amp;IF(I260="","No owner. ","")&amp;IF(AND(L260&lt;&gt;"",E260&lt;&gt;"",N(E260)&gt;N(L260)),"After the deadline. ","")))))</f>
        <v/>
      </c>
    </row>
    <row r="261" spans="1:20" x14ac:dyDescent="0.35">
      <c r="A261" s="6"/>
      <c r="B261" s="6"/>
      <c r="C261" s="7"/>
      <c r="D261" s="6"/>
      <c r="E261" s="8"/>
      <c r="F261" s="9"/>
      <c r="G261" s="9"/>
      <c r="H261" s="6"/>
      <c r="I261" s="6"/>
      <c r="J261" s="7"/>
      <c r="K261" s="7"/>
      <c r="L261" s="8"/>
      <c r="M261" s="7"/>
      <c r="N261" s="7"/>
      <c r="O261" s="10" t="str">
        <f t="shared" ref="O261:O304" si="16">IF(E261="","",DATE(YEAR(E261),MONTH(E261),1))</f>
        <v/>
      </c>
      <c r="P261" s="11" t="str">
        <f>IF(OR(E261="",N261="Cancelled"),"",COUNTIFS($E$5:E261,E261,$N$5:N261,"&lt;&gt;Cancelled"))</f>
        <v/>
      </c>
      <c r="Q261" s="12" t="str">
        <f t="shared" ref="Q261:Q324" si="17">IF(E261="","",E261&amp;"|"&amp;P261)</f>
        <v/>
      </c>
      <c r="R261" s="11" t="str">
        <f t="shared" ref="R261:R304" si="18">IF(OR(J261="",K261=""),"",J261-K261)</f>
        <v/>
      </c>
      <c r="S261" s="13" t="str">
        <f t="shared" ref="S261:S304" si="19">IF(OR(E261="",N(M261)=0),"",EDATE(E261,M261))</f>
        <v/>
      </c>
      <c r="T261" s="14" t="str">
        <f t="array" ref="T261">IF(N261="Cancelled","",IF(AND(F261&lt;&gt;"",G261&lt;&gt;"",G261&lt;=F261),"Check overnight or invalid times manually.",IF(B261="","",TRIM(IF(IF(OR(NOT(AND(E261&lt;&gt;"",N261&lt;&gt;"Cancelled")),I261=""),0,SUMPRODUCT(($E$5:$E$304=E261)*($N$5:$N$304&lt;&gt;"Cancelled")*(IF($F$5:$F$304="",0,$F$5:$F$304)&lt;IF(G261="",1,G261))*(IF($G$5:$G$304="",1,$G$5:$G$304)&gt;IF(F261="",0,F261))*($I$5:$I$304=I261)))&gt;1,"Trainer booked twice. ","")&amp;IF(IF(OR(NOT(AND(E261&lt;&gt;"",N261&lt;&gt;"Cancelled")),H261="",H261="Online"),0,SUMPRODUCT(($E$5:$E$304=E261)*($N$5:$N$304&lt;&gt;"Cancelled")*(IF($F$5:$F$304="",0,$F$5:$F$304)&lt;IF(G261="",1,G261))*(IF($G$5:$G$304="",1,$G$5:$G$304)&gt;IF(F261="",0,F261))*($H$5:$H$304=H261)))&gt;1,"Room booked twice. ","")&amp;IF(AND(R261&lt;&gt;"",N(R261)&lt;0),"Over capacity by "&amp;-R261&amp;". ","")&amp;IF(I261="","No owner. ","")&amp;IF(AND(L261&lt;&gt;"",E261&lt;&gt;"",N(E261)&gt;N(L261)),"After the deadline. ","")))))</f>
        <v/>
      </c>
    </row>
    <row r="262" spans="1:20" x14ac:dyDescent="0.35">
      <c r="A262" s="6"/>
      <c r="B262" s="6"/>
      <c r="C262" s="7"/>
      <c r="D262" s="6"/>
      <c r="E262" s="8"/>
      <c r="F262" s="9"/>
      <c r="G262" s="9"/>
      <c r="H262" s="6"/>
      <c r="I262" s="6"/>
      <c r="J262" s="7"/>
      <c r="K262" s="7"/>
      <c r="L262" s="8"/>
      <c r="M262" s="7"/>
      <c r="N262" s="7"/>
      <c r="O262" s="10" t="str">
        <f t="shared" si="16"/>
        <v/>
      </c>
      <c r="P262" s="11" t="str">
        <f>IF(OR(E262="",N262="Cancelled"),"",COUNTIFS($E$5:E262,E262,$N$5:N262,"&lt;&gt;Cancelled"))</f>
        <v/>
      </c>
      <c r="Q262" s="12" t="str">
        <f t="shared" si="17"/>
        <v/>
      </c>
      <c r="R262" s="11" t="str">
        <f t="shared" si="18"/>
        <v/>
      </c>
      <c r="S262" s="13" t="str">
        <f t="shared" si="19"/>
        <v/>
      </c>
      <c r="T262" s="14" t="str">
        <f t="array" ref="T262">IF(N262="Cancelled","",IF(AND(F262&lt;&gt;"",G262&lt;&gt;"",G262&lt;=F262),"Check overnight or invalid times manually.",IF(B262="","",TRIM(IF(IF(OR(NOT(AND(E262&lt;&gt;"",N262&lt;&gt;"Cancelled")),I262=""),0,SUMPRODUCT(($E$5:$E$304=E262)*($N$5:$N$304&lt;&gt;"Cancelled")*(IF($F$5:$F$304="",0,$F$5:$F$304)&lt;IF(G262="",1,G262))*(IF($G$5:$G$304="",1,$G$5:$G$304)&gt;IF(F262="",0,F262))*($I$5:$I$304=I262)))&gt;1,"Trainer booked twice. ","")&amp;IF(IF(OR(NOT(AND(E262&lt;&gt;"",N262&lt;&gt;"Cancelled")),H262="",H262="Online"),0,SUMPRODUCT(($E$5:$E$304=E262)*($N$5:$N$304&lt;&gt;"Cancelled")*(IF($F$5:$F$304="",0,$F$5:$F$304)&lt;IF(G262="",1,G262))*(IF($G$5:$G$304="",1,$G$5:$G$304)&gt;IF(F262="",0,F262))*($H$5:$H$304=H262)))&gt;1,"Room booked twice. ","")&amp;IF(AND(R262&lt;&gt;"",N(R262)&lt;0),"Over capacity by "&amp;-R262&amp;". ","")&amp;IF(I262="","No owner. ","")&amp;IF(AND(L262&lt;&gt;"",E262&lt;&gt;"",N(E262)&gt;N(L262)),"After the deadline. ","")))))</f>
        <v/>
      </c>
    </row>
    <row r="263" spans="1:20" x14ac:dyDescent="0.35">
      <c r="A263" s="6"/>
      <c r="B263" s="6"/>
      <c r="C263" s="7"/>
      <c r="D263" s="6"/>
      <c r="E263" s="8"/>
      <c r="F263" s="9"/>
      <c r="G263" s="9"/>
      <c r="H263" s="6"/>
      <c r="I263" s="6"/>
      <c r="J263" s="7"/>
      <c r="K263" s="7"/>
      <c r="L263" s="8"/>
      <c r="M263" s="7"/>
      <c r="N263" s="7"/>
      <c r="O263" s="10" t="str">
        <f t="shared" si="16"/>
        <v/>
      </c>
      <c r="P263" s="11" t="str">
        <f>IF(OR(E263="",N263="Cancelled"),"",COUNTIFS($E$5:E263,E263,$N$5:N263,"&lt;&gt;Cancelled"))</f>
        <v/>
      </c>
      <c r="Q263" s="12" t="str">
        <f t="shared" si="17"/>
        <v/>
      </c>
      <c r="R263" s="11" t="str">
        <f t="shared" si="18"/>
        <v/>
      </c>
      <c r="S263" s="13" t="str">
        <f t="shared" si="19"/>
        <v/>
      </c>
      <c r="T263" s="14" t="str">
        <f t="array" ref="T263">IF(N263="Cancelled","",IF(AND(F263&lt;&gt;"",G263&lt;&gt;"",G263&lt;=F263),"Check overnight or invalid times manually.",IF(B263="","",TRIM(IF(IF(OR(NOT(AND(E263&lt;&gt;"",N263&lt;&gt;"Cancelled")),I263=""),0,SUMPRODUCT(($E$5:$E$304=E263)*($N$5:$N$304&lt;&gt;"Cancelled")*(IF($F$5:$F$304="",0,$F$5:$F$304)&lt;IF(G263="",1,G263))*(IF($G$5:$G$304="",1,$G$5:$G$304)&gt;IF(F263="",0,F263))*($I$5:$I$304=I263)))&gt;1,"Trainer booked twice. ","")&amp;IF(IF(OR(NOT(AND(E263&lt;&gt;"",N263&lt;&gt;"Cancelled")),H263="",H263="Online"),0,SUMPRODUCT(($E$5:$E$304=E263)*($N$5:$N$304&lt;&gt;"Cancelled")*(IF($F$5:$F$304="",0,$F$5:$F$304)&lt;IF(G263="",1,G263))*(IF($G$5:$G$304="",1,$G$5:$G$304)&gt;IF(F263="",0,F263))*($H$5:$H$304=H263)))&gt;1,"Room booked twice. ","")&amp;IF(AND(R263&lt;&gt;"",N(R263)&lt;0),"Over capacity by "&amp;-R263&amp;". ","")&amp;IF(I263="","No owner. ","")&amp;IF(AND(L263&lt;&gt;"",E263&lt;&gt;"",N(E263)&gt;N(L263)),"After the deadline. ","")))))</f>
        <v/>
      </c>
    </row>
    <row r="264" spans="1:20" x14ac:dyDescent="0.35">
      <c r="A264" s="6"/>
      <c r="B264" s="6"/>
      <c r="C264" s="7"/>
      <c r="D264" s="6"/>
      <c r="E264" s="8"/>
      <c r="F264" s="9"/>
      <c r="G264" s="9"/>
      <c r="H264" s="6"/>
      <c r="I264" s="6"/>
      <c r="J264" s="7"/>
      <c r="K264" s="7"/>
      <c r="L264" s="8"/>
      <c r="M264" s="7"/>
      <c r="N264" s="7"/>
      <c r="O264" s="10" t="str">
        <f t="shared" si="16"/>
        <v/>
      </c>
      <c r="P264" s="11" t="str">
        <f>IF(OR(E264="",N264="Cancelled"),"",COUNTIFS($E$5:E264,E264,$N$5:N264,"&lt;&gt;Cancelled"))</f>
        <v/>
      </c>
      <c r="Q264" s="12" t="str">
        <f t="shared" si="17"/>
        <v/>
      </c>
      <c r="R264" s="11" t="str">
        <f t="shared" si="18"/>
        <v/>
      </c>
      <c r="S264" s="13" t="str">
        <f t="shared" si="19"/>
        <v/>
      </c>
      <c r="T264" s="14" t="str">
        <f t="array" ref="T264">IF(N264="Cancelled","",IF(AND(F264&lt;&gt;"",G264&lt;&gt;"",G264&lt;=F264),"Check overnight or invalid times manually.",IF(B264="","",TRIM(IF(IF(OR(NOT(AND(E264&lt;&gt;"",N264&lt;&gt;"Cancelled")),I264=""),0,SUMPRODUCT(($E$5:$E$304=E264)*($N$5:$N$304&lt;&gt;"Cancelled")*(IF($F$5:$F$304="",0,$F$5:$F$304)&lt;IF(G264="",1,G264))*(IF($G$5:$G$304="",1,$G$5:$G$304)&gt;IF(F264="",0,F264))*($I$5:$I$304=I264)))&gt;1,"Trainer booked twice. ","")&amp;IF(IF(OR(NOT(AND(E264&lt;&gt;"",N264&lt;&gt;"Cancelled")),H264="",H264="Online"),0,SUMPRODUCT(($E$5:$E$304=E264)*($N$5:$N$304&lt;&gt;"Cancelled")*(IF($F$5:$F$304="",0,$F$5:$F$304)&lt;IF(G264="",1,G264))*(IF($G$5:$G$304="",1,$G$5:$G$304)&gt;IF(F264="",0,F264))*($H$5:$H$304=H264)))&gt;1,"Room booked twice. ","")&amp;IF(AND(R264&lt;&gt;"",N(R264)&lt;0),"Over capacity by "&amp;-R264&amp;". ","")&amp;IF(I264="","No owner. ","")&amp;IF(AND(L264&lt;&gt;"",E264&lt;&gt;"",N(E264)&gt;N(L264)),"After the deadline. ","")))))</f>
        <v/>
      </c>
    </row>
    <row r="265" spans="1:20" x14ac:dyDescent="0.35">
      <c r="A265" s="6"/>
      <c r="B265" s="6"/>
      <c r="C265" s="7"/>
      <c r="D265" s="6"/>
      <c r="E265" s="8"/>
      <c r="F265" s="9"/>
      <c r="G265" s="9"/>
      <c r="H265" s="6"/>
      <c r="I265" s="6"/>
      <c r="J265" s="7"/>
      <c r="K265" s="7"/>
      <c r="L265" s="8"/>
      <c r="M265" s="7"/>
      <c r="N265" s="7"/>
      <c r="O265" s="10" t="str">
        <f t="shared" si="16"/>
        <v/>
      </c>
      <c r="P265" s="11" t="str">
        <f>IF(OR(E265="",N265="Cancelled"),"",COUNTIFS($E$5:E265,E265,$N$5:N265,"&lt;&gt;Cancelled"))</f>
        <v/>
      </c>
      <c r="Q265" s="12" t="str">
        <f t="shared" si="17"/>
        <v/>
      </c>
      <c r="R265" s="11" t="str">
        <f t="shared" si="18"/>
        <v/>
      </c>
      <c r="S265" s="13" t="str">
        <f t="shared" si="19"/>
        <v/>
      </c>
      <c r="T265" s="14" t="str">
        <f t="array" ref="T265">IF(N265="Cancelled","",IF(AND(F265&lt;&gt;"",G265&lt;&gt;"",G265&lt;=F265),"Check overnight or invalid times manually.",IF(B265="","",TRIM(IF(IF(OR(NOT(AND(E265&lt;&gt;"",N265&lt;&gt;"Cancelled")),I265=""),0,SUMPRODUCT(($E$5:$E$304=E265)*($N$5:$N$304&lt;&gt;"Cancelled")*(IF($F$5:$F$304="",0,$F$5:$F$304)&lt;IF(G265="",1,G265))*(IF($G$5:$G$304="",1,$G$5:$G$304)&gt;IF(F265="",0,F265))*($I$5:$I$304=I265)))&gt;1,"Trainer booked twice. ","")&amp;IF(IF(OR(NOT(AND(E265&lt;&gt;"",N265&lt;&gt;"Cancelled")),H265="",H265="Online"),0,SUMPRODUCT(($E$5:$E$304=E265)*($N$5:$N$304&lt;&gt;"Cancelled")*(IF($F$5:$F$304="",0,$F$5:$F$304)&lt;IF(G265="",1,G265))*(IF($G$5:$G$304="",1,$G$5:$G$304)&gt;IF(F265="",0,F265))*($H$5:$H$304=H265)))&gt;1,"Room booked twice. ","")&amp;IF(AND(R265&lt;&gt;"",N(R265)&lt;0),"Over capacity by "&amp;-R265&amp;". ","")&amp;IF(I265="","No owner. ","")&amp;IF(AND(L265&lt;&gt;"",E265&lt;&gt;"",N(E265)&gt;N(L265)),"After the deadline. ","")))))</f>
        <v/>
      </c>
    </row>
    <row r="266" spans="1:20" x14ac:dyDescent="0.35">
      <c r="A266" s="6"/>
      <c r="B266" s="6"/>
      <c r="C266" s="7"/>
      <c r="D266" s="6"/>
      <c r="E266" s="8"/>
      <c r="F266" s="9"/>
      <c r="G266" s="9"/>
      <c r="H266" s="6"/>
      <c r="I266" s="6"/>
      <c r="J266" s="7"/>
      <c r="K266" s="7"/>
      <c r="L266" s="8"/>
      <c r="M266" s="7"/>
      <c r="N266" s="7"/>
      <c r="O266" s="10" t="str">
        <f t="shared" si="16"/>
        <v/>
      </c>
      <c r="P266" s="11" t="str">
        <f>IF(OR(E266="",N266="Cancelled"),"",COUNTIFS($E$5:E266,E266,$N$5:N266,"&lt;&gt;Cancelled"))</f>
        <v/>
      </c>
      <c r="Q266" s="12" t="str">
        <f t="shared" si="17"/>
        <v/>
      </c>
      <c r="R266" s="11" t="str">
        <f t="shared" si="18"/>
        <v/>
      </c>
      <c r="S266" s="13" t="str">
        <f t="shared" si="19"/>
        <v/>
      </c>
      <c r="T266" s="14" t="str">
        <f t="array" ref="T266">IF(N266="Cancelled","",IF(AND(F266&lt;&gt;"",G266&lt;&gt;"",G266&lt;=F266),"Check overnight or invalid times manually.",IF(B266="","",TRIM(IF(IF(OR(NOT(AND(E266&lt;&gt;"",N266&lt;&gt;"Cancelled")),I266=""),0,SUMPRODUCT(($E$5:$E$304=E266)*($N$5:$N$304&lt;&gt;"Cancelled")*(IF($F$5:$F$304="",0,$F$5:$F$304)&lt;IF(G266="",1,G266))*(IF($G$5:$G$304="",1,$G$5:$G$304)&gt;IF(F266="",0,F266))*($I$5:$I$304=I266)))&gt;1,"Trainer booked twice. ","")&amp;IF(IF(OR(NOT(AND(E266&lt;&gt;"",N266&lt;&gt;"Cancelled")),H266="",H266="Online"),0,SUMPRODUCT(($E$5:$E$304=E266)*($N$5:$N$304&lt;&gt;"Cancelled")*(IF($F$5:$F$304="",0,$F$5:$F$304)&lt;IF(G266="",1,G266))*(IF($G$5:$G$304="",1,$G$5:$G$304)&gt;IF(F266="",0,F266))*($H$5:$H$304=H266)))&gt;1,"Room booked twice. ","")&amp;IF(AND(R266&lt;&gt;"",N(R266)&lt;0),"Over capacity by "&amp;-R266&amp;". ","")&amp;IF(I266="","No owner. ","")&amp;IF(AND(L266&lt;&gt;"",E266&lt;&gt;"",N(E266)&gt;N(L266)),"After the deadline. ","")))))</f>
        <v/>
      </c>
    </row>
    <row r="267" spans="1:20" x14ac:dyDescent="0.35">
      <c r="A267" s="6"/>
      <c r="B267" s="6"/>
      <c r="C267" s="7"/>
      <c r="D267" s="6"/>
      <c r="E267" s="8"/>
      <c r="F267" s="9"/>
      <c r="G267" s="9"/>
      <c r="H267" s="6"/>
      <c r="I267" s="6"/>
      <c r="J267" s="7"/>
      <c r="K267" s="7"/>
      <c r="L267" s="8"/>
      <c r="M267" s="7"/>
      <c r="N267" s="7"/>
      <c r="O267" s="10" t="str">
        <f t="shared" si="16"/>
        <v/>
      </c>
      <c r="P267" s="11" t="str">
        <f>IF(OR(E267="",N267="Cancelled"),"",COUNTIFS($E$5:E267,E267,$N$5:N267,"&lt;&gt;Cancelled"))</f>
        <v/>
      </c>
      <c r="Q267" s="12" t="str">
        <f t="shared" si="17"/>
        <v/>
      </c>
      <c r="R267" s="11" t="str">
        <f t="shared" si="18"/>
        <v/>
      </c>
      <c r="S267" s="13" t="str">
        <f t="shared" si="19"/>
        <v/>
      </c>
      <c r="T267" s="14" t="str">
        <f t="array" ref="T267">IF(N267="Cancelled","",IF(AND(F267&lt;&gt;"",G267&lt;&gt;"",G267&lt;=F267),"Check overnight or invalid times manually.",IF(B267="","",TRIM(IF(IF(OR(NOT(AND(E267&lt;&gt;"",N267&lt;&gt;"Cancelled")),I267=""),0,SUMPRODUCT(($E$5:$E$304=E267)*($N$5:$N$304&lt;&gt;"Cancelled")*(IF($F$5:$F$304="",0,$F$5:$F$304)&lt;IF(G267="",1,G267))*(IF($G$5:$G$304="",1,$G$5:$G$304)&gt;IF(F267="",0,F267))*($I$5:$I$304=I267)))&gt;1,"Trainer booked twice. ","")&amp;IF(IF(OR(NOT(AND(E267&lt;&gt;"",N267&lt;&gt;"Cancelled")),H267="",H267="Online"),0,SUMPRODUCT(($E$5:$E$304=E267)*($N$5:$N$304&lt;&gt;"Cancelled")*(IF($F$5:$F$304="",0,$F$5:$F$304)&lt;IF(G267="",1,G267))*(IF($G$5:$G$304="",1,$G$5:$G$304)&gt;IF(F267="",0,F267))*($H$5:$H$304=H267)))&gt;1,"Room booked twice. ","")&amp;IF(AND(R267&lt;&gt;"",N(R267)&lt;0),"Over capacity by "&amp;-R267&amp;". ","")&amp;IF(I267="","No owner. ","")&amp;IF(AND(L267&lt;&gt;"",E267&lt;&gt;"",N(E267)&gt;N(L267)),"After the deadline. ","")))))</f>
        <v/>
      </c>
    </row>
    <row r="268" spans="1:20" x14ac:dyDescent="0.35">
      <c r="A268" s="6"/>
      <c r="B268" s="6"/>
      <c r="C268" s="7"/>
      <c r="D268" s="6"/>
      <c r="E268" s="8"/>
      <c r="F268" s="9"/>
      <c r="G268" s="9"/>
      <c r="H268" s="6"/>
      <c r="I268" s="6"/>
      <c r="J268" s="7"/>
      <c r="K268" s="7"/>
      <c r="L268" s="8"/>
      <c r="M268" s="7"/>
      <c r="N268" s="7"/>
      <c r="O268" s="10" t="str">
        <f t="shared" si="16"/>
        <v/>
      </c>
      <c r="P268" s="11" t="str">
        <f>IF(OR(E268="",N268="Cancelled"),"",COUNTIFS($E$5:E268,E268,$N$5:N268,"&lt;&gt;Cancelled"))</f>
        <v/>
      </c>
      <c r="Q268" s="12" t="str">
        <f t="shared" si="17"/>
        <v/>
      </c>
      <c r="R268" s="11" t="str">
        <f t="shared" si="18"/>
        <v/>
      </c>
      <c r="S268" s="13" t="str">
        <f t="shared" si="19"/>
        <v/>
      </c>
      <c r="T268" s="14" t="str">
        <f t="array" ref="T268">IF(N268="Cancelled","",IF(AND(F268&lt;&gt;"",G268&lt;&gt;"",G268&lt;=F268),"Check overnight or invalid times manually.",IF(B268="","",TRIM(IF(IF(OR(NOT(AND(E268&lt;&gt;"",N268&lt;&gt;"Cancelled")),I268=""),0,SUMPRODUCT(($E$5:$E$304=E268)*($N$5:$N$304&lt;&gt;"Cancelled")*(IF($F$5:$F$304="",0,$F$5:$F$304)&lt;IF(G268="",1,G268))*(IF($G$5:$G$304="",1,$G$5:$G$304)&gt;IF(F268="",0,F268))*($I$5:$I$304=I268)))&gt;1,"Trainer booked twice. ","")&amp;IF(IF(OR(NOT(AND(E268&lt;&gt;"",N268&lt;&gt;"Cancelled")),H268="",H268="Online"),0,SUMPRODUCT(($E$5:$E$304=E268)*($N$5:$N$304&lt;&gt;"Cancelled")*(IF($F$5:$F$304="",0,$F$5:$F$304)&lt;IF(G268="",1,G268))*(IF($G$5:$G$304="",1,$G$5:$G$304)&gt;IF(F268="",0,F268))*($H$5:$H$304=H268)))&gt;1,"Room booked twice. ","")&amp;IF(AND(R268&lt;&gt;"",N(R268)&lt;0),"Over capacity by "&amp;-R268&amp;". ","")&amp;IF(I268="","No owner. ","")&amp;IF(AND(L268&lt;&gt;"",E268&lt;&gt;"",N(E268)&gt;N(L268)),"After the deadline. ","")))))</f>
        <v/>
      </c>
    </row>
    <row r="269" spans="1:20" x14ac:dyDescent="0.35">
      <c r="A269" s="6"/>
      <c r="B269" s="6"/>
      <c r="C269" s="7"/>
      <c r="D269" s="6"/>
      <c r="E269" s="8"/>
      <c r="F269" s="9"/>
      <c r="G269" s="9"/>
      <c r="H269" s="6"/>
      <c r="I269" s="6"/>
      <c r="J269" s="7"/>
      <c r="K269" s="7"/>
      <c r="L269" s="8"/>
      <c r="M269" s="7"/>
      <c r="N269" s="7"/>
      <c r="O269" s="10" t="str">
        <f t="shared" si="16"/>
        <v/>
      </c>
      <c r="P269" s="11" t="str">
        <f>IF(OR(E269="",N269="Cancelled"),"",COUNTIFS($E$5:E269,E269,$N$5:N269,"&lt;&gt;Cancelled"))</f>
        <v/>
      </c>
      <c r="Q269" s="12" t="str">
        <f t="shared" si="17"/>
        <v/>
      </c>
      <c r="R269" s="11" t="str">
        <f t="shared" si="18"/>
        <v/>
      </c>
      <c r="S269" s="13" t="str">
        <f t="shared" si="19"/>
        <v/>
      </c>
      <c r="T269" s="14" t="str">
        <f t="array" ref="T269">IF(N269="Cancelled","",IF(AND(F269&lt;&gt;"",G269&lt;&gt;"",G269&lt;=F269),"Check overnight or invalid times manually.",IF(B269="","",TRIM(IF(IF(OR(NOT(AND(E269&lt;&gt;"",N269&lt;&gt;"Cancelled")),I269=""),0,SUMPRODUCT(($E$5:$E$304=E269)*($N$5:$N$304&lt;&gt;"Cancelled")*(IF($F$5:$F$304="",0,$F$5:$F$304)&lt;IF(G269="",1,G269))*(IF($G$5:$G$304="",1,$G$5:$G$304)&gt;IF(F269="",0,F269))*($I$5:$I$304=I269)))&gt;1,"Trainer booked twice. ","")&amp;IF(IF(OR(NOT(AND(E269&lt;&gt;"",N269&lt;&gt;"Cancelled")),H269="",H269="Online"),0,SUMPRODUCT(($E$5:$E$304=E269)*($N$5:$N$304&lt;&gt;"Cancelled")*(IF($F$5:$F$304="",0,$F$5:$F$304)&lt;IF(G269="",1,G269))*(IF($G$5:$G$304="",1,$G$5:$G$304)&gt;IF(F269="",0,F269))*($H$5:$H$304=H269)))&gt;1,"Room booked twice. ","")&amp;IF(AND(R269&lt;&gt;"",N(R269)&lt;0),"Over capacity by "&amp;-R269&amp;". ","")&amp;IF(I269="","No owner. ","")&amp;IF(AND(L269&lt;&gt;"",E269&lt;&gt;"",N(E269)&gt;N(L269)),"After the deadline. ","")))))</f>
        <v/>
      </c>
    </row>
    <row r="270" spans="1:20" x14ac:dyDescent="0.35">
      <c r="A270" s="6"/>
      <c r="B270" s="6"/>
      <c r="C270" s="7"/>
      <c r="D270" s="6"/>
      <c r="E270" s="8"/>
      <c r="F270" s="9"/>
      <c r="G270" s="9"/>
      <c r="H270" s="6"/>
      <c r="I270" s="6"/>
      <c r="J270" s="7"/>
      <c r="K270" s="7"/>
      <c r="L270" s="8"/>
      <c r="M270" s="7"/>
      <c r="N270" s="7"/>
      <c r="O270" s="10" t="str">
        <f t="shared" si="16"/>
        <v/>
      </c>
      <c r="P270" s="11" t="str">
        <f>IF(OR(E270="",N270="Cancelled"),"",COUNTIFS($E$5:E270,E270,$N$5:N270,"&lt;&gt;Cancelled"))</f>
        <v/>
      </c>
      <c r="Q270" s="12" t="str">
        <f t="shared" si="17"/>
        <v/>
      </c>
      <c r="R270" s="11" t="str">
        <f t="shared" si="18"/>
        <v/>
      </c>
      <c r="S270" s="13" t="str">
        <f t="shared" si="19"/>
        <v/>
      </c>
      <c r="T270" s="14" t="str">
        <f t="array" ref="T270">IF(N270="Cancelled","",IF(AND(F270&lt;&gt;"",G270&lt;&gt;"",G270&lt;=F270),"Check overnight or invalid times manually.",IF(B270="","",TRIM(IF(IF(OR(NOT(AND(E270&lt;&gt;"",N270&lt;&gt;"Cancelled")),I270=""),0,SUMPRODUCT(($E$5:$E$304=E270)*($N$5:$N$304&lt;&gt;"Cancelled")*(IF($F$5:$F$304="",0,$F$5:$F$304)&lt;IF(G270="",1,G270))*(IF($G$5:$G$304="",1,$G$5:$G$304)&gt;IF(F270="",0,F270))*($I$5:$I$304=I270)))&gt;1,"Trainer booked twice. ","")&amp;IF(IF(OR(NOT(AND(E270&lt;&gt;"",N270&lt;&gt;"Cancelled")),H270="",H270="Online"),0,SUMPRODUCT(($E$5:$E$304=E270)*($N$5:$N$304&lt;&gt;"Cancelled")*(IF($F$5:$F$304="",0,$F$5:$F$304)&lt;IF(G270="",1,G270))*(IF($G$5:$G$304="",1,$G$5:$G$304)&gt;IF(F270="",0,F270))*($H$5:$H$304=H270)))&gt;1,"Room booked twice. ","")&amp;IF(AND(R270&lt;&gt;"",N(R270)&lt;0),"Over capacity by "&amp;-R270&amp;". ","")&amp;IF(I270="","No owner. ","")&amp;IF(AND(L270&lt;&gt;"",E270&lt;&gt;"",N(E270)&gt;N(L270)),"After the deadline. ","")))))</f>
        <v/>
      </c>
    </row>
    <row r="271" spans="1:20" x14ac:dyDescent="0.35">
      <c r="A271" s="6"/>
      <c r="B271" s="6"/>
      <c r="C271" s="7"/>
      <c r="D271" s="6"/>
      <c r="E271" s="8"/>
      <c r="F271" s="9"/>
      <c r="G271" s="9"/>
      <c r="H271" s="6"/>
      <c r="I271" s="6"/>
      <c r="J271" s="7"/>
      <c r="K271" s="7"/>
      <c r="L271" s="8"/>
      <c r="M271" s="7"/>
      <c r="N271" s="7"/>
      <c r="O271" s="10" t="str">
        <f t="shared" si="16"/>
        <v/>
      </c>
      <c r="P271" s="11" t="str">
        <f>IF(OR(E271="",N271="Cancelled"),"",COUNTIFS($E$5:E271,E271,$N$5:N271,"&lt;&gt;Cancelled"))</f>
        <v/>
      </c>
      <c r="Q271" s="12" t="str">
        <f t="shared" si="17"/>
        <v/>
      </c>
      <c r="R271" s="11" t="str">
        <f t="shared" si="18"/>
        <v/>
      </c>
      <c r="S271" s="13" t="str">
        <f t="shared" si="19"/>
        <v/>
      </c>
      <c r="T271" s="14" t="str">
        <f t="array" ref="T271">IF(N271="Cancelled","",IF(AND(F271&lt;&gt;"",G271&lt;&gt;"",G271&lt;=F271),"Check overnight or invalid times manually.",IF(B271="","",TRIM(IF(IF(OR(NOT(AND(E271&lt;&gt;"",N271&lt;&gt;"Cancelled")),I271=""),0,SUMPRODUCT(($E$5:$E$304=E271)*($N$5:$N$304&lt;&gt;"Cancelled")*(IF($F$5:$F$304="",0,$F$5:$F$304)&lt;IF(G271="",1,G271))*(IF($G$5:$G$304="",1,$G$5:$G$304)&gt;IF(F271="",0,F271))*($I$5:$I$304=I271)))&gt;1,"Trainer booked twice. ","")&amp;IF(IF(OR(NOT(AND(E271&lt;&gt;"",N271&lt;&gt;"Cancelled")),H271="",H271="Online"),0,SUMPRODUCT(($E$5:$E$304=E271)*($N$5:$N$304&lt;&gt;"Cancelled")*(IF($F$5:$F$304="",0,$F$5:$F$304)&lt;IF(G271="",1,G271))*(IF($G$5:$G$304="",1,$G$5:$G$304)&gt;IF(F271="",0,F271))*($H$5:$H$304=H271)))&gt;1,"Room booked twice. ","")&amp;IF(AND(R271&lt;&gt;"",N(R271)&lt;0),"Over capacity by "&amp;-R271&amp;". ","")&amp;IF(I271="","No owner. ","")&amp;IF(AND(L271&lt;&gt;"",E271&lt;&gt;"",N(E271)&gt;N(L271)),"After the deadline. ","")))))</f>
        <v/>
      </c>
    </row>
    <row r="272" spans="1:20" x14ac:dyDescent="0.35">
      <c r="A272" s="6"/>
      <c r="B272" s="6"/>
      <c r="C272" s="7"/>
      <c r="D272" s="6"/>
      <c r="E272" s="8"/>
      <c r="F272" s="9"/>
      <c r="G272" s="9"/>
      <c r="H272" s="6"/>
      <c r="I272" s="6"/>
      <c r="J272" s="7"/>
      <c r="K272" s="7"/>
      <c r="L272" s="8"/>
      <c r="M272" s="7"/>
      <c r="N272" s="7"/>
      <c r="O272" s="10" t="str">
        <f t="shared" si="16"/>
        <v/>
      </c>
      <c r="P272" s="11" t="str">
        <f>IF(OR(E272="",N272="Cancelled"),"",COUNTIFS($E$5:E272,E272,$N$5:N272,"&lt;&gt;Cancelled"))</f>
        <v/>
      </c>
      <c r="Q272" s="12" t="str">
        <f t="shared" si="17"/>
        <v/>
      </c>
      <c r="R272" s="11" t="str">
        <f t="shared" si="18"/>
        <v/>
      </c>
      <c r="S272" s="13" t="str">
        <f t="shared" si="19"/>
        <v/>
      </c>
      <c r="T272" s="14" t="str">
        <f t="array" ref="T272">IF(N272="Cancelled","",IF(AND(F272&lt;&gt;"",G272&lt;&gt;"",G272&lt;=F272),"Check overnight or invalid times manually.",IF(B272="","",TRIM(IF(IF(OR(NOT(AND(E272&lt;&gt;"",N272&lt;&gt;"Cancelled")),I272=""),0,SUMPRODUCT(($E$5:$E$304=E272)*($N$5:$N$304&lt;&gt;"Cancelled")*(IF($F$5:$F$304="",0,$F$5:$F$304)&lt;IF(G272="",1,G272))*(IF($G$5:$G$304="",1,$G$5:$G$304)&gt;IF(F272="",0,F272))*($I$5:$I$304=I272)))&gt;1,"Trainer booked twice. ","")&amp;IF(IF(OR(NOT(AND(E272&lt;&gt;"",N272&lt;&gt;"Cancelled")),H272="",H272="Online"),0,SUMPRODUCT(($E$5:$E$304=E272)*($N$5:$N$304&lt;&gt;"Cancelled")*(IF($F$5:$F$304="",0,$F$5:$F$304)&lt;IF(G272="",1,G272))*(IF($G$5:$G$304="",1,$G$5:$G$304)&gt;IF(F272="",0,F272))*($H$5:$H$304=H272)))&gt;1,"Room booked twice. ","")&amp;IF(AND(R272&lt;&gt;"",N(R272)&lt;0),"Over capacity by "&amp;-R272&amp;". ","")&amp;IF(I272="","No owner. ","")&amp;IF(AND(L272&lt;&gt;"",E272&lt;&gt;"",N(E272)&gt;N(L272)),"After the deadline. ","")))))</f>
        <v/>
      </c>
    </row>
    <row r="273" spans="1:20" x14ac:dyDescent="0.35">
      <c r="A273" s="6"/>
      <c r="B273" s="6"/>
      <c r="C273" s="7"/>
      <c r="D273" s="6"/>
      <c r="E273" s="8"/>
      <c r="F273" s="9"/>
      <c r="G273" s="9"/>
      <c r="H273" s="6"/>
      <c r="I273" s="6"/>
      <c r="J273" s="7"/>
      <c r="K273" s="7"/>
      <c r="L273" s="8"/>
      <c r="M273" s="7"/>
      <c r="N273" s="7"/>
      <c r="O273" s="10" t="str">
        <f t="shared" si="16"/>
        <v/>
      </c>
      <c r="P273" s="11" t="str">
        <f>IF(OR(E273="",N273="Cancelled"),"",COUNTIFS($E$5:E273,E273,$N$5:N273,"&lt;&gt;Cancelled"))</f>
        <v/>
      </c>
      <c r="Q273" s="12" t="str">
        <f t="shared" si="17"/>
        <v/>
      </c>
      <c r="R273" s="11" t="str">
        <f t="shared" si="18"/>
        <v/>
      </c>
      <c r="S273" s="13" t="str">
        <f t="shared" si="19"/>
        <v/>
      </c>
      <c r="T273" s="14" t="str">
        <f t="array" ref="T273">IF(N273="Cancelled","",IF(AND(F273&lt;&gt;"",G273&lt;&gt;"",G273&lt;=F273),"Check overnight or invalid times manually.",IF(B273="","",TRIM(IF(IF(OR(NOT(AND(E273&lt;&gt;"",N273&lt;&gt;"Cancelled")),I273=""),0,SUMPRODUCT(($E$5:$E$304=E273)*($N$5:$N$304&lt;&gt;"Cancelled")*(IF($F$5:$F$304="",0,$F$5:$F$304)&lt;IF(G273="",1,G273))*(IF($G$5:$G$304="",1,$G$5:$G$304)&gt;IF(F273="",0,F273))*($I$5:$I$304=I273)))&gt;1,"Trainer booked twice. ","")&amp;IF(IF(OR(NOT(AND(E273&lt;&gt;"",N273&lt;&gt;"Cancelled")),H273="",H273="Online"),0,SUMPRODUCT(($E$5:$E$304=E273)*($N$5:$N$304&lt;&gt;"Cancelled")*(IF($F$5:$F$304="",0,$F$5:$F$304)&lt;IF(G273="",1,G273))*(IF($G$5:$G$304="",1,$G$5:$G$304)&gt;IF(F273="",0,F273))*($H$5:$H$304=H273)))&gt;1,"Room booked twice. ","")&amp;IF(AND(R273&lt;&gt;"",N(R273)&lt;0),"Over capacity by "&amp;-R273&amp;". ","")&amp;IF(I273="","No owner. ","")&amp;IF(AND(L273&lt;&gt;"",E273&lt;&gt;"",N(E273)&gt;N(L273)),"After the deadline. ","")))))</f>
        <v/>
      </c>
    </row>
    <row r="274" spans="1:20" x14ac:dyDescent="0.35">
      <c r="A274" s="6"/>
      <c r="B274" s="6"/>
      <c r="C274" s="7"/>
      <c r="D274" s="6"/>
      <c r="E274" s="8"/>
      <c r="F274" s="9"/>
      <c r="G274" s="9"/>
      <c r="H274" s="6"/>
      <c r="I274" s="6"/>
      <c r="J274" s="7"/>
      <c r="K274" s="7"/>
      <c r="L274" s="8"/>
      <c r="M274" s="7"/>
      <c r="N274" s="7"/>
      <c r="O274" s="10" t="str">
        <f t="shared" si="16"/>
        <v/>
      </c>
      <c r="P274" s="11" t="str">
        <f>IF(OR(E274="",N274="Cancelled"),"",COUNTIFS($E$5:E274,E274,$N$5:N274,"&lt;&gt;Cancelled"))</f>
        <v/>
      </c>
      <c r="Q274" s="12" t="str">
        <f t="shared" si="17"/>
        <v/>
      </c>
      <c r="R274" s="11" t="str">
        <f t="shared" si="18"/>
        <v/>
      </c>
      <c r="S274" s="13" t="str">
        <f t="shared" si="19"/>
        <v/>
      </c>
      <c r="T274" s="14" t="str">
        <f t="array" ref="T274">IF(N274="Cancelled","",IF(AND(F274&lt;&gt;"",G274&lt;&gt;"",G274&lt;=F274),"Check overnight or invalid times manually.",IF(B274="","",TRIM(IF(IF(OR(NOT(AND(E274&lt;&gt;"",N274&lt;&gt;"Cancelled")),I274=""),0,SUMPRODUCT(($E$5:$E$304=E274)*($N$5:$N$304&lt;&gt;"Cancelled")*(IF($F$5:$F$304="",0,$F$5:$F$304)&lt;IF(G274="",1,G274))*(IF($G$5:$G$304="",1,$G$5:$G$304)&gt;IF(F274="",0,F274))*($I$5:$I$304=I274)))&gt;1,"Trainer booked twice. ","")&amp;IF(IF(OR(NOT(AND(E274&lt;&gt;"",N274&lt;&gt;"Cancelled")),H274="",H274="Online"),0,SUMPRODUCT(($E$5:$E$304=E274)*($N$5:$N$304&lt;&gt;"Cancelled")*(IF($F$5:$F$304="",0,$F$5:$F$304)&lt;IF(G274="",1,G274))*(IF($G$5:$G$304="",1,$G$5:$G$304)&gt;IF(F274="",0,F274))*($H$5:$H$304=H274)))&gt;1,"Room booked twice. ","")&amp;IF(AND(R274&lt;&gt;"",N(R274)&lt;0),"Over capacity by "&amp;-R274&amp;". ","")&amp;IF(I274="","No owner. ","")&amp;IF(AND(L274&lt;&gt;"",E274&lt;&gt;"",N(E274)&gt;N(L274)),"After the deadline. ","")))))</f>
        <v/>
      </c>
    </row>
    <row r="275" spans="1:20" x14ac:dyDescent="0.35">
      <c r="A275" s="6"/>
      <c r="B275" s="6"/>
      <c r="C275" s="7"/>
      <c r="D275" s="6"/>
      <c r="E275" s="8"/>
      <c r="F275" s="9"/>
      <c r="G275" s="9"/>
      <c r="H275" s="6"/>
      <c r="I275" s="6"/>
      <c r="J275" s="7"/>
      <c r="K275" s="7"/>
      <c r="L275" s="8"/>
      <c r="M275" s="7"/>
      <c r="N275" s="7"/>
      <c r="O275" s="10" t="str">
        <f t="shared" si="16"/>
        <v/>
      </c>
      <c r="P275" s="11" t="str">
        <f>IF(OR(E275="",N275="Cancelled"),"",COUNTIFS($E$5:E275,E275,$N$5:N275,"&lt;&gt;Cancelled"))</f>
        <v/>
      </c>
      <c r="Q275" s="12" t="str">
        <f t="shared" si="17"/>
        <v/>
      </c>
      <c r="R275" s="11" t="str">
        <f t="shared" si="18"/>
        <v/>
      </c>
      <c r="S275" s="13" t="str">
        <f t="shared" si="19"/>
        <v/>
      </c>
      <c r="T275" s="14" t="str">
        <f t="array" ref="T275">IF(N275="Cancelled","",IF(AND(F275&lt;&gt;"",G275&lt;&gt;"",G275&lt;=F275),"Check overnight or invalid times manually.",IF(B275="","",TRIM(IF(IF(OR(NOT(AND(E275&lt;&gt;"",N275&lt;&gt;"Cancelled")),I275=""),0,SUMPRODUCT(($E$5:$E$304=E275)*($N$5:$N$304&lt;&gt;"Cancelled")*(IF($F$5:$F$304="",0,$F$5:$F$304)&lt;IF(G275="",1,G275))*(IF($G$5:$G$304="",1,$G$5:$G$304)&gt;IF(F275="",0,F275))*($I$5:$I$304=I275)))&gt;1,"Trainer booked twice. ","")&amp;IF(IF(OR(NOT(AND(E275&lt;&gt;"",N275&lt;&gt;"Cancelled")),H275="",H275="Online"),0,SUMPRODUCT(($E$5:$E$304=E275)*($N$5:$N$304&lt;&gt;"Cancelled")*(IF($F$5:$F$304="",0,$F$5:$F$304)&lt;IF(G275="",1,G275))*(IF($G$5:$G$304="",1,$G$5:$G$304)&gt;IF(F275="",0,F275))*($H$5:$H$304=H275)))&gt;1,"Room booked twice. ","")&amp;IF(AND(R275&lt;&gt;"",N(R275)&lt;0),"Over capacity by "&amp;-R275&amp;". ","")&amp;IF(I275="","No owner. ","")&amp;IF(AND(L275&lt;&gt;"",E275&lt;&gt;"",N(E275)&gt;N(L275)),"After the deadline. ","")))))</f>
        <v/>
      </c>
    </row>
    <row r="276" spans="1:20" x14ac:dyDescent="0.35">
      <c r="A276" s="6"/>
      <c r="B276" s="6"/>
      <c r="C276" s="7"/>
      <c r="D276" s="6"/>
      <c r="E276" s="8"/>
      <c r="F276" s="9"/>
      <c r="G276" s="9"/>
      <c r="H276" s="6"/>
      <c r="I276" s="6"/>
      <c r="J276" s="7"/>
      <c r="K276" s="7"/>
      <c r="L276" s="8"/>
      <c r="M276" s="7"/>
      <c r="N276" s="7"/>
      <c r="O276" s="10" t="str">
        <f t="shared" si="16"/>
        <v/>
      </c>
      <c r="P276" s="11" t="str">
        <f>IF(OR(E276="",N276="Cancelled"),"",COUNTIFS($E$5:E276,E276,$N$5:N276,"&lt;&gt;Cancelled"))</f>
        <v/>
      </c>
      <c r="Q276" s="12" t="str">
        <f t="shared" si="17"/>
        <v/>
      </c>
      <c r="R276" s="11" t="str">
        <f t="shared" si="18"/>
        <v/>
      </c>
      <c r="S276" s="13" t="str">
        <f t="shared" si="19"/>
        <v/>
      </c>
      <c r="T276" s="14" t="str">
        <f t="array" ref="T276">IF(N276="Cancelled","",IF(AND(F276&lt;&gt;"",G276&lt;&gt;"",G276&lt;=F276),"Check overnight or invalid times manually.",IF(B276="","",TRIM(IF(IF(OR(NOT(AND(E276&lt;&gt;"",N276&lt;&gt;"Cancelled")),I276=""),0,SUMPRODUCT(($E$5:$E$304=E276)*($N$5:$N$304&lt;&gt;"Cancelled")*(IF($F$5:$F$304="",0,$F$5:$F$304)&lt;IF(G276="",1,G276))*(IF($G$5:$G$304="",1,$G$5:$G$304)&gt;IF(F276="",0,F276))*($I$5:$I$304=I276)))&gt;1,"Trainer booked twice. ","")&amp;IF(IF(OR(NOT(AND(E276&lt;&gt;"",N276&lt;&gt;"Cancelled")),H276="",H276="Online"),0,SUMPRODUCT(($E$5:$E$304=E276)*($N$5:$N$304&lt;&gt;"Cancelled")*(IF($F$5:$F$304="",0,$F$5:$F$304)&lt;IF(G276="",1,G276))*(IF($G$5:$G$304="",1,$G$5:$G$304)&gt;IF(F276="",0,F276))*($H$5:$H$304=H276)))&gt;1,"Room booked twice. ","")&amp;IF(AND(R276&lt;&gt;"",N(R276)&lt;0),"Over capacity by "&amp;-R276&amp;". ","")&amp;IF(I276="","No owner. ","")&amp;IF(AND(L276&lt;&gt;"",E276&lt;&gt;"",N(E276)&gt;N(L276)),"After the deadline. ","")))))</f>
        <v/>
      </c>
    </row>
    <row r="277" spans="1:20" x14ac:dyDescent="0.35">
      <c r="A277" s="6"/>
      <c r="B277" s="6"/>
      <c r="C277" s="7"/>
      <c r="D277" s="6"/>
      <c r="E277" s="8"/>
      <c r="F277" s="9"/>
      <c r="G277" s="9"/>
      <c r="H277" s="6"/>
      <c r="I277" s="6"/>
      <c r="J277" s="7"/>
      <c r="K277" s="7"/>
      <c r="L277" s="8"/>
      <c r="M277" s="7"/>
      <c r="N277" s="7"/>
      <c r="O277" s="10" t="str">
        <f t="shared" si="16"/>
        <v/>
      </c>
      <c r="P277" s="11" t="str">
        <f>IF(OR(E277="",N277="Cancelled"),"",COUNTIFS($E$5:E277,E277,$N$5:N277,"&lt;&gt;Cancelled"))</f>
        <v/>
      </c>
      <c r="Q277" s="12" t="str">
        <f t="shared" si="17"/>
        <v/>
      </c>
      <c r="R277" s="11" t="str">
        <f t="shared" si="18"/>
        <v/>
      </c>
      <c r="S277" s="13" t="str">
        <f t="shared" si="19"/>
        <v/>
      </c>
      <c r="T277" s="14" t="str">
        <f t="array" ref="T277">IF(N277="Cancelled","",IF(AND(F277&lt;&gt;"",G277&lt;&gt;"",G277&lt;=F277),"Check overnight or invalid times manually.",IF(B277="","",TRIM(IF(IF(OR(NOT(AND(E277&lt;&gt;"",N277&lt;&gt;"Cancelled")),I277=""),0,SUMPRODUCT(($E$5:$E$304=E277)*($N$5:$N$304&lt;&gt;"Cancelled")*(IF($F$5:$F$304="",0,$F$5:$F$304)&lt;IF(G277="",1,G277))*(IF($G$5:$G$304="",1,$G$5:$G$304)&gt;IF(F277="",0,F277))*($I$5:$I$304=I277)))&gt;1,"Trainer booked twice. ","")&amp;IF(IF(OR(NOT(AND(E277&lt;&gt;"",N277&lt;&gt;"Cancelled")),H277="",H277="Online"),0,SUMPRODUCT(($E$5:$E$304=E277)*($N$5:$N$304&lt;&gt;"Cancelled")*(IF($F$5:$F$304="",0,$F$5:$F$304)&lt;IF(G277="",1,G277))*(IF($G$5:$G$304="",1,$G$5:$G$304)&gt;IF(F277="",0,F277))*($H$5:$H$304=H277)))&gt;1,"Room booked twice. ","")&amp;IF(AND(R277&lt;&gt;"",N(R277)&lt;0),"Over capacity by "&amp;-R277&amp;". ","")&amp;IF(I277="","No owner. ","")&amp;IF(AND(L277&lt;&gt;"",E277&lt;&gt;"",N(E277)&gt;N(L277)),"After the deadline. ","")))))</f>
        <v/>
      </c>
    </row>
    <row r="278" spans="1:20" x14ac:dyDescent="0.35">
      <c r="A278" s="6"/>
      <c r="B278" s="6"/>
      <c r="C278" s="7"/>
      <c r="D278" s="6"/>
      <c r="E278" s="8"/>
      <c r="F278" s="9"/>
      <c r="G278" s="9"/>
      <c r="H278" s="6"/>
      <c r="I278" s="6"/>
      <c r="J278" s="7"/>
      <c r="K278" s="7"/>
      <c r="L278" s="8"/>
      <c r="M278" s="7"/>
      <c r="N278" s="7"/>
      <c r="O278" s="10" t="str">
        <f t="shared" si="16"/>
        <v/>
      </c>
      <c r="P278" s="11" t="str">
        <f>IF(OR(E278="",N278="Cancelled"),"",COUNTIFS($E$5:E278,E278,$N$5:N278,"&lt;&gt;Cancelled"))</f>
        <v/>
      </c>
      <c r="Q278" s="12" t="str">
        <f t="shared" si="17"/>
        <v/>
      </c>
      <c r="R278" s="11" t="str">
        <f t="shared" si="18"/>
        <v/>
      </c>
      <c r="S278" s="13" t="str">
        <f t="shared" si="19"/>
        <v/>
      </c>
      <c r="T278" s="14" t="str">
        <f t="array" ref="T278">IF(N278="Cancelled","",IF(AND(F278&lt;&gt;"",G278&lt;&gt;"",G278&lt;=F278),"Check overnight or invalid times manually.",IF(B278="","",TRIM(IF(IF(OR(NOT(AND(E278&lt;&gt;"",N278&lt;&gt;"Cancelled")),I278=""),0,SUMPRODUCT(($E$5:$E$304=E278)*($N$5:$N$304&lt;&gt;"Cancelled")*(IF($F$5:$F$304="",0,$F$5:$F$304)&lt;IF(G278="",1,G278))*(IF($G$5:$G$304="",1,$G$5:$G$304)&gt;IF(F278="",0,F278))*($I$5:$I$304=I278)))&gt;1,"Trainer booked twice. ","")&amp;IF(IF(OR(NOT(AND(E278&lt;&gt;"",N278&lt;&gt;"Cancelled")),H278="",H278="Online"),0,SUMPRODUCT(($E$5:$E$304=E278)*($N$5:$N$304&lt;&gt;"Cancelled")*(IF($F$5:$F$304="",0,$F$5:$F$304)&lt;IF(G278="",1,G278))*(IF($G$5:$G$304="",1,$G$5:$G$304)&gt;IF(F278="",0,F278))*($H$5:$H$304=H278)))&gt;1,"Room booked twice. ","")&amp;IF(AND(R278&lt;&gt;"",N(R278)&lt;0),"Over capacity by "&amp;-R278&amp;". ","")&amp;IF(I278="","No owner. ","")&amp;IF(AND(L278&lt;&gt;"",E278&lt;&gt;"",N(E278)&gt;N(L278)),"After the deadline. ","")))))</f>
        <v/>
      </c>
    </row>
    <row r="279" spans="1:20" x14ac:dyDescent="0.35">
      <c r="A279" s="6"/>
      <c r="B279" s="6"/>
      <c r="C279" s="7"/>
      <c r="D279" s="6"/>
      <c r="E279" s="8"/>
      <c r="F279" s="9"/>
      <c r="G279" s="9"/>
      <c r="H279" s="6"/>
      <c r="I279" s="6"/>
      <c r="J279" s="7"/>
      <c r="K279" s="7"/>
      <c r="L279" s="8"/>
      <c r="M279" s="7"/>
      <c r="N279" s="7"/>
      <c r="O279" s="10" t="str">
        <f t="shared" si="16"/>
        <v/>
      </c>
      <c r="P279" s="11" t="str">
        <f>IF(OR(E279="",N279="Cancelled"),"",COUNTIFS($E$5:E279,E279,$N$5:N279,"&lt;&gt;Cancelled"))</f>
        <v/>
      </c>
      <c r="Q279" s="12" t="str">
        <f t="shared" si="17"/>
        <v/>
      </c>
      <c r="R279" s="11" t="str">
        <f t="shared" si="18"/>
        <v/>
      </c>
      <c r="S279" s="13" t="str">
        <f t="shared" si="19"/>
        <v/>
      </c>
      <c r="T279" s="14" t="str">
        <f t="array" ref="T279">IF(N279="Cancelled","",IF(AND(F279&lt;&gt;"",G279&lt;&gt;"",G279&lt;=F279),"Check overnight or invalid times manually.",IF(B279="","",TRIM(IF(IF(OR(NOT(AND(E279&lt;&gt;"",N279&lt;&gt;"Cancelled")),I279=""),0,SUMPRODUCT(($E$5:$E$304=E279)*($N$5:$N$304&lt;&gt;"Cancelled")*(IF($F$5:$F$304="",0,$F$5:$F$304)&lt;IF(G279="",1,G279))*(IF($G$5:$G$304="",1,$G$5:$G$304)&gt;IF(F279="",0,F279))*($I$5:$I$304=I279)))&gt;1,"Trainer booked twice. ","")&amp;IF(IF(OR(NOT(AND(E279&lt;&gt;"",N279&lt;&gt;"Cancelled")),H279="",H279="Online"),0,SUMPRODUCT(($E$5:$E$304=E279)*($N$5:$N$304&lt;&gt;"Cancelled")*(IF($F$5:$F$304="",0,$F$5:$F$304)&lt;IF(G279="",1,G279))*(IF($G$5:$G$304="",1,$G$5:$G$304)&gt;IF(F279="",0,F279))*($H$5:$H$304=H279)))&gt;1,"Room booked twice. ","")&amp;IF(AND(R279&lt;&gt;"",N(R279)&lt;0),"Over capacity by "&amp;-R279&amp;". ","")&amp;IF(I279="","No owner. ","")&amp;IF(AND(L279&lt;&gt;"",E279&lt;&gt;"",N(E279)&gt;N(L279)),"After the deadline. ","")))))</f>
        <v/>
      </c>
    </row>
    <row r="280" spans="1:20" x14ac:dyDescent="0.35">
      <c r="A280" s="6"/>
      <c r="B280" s="6"/>
      <c r="C280" s="7"/>
      <c r="D280" s="6"/>
      <c r="E280" s="8"/>
      <c r="F280" s="9"/>
      <c r="G280" s="9"/>
      <c r="H280" s="6"/>
      <c r="I280" s="6"/>
      <c r="J280" s="7"/>
      <c r="K280" s="7"/>
      <c r="L280" s="8"/>
      <c r="M280" s="7"/>
      <c r="N280" s="7"/>
      <c r="O280" s="10" t="str">
        <f t="shared" si="16"/>
        <v/>
      </c>
      <c r="P280" s="11" t="str">
        <f>IF(OR(E280="",N280="Cancelled"),"",COUNTIFS($E$5:E280,E280,$N$5:N280,"&lt;&gt;Cancelled"))</f>
        <v/>
      </c>
      <c r="Q280" s="12" t="str">
        <f t="shared" si="17"/>
        <v/>
      </c>
      <c r="R280" s="11" t="str">
        <f t="shared" si="18"/>
        <v/>
      </c>
      <c r="S280" s="13" t="str">
        <f t="shared" si="19"/>
        <v/>
      </c>
      <c r="T280" s="14" t="str">
        <f t="array" ref="T280">IF(N280="Cancelled","",IF(AND(F280&lt;&gt;"",G280&lt;&gt;"",G280&lt;=F280),"Check overnight or invalid times manually.",IF(B280="","",TRIM(IF(IF(OR(NOT(AND(E280&lt;&gt;"",N280&lt;&gt;"Cancelled")),I280=""),0,SUMPRODUCT(($E$5:$E$304=E280)*($N$5:$N$304&lt;&gt;"Cancelled")*(IF($F$5:$F$304="",0,$F$5:$F$304)&lt;IF(G280="",1,G280))*(IF($G$5:$G$304="",1,$G$5:$G$304)&gt;IF(F280="",0,F280))*($I$5:$I$304=I280)))&gt;1,"Trainer booked twice. ","")&amp;IF(IF(OR(NOT(AND(E280&lt;&gt;"",N280&lt;&gt;"Cancelled")),H280="",H280="Online"),0,SUMPRODUCT(($E$5:$E$304=E280)*($N$5:$N$304&lt;&gt;"Cancelled")*(IF($F$5:$F$304="",0,$F$5:$F$304)&lt;IF(G280="",1,G280))*(IF($G$5:$G$304="",1,$G$5:$G$304)&gt;IF(F280="",0,F280))*($H$5:$H$304=H280)))&gt;1,"Room booked twice. ","")&amp;IF(AND(R280&lt;&gt;"",N(R280)&lt;0),"Over capacity by "&amp;-R280&amp;". ","")&amp;IF(I280="","No owner. ","")&amp;IF(AND(L280&lt;&gt;"",E280&lt;&gt;"",N(E280)&gt;N(L280)),"After the deadline. ","")))))</f>
        <v/>
      </c>
    </row>
    <row r="281" spans="1:20" x14ac:dyDescent="0.35">
      <c r="A281" s="6"/>
      <c r="B281" s="6"/>
      <c r="C281" s="7"/>
      <c r="D281" s="6"/>
      <c r="E281" s="8"/>
      <c r="F281" s="9"/>
      <c r="G281" s="9"/>
      <c r="H281" s="6"/>
      <c r="I281" s="6"/>
      <c r="J281" s="7"/>
      <c r="K281" s="7"/>
      <c r="L281" s="8"/>
      <c r="M281" s="7"/>
      <c r="N281" s="7"/>
      <c r="O281" s="10" t="str">
        <f t="shared" si="16"/>
        <v/>
      </c>
      <c r="P281" s="11" t="str">
        <f>IF(OR(E281="",N281="Cancelled"),"",COUNTIFS($E$5:E281,E281,$N$5:N281,"&lt;&gt;Cancelled"))</f>
        <v/>
      </c>
      <c r="Q281" s="12" t="str">
        <f t="shared" si="17"/>
        <v/>
      </c>
      <c r="R281" s="11" t="str">
        <f t="shared" si="18"/>
        <v/>
      </c>
      <c r="S281" s="13" t="str">
        <f t="shared" si="19"/>
        <v/>
      </c>
      <c r="T281" s="14" t="str">
        <f t="array" ref="T281">IF(N281="Cancelled","",IF(AND(F281&lt;&gt;"",G281&lt;&gt;"",G281&lt;=F281),"Check overnight or invalid times manually.",IF(B281="","",TRIM(IF(IF(OR(NOT(AND(E281&lt;&gt;"",N281&lt;&gt;"Cancelled")),I281=""),0,SUMPRODUCT(($E$5:$E$304=E281)*($N$5:$N$304&lt;&gt;"Cancelled")*(IF($F$5:$F$304="",0,$F$5:$F$304)&lt;IF(G281="",1,G281))*(IF($G$5:$G$304="",1,$G$5:$G$304)&gt;IF(F281="",0,F281))*($I$5:$I$304=I281)))&gt;1,"Trainer booked twice. ","")&amp;IF(IF(OR(NOT(AND(E281&lt;&gt;"",N281&lt;&gt;"Cancelled")),H281="",H281="Online"),0,SUMPRODUCT(($E$5:$E$304=E281)*($N$5:$N$304&lt;&gt;"Cancelled")*(IF($F$5:$F$304="",0,$F$5:$F$304)&lt;IF(G281="",1,G281))*(IF($G$5:$G$304="",1,$G$5:$G$304)&gt;IF(F281="",0,F281))*($H$5:$H$304=H281)))&gt;1,"Room booked twice. ","")&amp;IF(AND(R281&lt;&gt;"",N(R281)&lt;0),"Over capacity by "&amp;-R281&amp;". ","")&amp;IF(I281="","No owner. ","")&amp;IF(AND(L281&lt;&gt;"",E281&lt;&gt;"",N(E281)&gt;N(L281)),"After the deadline. ","")))))</f>
        <v/>
      </c>
    </row>
    <row r="282" spans="1:20" x14ac:dyDescent="0.35">
      <c r="A282" s="6"/>
      <c r="B282" s="6"/>
      <c r="C282" s="7"/>
      <c r="D282" s="6"/>
      <c r="E282" s="8"/>
      <c r="F282" s="9"/>
      <c r="G282" s="9"/>
      <c r="H282" s="6"/>
      <c r="I282" s="6"/>
      <c r="J282" s="7"/>
      <c r="K282" s="7"/>
      <c r="L282" s="8"/>
      <c r="M282" s="7"/>
      <c r="N282" s="7"/>
      <c r="O282" s="10" t="str">
        <f t="shared" si="16"/>
        <v/>
      </c>
      <c r="P282" s="11" t="str">
        <f>IF(OR(E282="",N282="Cancelled"),"",COUNTIFS($E$5:E282,E282,$N$5:N282,"&lt;&gt;Cancelled"))</f>
        <v/>
      </c>
      <c r="Q282" s="12" t="str">
        <f t="shared" si="17"/>
        <v/>
      </c>
      <c r="R282" s="11" t="str">
        <f t="shared" si="18"/>
        <v/>
      </c>
      <c r="S282" s="13" t="str">
        <f t="shared" si="19"/>
        <v/>
      </c>
      <c r="T282" s="14" t="str">
        <f t="array" ref="T282">IF(N282="Cancelled","",IF(AND(F282&lt;&gt;"",G282&lt;&gt;"",G282&lt;=F282),"Check overnight or invalid times manually.",IF(B282="","",TRIM(IF(IF(OR(NOT(AND(E282&lt;&gt;"",N282&lt;&gt;"Cancelled")),I282=""),0,SUMPRODUCT(($E$5:$E$304=E282)*($N$5:$N$304&lt;&gt;"Cancelled")*(IF($F$5:$F$304="",0,$F$5:$F$304)&lt;IF(G282="",1,G282))*(IF($G$5:$G$304="",1,$G$5:$G$304)&gt;IF(F282="",0,F282))*($I$5:$I$304=I282)))&gt;1,"Trainer booked twice. ","")&amp;IF(IF(OR(NOT(AND(E282&lt;&gt;"",N282&lt;&gt;"Cancelled")),H282="",H282="Online"),0,SUMPRODUCT(($E$5:$E$304=E282)*($N$5:$N$304&lt;&gt;"Cancelled")*(IF($F$5:$F$304="",0,$F$5:$F$304)&lt;IF(G282="",1,G282))*(IF($G$5:$G$304="",1,$G$5:$G$304)&gt;IF(F282="",0,F282))*($H$5:$H$304=H282)))&gt;1,"Room booked twice. ","")&amp;IF(AND(R282&lt;&gt;"",N(R282)&lt;0),"Over capacity by "&amp;-R282&amp;". ","")&amp;IF(I282="","No owner. ","")&amp;IF(AND(L282&lt;&gt;"",E282&lt;&gt;"",N(E282)&gt;N(L282)),"After the deadline. ","")))))</f>
        <v/>
      </c>
    </row>
    <row r="283" spans="1:20" x14ac:dyDescent="0.35">
      <c r="A283" s="6"/>
      <c r="B283" s="6"/>
      <c r="C283" s="7"/>
      <c r="D283" s="6"/>
      <c r="E283" s="8"/>
      <c r="F283" s="9"/>
      <c r="G283" s="9"/>
      <c r="H283" s="6"/>
      <c r="I283" s="6"/>
      <c r="J283" s="7"/>
      <c r="K283" s="7"/>
      <c r="L283" s="8"/>
      <c r="M283" s="7"/>
      <c r="N283" s="7"/>
      <c r="O283" s="10" t="str">
        <f t="shared" si="16"/>
        <v/>
      </c>
      <c r="P283" s="11" t="str">
        <f>IF(OR(E283="",N283="Cancelled"),"",COUNTIFS($E$5:E283,E283,$N$5:N283,"&lt;&gt;Cancelled"))</f>
        <v/>
      </c>
      <c r="Q283" s="12" t="str">
        <f t="shared" si="17"/>
        <v/>
      </c>
      <c r="R283" s="11" t="str">
        <f t="shared" si="18"/>
        <v/>
      </c>
      <c r="S283" s="13" t="str">
        <f t="shared" si="19"/>
        <v/>
      </c>
      <c r="T283" s="14" t="str">
        <f t="array" ref="T283">IF(N283="Cancelled","",IF(AND(F283&lt;&gt;"",G283&lt;&gt;"",G283&lt;=F283),"Check overnight or invalid times manually.",IF(B283="","",TRIM(IF(IF(OR(NOT(AND(E283&lt;&gt;"",N283&lt;&gt;"Cancelled")),I283=""),0,SUMPRODUCT(($E$5:$E$304=E283)*($N$5:$N$304&lt;&gt;"Cancelled")*(IF($F$5:$F$304="",0,$F$5:$F$304)&lt;IF(G283="",1,G283))*(IF($G$5:$G$304="",1,$G$5:$G$304)&gt;IF(F283="",0,F283))*($I$5:$I$304=I283)))&gt;1,"Trainer booked twice. ","")&amp;IF(IF(OR(NOT(AND(E283&lt;&gt;"",N283&lt;&gt;"Cancelled")),H283="",H283="Online"),0,SUMPRODUCT(($E$5:$E$304=E283)*($N$5:$N$304&lt;&gt;"Cancelled")*(IF($F$5:$F$304="",0,$F$5:$F$304)&lt;IF(G283="",1,G283))*(IF($G$5:$G$304="",1,$G$5:$G$304)&gt;IF(F283="",0,F283))*($H$5:$H$304=H283)))&gt;1,"Room booked twice. ","")&amp;IF(AND(R283&lt;&gt;"",N(R283)&lt;0),"Over capacity by "&amp;-R283&amp;". ","")&amp;IF(I283="","No owner. ","")&amp;IF(AND(L283&lt;&gt;"",E283&lt;&gt;"",N(E283)&gt;N(L283)),"After the deadline. ","")))))</f>
        <v/>
      </c>
    </row>
    <row r="284" spans="1:20" x14ac:dyDescent="0.35">
      <c r="A284" s="6"/>
      <c r="B284" s="6"/>
      <c r="C284" s="7"/>
      <c r="D284" s="6"/>
      <c r="E284" s="8"/>
      <c r="F284" s="9"/>
      <c r="G284" s="9"/>
      <c r="H284" s="6"/>
      <c r="I284" s="6"/>
      <c r="J284" s="7"/>
      <c r="K284" s="7"/>
      <c r="L284" s="8"/>
      <c r="M284" s="7"/>
      <c r="N284" s="7"/>
      <c r="O284" s="10" t="str">
        <f t="shared" si="16"/>
        <v/>
      </c>
      <c r="P284" s="11" t="str">
        <f>IF(OR(E284="",N284="Cancelled"),"",COUNTIFS($E$5:E284,E284,$N$5:N284,"&lt;&gt;Cancelled"))</f>
        <v/>
      </c>
      <c r="Q284" s="12" t="str">
        <f t="shared" si="17"/>
        <v/>
      </c>
      <c r="R284" s="11" t="str">
        <f t="shared" si="18"/>
        <v/>
      </c>
      <c r="S284" s="13" t="str">
        <f t="shared" si="19"/>
        <v/>
      </c>
      <c r="T284" s="14" t="str">
        <f t="array" ref="T284">IF(N284="Cancelled","",IF(AND(F284&lt;&gt;"",G284&lt;&gt;"",G284&lt;=F284),"Check overnight or invalid times manually.",IF(B284="","",TRIM(IF(IF(OR(NOT(AND(E284&lt;&gt;"",N284&lt;&gt;"Cancelled")),I284=""),0,SUMPRODUCT(($E$5:$E$304=E284)*($N$5:$N$304&lt;&gt;"Cancelled")*(IF($F$5:$F$304="",0,$F$5:$F$304)&lt;IF(G284="",1,G284))*(IF($G$5:$G$304="",1,$G$5:$G$304)&gt;IF(F284="",0,F284))*($I$5:$I$304=I284)))&gt;1,"Trainer booked twice. ","")&amp;IF(IF(OR(NOT(AND(E284&lt;&gt;"",N284&lt;&gt;"Cancelled")),H284="",H284="Online"),0,SUMPRODUCT(($E$5:$E$304=E284)*($N$5:$N$304&lt;&gt;"Cancelled")*(IF($F$5:$F$304="",0,$F$5:$F$304)&lt;IF(G284="",1,G284))*(IF($G$5:$G$304="",1,$G$5:$G$304)&gt;IF(F284="",0,F284))*($H$5:$H$304=H284)))&gt;1,"Room booked twice. ","")&amp;IF(AND(R284&lt;&gt;"",N(R284)&lt;0),"Over capacity by "&amp;-R284&amp;". ","")&amp;IF(I284="","No owner. ","")&amp;IF(AND(L284&lt;&gt;"",E284&lt;&gt;"",N(E284)&gt;N(L284)),"After the deadline. ","")))))</f>
        <v/>
      </c>
    </row>
    <row r="285" spans="1:20" x14ac:dyDescent="0.35">
      <c r="A285" s="6"/>
      <c r="B285" s="6"/>
      <c r="C285" s="7"/>
      <c r="D285" s="6"/>
      <c r="E285" s="8"/>
      <c r="F285" s="9"/>
      <c r="G285" s="9"/>
      <c r="H285" s="6"/>
      <c r="I285" s="6"/>
      <c r="J285" s="7"/>
      <c r="K285" s="7"/>
      <c r="L285" s="8"/>
      <c r="M285" s="7"/>
      <c r="N285" s="7"/>
      <c r="O285" s="10" t="str">
        <f t="shared" si="16"/>
        <v/>
      </c>
      <c r="P285" s="11" t="str">
        <f>IF(OR(E285="",N285="Cancelled"),"",COUNTIFS($E$5:E285,E285,$N$5:N285,"&lt;&gt;Cancelled"))</f>
        <v/>
      </c>
      <c r="Q285" s="12" t="str">
        <f t="shared" si="17"/>
        <v/>
      </c>
      <c r="R285" s="11" t="str">
        <f t="shared" si="18"/>
        <v/>
      </c>
      <c r="S285" s="13" t="str">
        <f t="shared" si="19"/>
        <v/>
      </c>
      <c r="T285" s="14" t="str">
        <f t="array" ref="T285">IF(N285="Cancelled","",IF(AND(F285&lt;&gt;"",G285&lt;&gt;"",G285&lt;=F285),"Check overnight or invalid times manually.",IF(B285="","",TRIM(IF(IF(OR(NOT(AND(E285&lt;&gt;"",N285&lt;&gt;"Cancelled")),I285=""),0,SUMPRODUCT(($E$5:$E$304=E285)*($N$5:$N$304&lt;&gt;"Cancelled")*(IF($F$5:$F$304="",0,$F$5:$F$304)&lt;IF(G285="",1,G285))*(IF($G$5:$G$304="",1,$G$5:$G$304)&gt;IF(F285="",0,F285))*($I$5:$I$304=I285)))&gt;1,"Trainer booked twice. ","")&amp;IF(IF(OR(NOT(AND(E285&lt;&gt;"",N285&lt;&gt;"Cancelled")),H285="",H285="Online"),0,SUMPRODUCT(($E$5:$E$304=E285)*($N$5:$N$304&lt;&gt;"Cancelled")*(IF($F$5:$F$304="",0,$F$5:$F$304)&lt;IF(G285="",1,G285))*(IF($G$5:$G$304="",1,$G$5:$G$304)&gt;IF(F285="",0,F285))*($H$5:$H$304=H285)))&gt;1,"Room booked twice. ","")&amp;IF(AND(R285&lt;&gt;"",N(R285)&lt;0),"Over capacity by "&amp;-R285&amp;". ","")&amp;IF(I285="","No owner. ","")&amp;IF(AND(L285&lt;&gt;"",E285&lt;&gt;"",N(E285)&gt;N(L285)),"After the deadline. ","")))))</f>
        <v/>
      </c>
    </row>
    <row r="286" spans="1:20" x14ac:dyDescent="0.35">
      <c r="A286" s="6"/>
      <c r="B286" s="6"/>
      <c r="C286" s="7"/>
      <c r="D286" s="6"/>
      <c r="E286" s="8"/>
      <c r="F286" s="9"/>
      <c r="G286" s="9"/>
      <c r="H286" s="6"/>
      <c r="I286" s="6"/>
      <c r="J286" s="7"/>
      <c r="K286" s="7"/>
      <c r="L286" s="8"/>
      <c r="M286" s="7"/>
      <c r="N286" s="7"/>
      <c r="O286" s="10" t="str">
        <f t="shared" si="16"/>
        <v/>
      </c>
      <c r="P286" s="11" t="str">
        <f>IF(OR(E286="",N286="Cancelled"),"",COUNTIFS($E$5:E286,E286,$N$5:N286,"&lt;&gt;Cancelled"))</f>
        <v/>
      </c>
      <c r="Q286" s="12" t="str">
        <f t="shared" si="17"/>
        <v/>
      </c>
      <c r="R286" s="11" t="str">
        <f t="shared" si="18"/>
        <v/>
      </c>
      <c r="S286" s="13" t="str">
        <f t="shared" si="19"/>
        <v/>
      </c>
      <c r="T286" s="14" t="str">
        <f t="array" ref="T286">IF(N286="Cancelled","",IF(AND(F286&lt;&gt;"",G286&lt;&gt;"",G286&lt;=F286),"Check overnight or invalid times manually.",IF(B286="","",TRIM(IF(IF(OR(NOT(AND(E286&lt;&gt;"",N286&lt;&gt;"Cancelled")),I286=""),0,SUMPRODUCT(($E$5:$E$304=E286)*($N$5:$N$304&lt;&gt;"Cancelled")*(IF($F$5:$F$304="",0,$F$5:$F$304)&lt;IF(G286="",1,G286))*(IF($G$5:$G$304="",1,$G$5:$G$304)&gt;IF(F286="",0,F286))*($I$5:$I$304=I286)))&gt;1,"Trainer booked twice. ","")&amp;IF(IF(OR(NOT(AND(E286&lt;&gt;"",N286&lt;&gt;"Cancelled")),H286="",H286="Online"),0,SUMPRODUCT(($E$5:$E$304=E286)*($N$5:$N$304&lt;&gt;"Cancelled")*(IF($F$5:$F$304="",0,$F$5:$F$304)&lt;IF(G286="",1,G286))*(IF($G$5:$G$304="",1,$G$5:$G$304)&gt;IF(F286="",0,F286))*($H$5:$H$304=H286)))&gt;1,"Room booked twice. ","")&amp;IF(AND(R286&lt;&gt;"",N(R286)&lt;0),"Over capacity by "&amp;-R286&amp;". ","")&amp;IF(I286="","No owner. ","")&amp;IF(AND(L286&lt;&gt;"",E286&lt;&gt;"",N(E286)&gt;N(L286)),"After the deadline. ","")))))</f>
        <v/>
      </c>
    </row>
    <row r="287" spans="1:20" x14ac:dyDescent="0.35">
      <c r="A287" s="6"/>
      <c r="B287" s="6"/>
      <c r="C287" s="7"/>
      <c r="D287" s="6"/>
      <c r="E287" s="8"/>
      <c r="F287" s="9"/>
      <c r="G287" s="9"/>
      <c r="H287" s="6"/>
      <c r="I287" s="6"/>
      <c r="J287" s="7"/>
      <c r="K287" s="7"/>
      <c r="L287" s="8"/>
      <c r="M287" s="7"/>
      <c r="N287" s="7"/>
      <c r="O287" s="10" t="str">
        <f t="shared" si="16"/>
        <v/>
      </c>
      <c r="P287" s="11" t="str">
        <f>IF(OR(E287="",N287="Cancelled"),"",COUNTIFS($E$5:E287,E287,$N$5:N287,"&lt;&gt;Cancelled"))</f>
        <v/>
      </c>
      <c r="Q287" s="12" t="str">
        <f t="shared" si="17"/>
        <v/>
      </c>
      <c r="R287" s="11" t="str">
        <f t="shared" si="18"/>
        <v/>
      </c>
      <c r="S287" s="13" t="str">
        <f t="shared" si="19"/>
        <v/>
      </c>
      <c r="T287" s="14" t="str">
        <f t="array" ref="T287">IF(N287="Cancelled","",IF(AND(F287&lt;&gt;"",G287&lt;&gt;"",G287&lt;=F287),"Check overnight or invalid times manually.",IF(B287="","",TRIM(IF(IF(OR(NOT(AND(E287&lt;&gt;"",N287&lt;&gt;"Cancelled")),I287=""),0,SUMPRODUCT(($E$5:$E$304=E287)*($N$5:$N$304&lt;&gt;"Cancelled")*(IF($F$5:$F$304="",0,$F$5:$F$304)&lt;IF(G287="",1,G287))*(IF($G$5:$G$304="",1,$G$5:$G$304)&gt;IF(F287="",0,F287))*($I$5:$I$304=I287)))&gt;1,"Trainer booked twice. ","")&amp;IF(IF(OR(NOT(AND(E287&lt;&gt;"",N287&lt;&gt;"Cancelled")),H287="",H287="Online"),0,SUMPRODUCT(($E$5:$E$304=E287)*($N$5:$N$304&lt;&gt;"Cancelled")*(IF($F$5:$F$304="",0,$F$5:$F$304)&lt;IF(G287="",1,G287))*(IF($G$5:$G$304="",1,$G$5:$G$304)&gt;IF(F287="",0,F287))*($H$5:$H$304=H287)))&gt;1,"Room booked twice. ","")&amp;IF(AND(R287&lt;&gt;"",N(R287)&lt;0),"Over capacity by "&amp;-R287&amp;". ","")&amp;IF(I287="","No owner. ","")&amp;IF(AND(L287&lt;&gt;"",E287&lt;&gt;"",N(E287)&gt;N(L287)),"After the deadline. ","")))))</f>
        <v/>
      </c>
    </row>
    <row r="288" spans="1:20" x14ac:dyDescent="0.35">
      <c r="A288" s="6"/>
      <c r="B288" s="6"/>
      <c r="C288" s="7"/>
      <c r="D288" s="6"/>
      <c r="E288" s="8"/>
      <c r="F288" s="9"/>
      <c r="G288" s="9"/>
      <c r="H288" s="6"/>
      <c r="I288" s="6"/>
      <c r="J288" s="7"/>
      <c r="K288" s="7"/>
      <c r="L288" s="8"/>
      <c r="M288" s="7"/>
      <c r="N288" s="7"/>
      <c r="O288" s="10" t="str">
        <f t="shared" si="16"/>
        <v/>
      </c>
      <c r="P288" s="11" t="str">
        <f>IF(OR(E288="",N288="Cancelled"),"",COUNTIFS($E$5:E288,E288,$N$5:N288,"&lt;&gt;Cancelled"))</f>
        <v/>
      </c>
      <c r="Q288" s="12" t="str">
        <f t="shared" si="17"/>
        <v/>
      </c>
      <c r="R288" s="11" t="str">
        <f t="shared" si="18"/>
        <v/>
      </c>
      <c r="S288" s="13" t="str">
        <f t="shared" si="19"/>
        <v/>
      </c>
      <c r="T288" s="14" t="str">
        <f t="array" ref="T288">IF(N288="Cancelled","",IF(AND(F288&lt;&gt;"",G288&lt;&gt;"",G288&lt;=F288),"Check overnight or invalid times manually.",IF(B288="","",TRIM(IF(IF(OR(NOT(AND(E288&lt;&gt;"",N288&lt;&gt;"Cancelled")),I288=""),0,SUMPRODUCT(($E$5:$E$304=E288)*($N$5:$N$304&lt;&gt;"Cancelled")*(IF($F$5:$F$304="",0,$F$5:$F$304)&lt;IF(G288="",1,G288))*(IF($G$5:$G$304="",1,$G$5:$G$304)&gt;IF(F288="",0,F288))*($I$5:$I$304=I288)))&gt;1,"Trainer booked twice. ","")&amp;IF(IF(OR(NOT(AND(E288&lt;&gt;"",N288&lt;&gt;"Cancelled")),H288="",H288="Online"),0,SUMPRODUCT(($E$5:$E$304=E288)*($N$5:$N$304&lt;&gt;"Cancelled")*(IF($F$5:$F$304="",0,$F$5:$F$304)&lt;IF(G288="",1,G288))*(IF($G$5:$G$304="",1,$G$5:$G$304)&gt;IF(F288="",0,F288))*($H$5:$H$304=H288)))&gt;1,"Room booked twice. ","")&amp;IF(AND(R288&lt;&gt;"",N(R288)&lt;0),"Over capacity by "&amp;-R288&amp;". ","")&amp;IF(I288="","No owner. ","")&amp;IF(AND(L288&lt;&gt;"",E288&lt;&gt;"",N(E288)&gt;N(L288)),"After the deadline. ","")))))</f>
        <v/>
      </c>
    </row>
    <row r="289" spans="1:20" x14ac:dyDescent="0.35">
      <c r="A289" s="6"/>
      <c r="B289" s="6"/>
      <c r="C289" s="7"/>
      <c r="D289" s="6"/>
      <c r="E289" s="8"/>
      <c r="F289" s="9"/>
      <c r="G289" s="9"/>
      <c r="H289" s="6"/>
      <c r="I289" s="6"/>
      <c r="J289" s="7"/>
      <c r="K289" s="7"/>
      <c r="L289" s="8"/>
      <c r="M289" s="7"/>
      <c r="N289" s="7"/>
      <c r="O289" s="10" t="str">
        <f t="shared" si="16"/>
        <v/>
      </c>
      <c r="P289" s="11" t="str">
        <f>IF(OR(E289="",N289="Cancelled"),"",COUNTIFS($E$5:E289,E289,$N$5:N289,"&lt;&gt;Cancelled"))</f>
        <v/>
      </c>
      <c r="Q289" s="12" t="str">
        <f t="shared" si="17"/>
        <v/>
      </c>
      <c r="R289" s="11" t="str">
        <f t="shared" si="18"/>
        <v/>
      </c>
      <c r="S289" s="13" t="str">
        <f t="shared" si="19"/>
        <v/>
      </c>
      <c r="T289" s="14" t="str">
        <f t="array" ref="T289">IF(N289="Cancelled","",IF(AND(F289&lt;&gt;"",G289&lt;&gt;"",G289&lt;=F289),"Check overnight or invalid times manually.",IF(B289="","",TRIM(IF(IF(OR(NOT(AND(E289&lt;&gt;"",N289&lt;&gt;"Cancelled")),I289=""),0,SUMPRODUCT(($E$5:$E$304=E289)*($N$5:$N$304&lt;&gt;"Cancelled")*(IF($F$5:$F$304="",0,$F$5:$F$304)&lt;IF(G289="",1,G289))*(IF($G$5:$G$304="",1,$G$5:$G$304)&gt;IF(F289="",0,F289))*($I$5:$I$304=I289)))&gt;1,"Trainer booked twice. ","")&amp;IF(IF(OR(NOT(AND(E289&lt;&gt;"",N289&lt;&gt;"Cancelled")),H289="",H289="Online"),0,SUMPRODUCT(($E$5:$E$304=E289)*($N$5:$N$304&lt;&gt;"Cancelled")*(IF($F$5:$F$304="",0,$F$5:$F$304)&lt;IF(G289="",1,G289))*(IF($G$5:$G$304="",1,$G$5:$G$304)&gt;IF(F289="",0,F289))*($H$5:$H$304=H289)))&gt;1,"Room booked twice. ","")&amp;IF(AND(R289&lt;&gt;"",N(R289)&lt;0),"Over capacity by "&amp;-R289&amp;". ","")&amp;IF(I289="","No owner. ","")&amp;IF(AND(L289&lt;&gt;"",E289&lt;&gt;"",N(E289)&gt;N(L289)),"After the deadline. ","")))))</f>
        <v/>
      </c>
    </row>
    <row r="290" spans="1:20" x14ac:dyDescent="0.35">
      <c r="A290" s="6"/>
      <c r="B290" s="6"/>
      <c r="C290" s="7"/>
      <c r="D290" s="6"/>
      <c r="E290" s="8"/>
      <c r="F290" s="9"/>
      <c r="G290" s="9"/>
      <c r="H290" s="6"/>
      <c r="I290" s="6"/>
      <c r="J290" s="7"/>
      <c r="K290" s="7"/>
      <c r="L290" s="8"/>
      <c r="M290" s="7"/>
      <c r="N290" s="7"/>
      <c r="O290" s="10" t="str">
        <f t="shared" si="16"/>
        <v/>
      </c>
      <c r="P290" s="11" t="str">
        <f>IF(OR(E290="",N290="Cancelled"),"",COUNTIFS($E$5:E290,E290,$N$5:N290,"&lt;&gt;Cancelled"))</f>
        <v/>
      </c>
      <c r="Q290" s="12" t="str">
        <f t="shared" si="17"/>
        <v/>
      </c>
      <c r="R290" s="11" t="str">
        <f t="shared" si="18"/>
        <v/>
      </c>
      <c r="S290" s="13" t="str">
        <f t="shared" si="19"/>
        <v/>
      </c>
      <c r="T290" s="14" t="str">
        <f t="array" ref="T290">IF(N290="Cancelled","",IF(AND(F290&lt;&gt;"",G290&lt;&gt;"",G290&lt;=F290),"Check overnight or invalid times manually.",IF(B290="","",TRIM(IF(IF(OR(NOT(AND(E290&lt;&gt;"",N290&lt;&gt;"Cancelled")),I290=""),0,SUMPRODUCT(($E$5:$E$304=E290)*($N$5:$N$304&lt;&gt;"Cancelled")*(IF($F$5:$F$304="",0,$F$5:$F$304)&lt;IF(G290="",1,G290))*(IF($G$5:$G$304="",1,$G$5:$G$304)&gt;IF(F290="",0,F290))*($I$5:$I$304=I290)))&gt;1,"Trainer booked twice. ","")&amp;IF(IF(OR(NOT(AND(E290&lt;&gt;"",N290&lt;&gt;"Cancelled")),H290="",H290="Online"),0,SUMPRODUCT(($E$5:$E$304=E290)*($N$5:$N$304&lt;&gt;"Cancelled")*(IF($F$5:$F$304="",0,$F$5:$F$304)&lt;IF(G290="",1,G290))*(IF($G$5:$G$304="",1,$G$5:$G$304)&gt;IF(F290="",0,F290))*($H$5:$H$304=H290)))&gt;1,"Room booked twice. ","")&amp;IF(AND(R290&lt;&gt;"",N(R290)&lt;0),"Over capacity by "&amp;-R290&amp;". ","")&amp;IF(I290="","No owner. ","")&amp;IF(AND(L290&lt;&gt;"",E290&lt;&gt;"",N(E290)&gt;N(L290)),"After the deadline. ","")))))</f>
        <v/>
      </c>
    </row>
    <row r="291" spans="1:20" x14ac:dyDescent="0.35">
      <c r="A291" s="6"/>
      <c r="B291" s="6"/>
      <c r="C291" s="7"/>
      <c r="D291" s="6"/>
      <c r="E291" s="8"/>
      <c r="F291" s="9"/>
      <c r="G291" s="9"/>
      <c r="H291" s="6"/>
      <c r="I291" s="6"/>
      <c r="J291" s="7"/>
      <c r="K291" s="7"/>
      <c r="L291" s="8"/>
      <c r="M291" s="7"/>
      <c r="N291" s="7"/>
      <c r="O291" s="10" t="str">
        <f t="shared" si="16"/>
        <v/>
      </c>
      <c r="P291" s="11" t="str">
        <f>IF(OR(E291="",N291="Cancelled"),"",COUNTIFS($E$5:E291,E291,$N$5:N291,"&lt;&gt;Cancelled"))</f>
        <v/>
      </c>
      <c r="Q291" s="12" t="str">
        <f t="shared" si="17"/>
        <v/>
      </c>
      <c r="R291" s="11" t="str">
        <f t="shared" si="18"/>
        <v/>
      </c>
      <c r="S291" s="13" t="str">
        <f t="shared" si="19"/>
        <v/>
      </c>
      <c r="T291" s="14" t="str">
        <f t="array" ref="T291">IF(N291="Cancelled","",IF(AND(F291&lt;&gt;"",G291&lt;&gt;"",G291&lt;=F291),"Check overnight or invalid times manually.",IF(B291="","",TRIM(IF(IF(OR(NOT(AND(E291&lt;&gt;"",N291&lt;&gt;"Cancelled")),I291=""),0,SUMPRODUCT(($E$5:$E$304=E291)*($N$5:$N$304&lt;&gt;"Cancelled")*(IF($F$5:$F$304="",0,$F$5:$F$304)&lt;IF(G291="",1,G291))*(IF($G$5:$G$304="",1,$G$5:$G$304)&gt;IF(F291="",0,F291))*($I$5:$I$304=I291)))&gt;1,"Trainer booked twice. ","")&amp;IF(IF(OR(NOT(AND(E291&lt;&gt;"",N291&lt;&gt;"Cancelled")),H291="",H291="Online"),0,SUMPRODUCT(($E$5:$E$304=E291)*($N$5:$N$304&lt;&gt;"Cancelled")*(IF($F$5:$F$304="",0,$F$5:$F$304)&lt;IF(G291="",1,G291))*(IF($G$5:$G$304="",1,$G$5:$G$304)&gt;IF(F291="",0,F291))*($H$5:$H$304=H291)))&gt;1,"Room booked twice. ","")&amp;IF(AND(R291&lt;&gt;"",N(R291)&lt;0),"Over capacity by "&amp;-R291&amp;". ","")&amp;IF(I291="","No owner. ","")&amp;IF(AND(L291&lt;&gt;"",E291&lt;&gt;"",N(E291)&gt;N(L291)),"After the deadline. ","")))))</f>
        <v/>
      </c>
    </row>
    <row r="292" spans="1:20" x14ac:dyDescent="0.35">
      <c r="A292" s="6"/>
      <c r="B292" s="6"/>
      <c r="C292" s="7"/>
      <c r="D292" s="6"/>
      <c r="E292" s="8"/>
      <c r="F292" s="9"/>
      <c r="G292" s="9"/>
      <c r="H292" s="6"/>
      <c r="I292" s="6"/>
      <c r="J292" s="7"/>
      <c r="K292" s="7"/>
      <c r="L292" s="8"/>
      <c r="M292" s="7"/>
      <c r="N292" s="7"/>
      <c r="O292" s="10" t="str">
        <f t="shared" si="16"/>
        <v/>
      </c>
      <c r="P292" s="11" t="str">
        <f>IF(OR(E292="",N292="Cancelled"),"",COUNTIFS($E$5:E292,E292,$N$5:N292,"&lt;&gt;Cancelled"))</f>
        <v/>
      </c>
      <c r="Q292" s="12" t="str">
        <f t="shared" si="17"/>
        <v/>
      </c>
      <c r="R292" s="11" t="str">
        <f t="shared" si="18"/>
        <v/>
      </c>
      <c r="S292" s="13" t="str">
        <f t="shared" si="19"/>
        <v/>
      </c>
      <c r="T292" s="14" t="str">
        <f t="array" ref="T292">IF(N292="Cancelled","",IF(AND(F292&lt;&gt;"",G292&lt;&gt;"",G292&lt;=F292),"Check overnight or invalid times manually.",IF(B292="","",TRIM(IF(IF(OR(NOT(AND(E292&lt;&gt;"",N292&lt;&gt;"Cancelled")),I292=""),0,SUMPRODUCT(($E$5:$E$304=E292)*($N$5:$N$304&lt;&gt;"Cancelled")*(IF($F$5:$F$304="",0,$F$5:$F$304)&lt;IF(G292="",1,G292))*(IF($G$5:$G$304="",1,$G$5:$G$304)&gt;IF(F292="",0,F292))*($I$5:$I$304=I292)))&gt;1,"Trainer booked twice. ","")&amp;IF(IF(OR(NOT(AND(E292&lt;&gt;"",N292&lt;&gt;"Cancelled")),H292="",H292="Online"),0,SUMPRODUCT(($E$5:$E$304=E292)*($N$5:$N$304&lt;&gt;"Cancelled")*(IF($F$5:$F$304="",0,$F$5:$F$304)&lt;IF(G292="",1,G292))*(IF($G$5:$G$304="",1,$G$5:$G$304)&gt;IF(F292="",0,F292))*($H$5:$H$304=H292)))&gt;1,"Room booked twice. ","")&amp;IF(AND(R292&lt;&gt;"",N(R292)&lt;0),"Over capacity by "&amp;-R292&amp;". ","")&amp;IF(I292="","No owner. ","")&amp;IF(AND(L292&lt;&gt;"",E292&lt;&gt;"",N(E292)&gt;N(L292)),"After the deadline. ","")))))</f>
        <v/>
      </c>
    </row>
    <row r="293" spans="1:20" x14ac:dyDescent="0.35">
      <c r="A293" s="6"/>
      <c r="B293" s="6"/>
      <c r="C293" s="7"/>
      <c r="D293" s="6"/>
      <c r="E293" s="8"/>
      <c r="F293" s="9"/>
      <c r="G293" s="9"/>
      <c r="H293" s="6"/>
      <c r="I293" s="6"/>
      <c r="J293" s="7"/>
      <c r="K293" s="7"/>
      <c r="L293" s="8"/>
      <c r="M293" s="7"/>
      <c r="N293" s="7"/>
      <c r="O293" s="10" t="str">
        <f t="shared" si="16"/>
        <v/>
      </c>
      <c r="P293" s="11" t="str">
        <f>IF(OR(E293="",N293="Cancelled"),"",COUNTIFS($E$5:E293,E293,$N$5:N293,"&lt;&gt;Cancelled"))</f>
        <v/>
      </c>
      <c r="Q293" s="12" t="str">
        <f t="shared" si="17"/>
        <v/>
      </c>
      <c r="R293" s="11" t="str">
        <f t="shared" si="18"/>
        <v/>
      </c>
      <c r="S293" s="13" t="str">
        <f t="shared" si="19"/>
        <v/>
      </c>
      <c r="T293" s="14" t="str">
        <f t="array" ref="T293">IF(N293="Cancelled","",IF(AND(F293&lt;&gt;"",G293&lt;&gt;"",G293&lt;=F293),"Check overnight or invalid times manually.",IF(B293="","",TRIM(IF(IF(OR(NOT(AND(E293&lt;&gt;"",N293&lt;&gt;"Cancelled")),I293=""),0,SUMPRODUCT(($E$5:$E$304=E293)*($N$5:$N$304&lt;&gt;"Cancelled")*(IF($F$5:$F$304="",0,$F$5:$F$304)&lt;IF(G293="",1,G293))*(IF($G$5:$G$304="",1,$G$5:$G$304)&gt;IF(F293="",0,F293))*($I$5:$I$304=I293)))&gt;1,"Trainer booked twice. ","")&amp;IF(IF(OR(NOT(AND(E293&lt;&gt;"",N293&lt;&gt;"Cancelled")),H293="",H293="Online"),0,SUMPRODUCT(($E$5:$E$304=E293)*($N$5:$N$304&lt;&gt;"Cancelled")*(IF($F$5:$F$304="",0,$F$5:$F$304)&lt;IF(G293="",1,G293))*(IF($G$5:$G$304="",1,$G$5:$G$304)&gt;IF(F293="",0,F293))*($H$5:$H$304=H293)))&gt;1,"Room booked twice. ","")&amp;IF(AND(R293&lt;&gt;"",N(R293)&lt;0),"Over capacity by "&amp;-R293&amp;". ","")&amp;IF(I293="","No owner. ","")&amp;IF(AND(L293&lt;&gt;"",E293&lt;&gt;"",N(E293)&gt;N(L293)),"After the deadline. ","")))))</f>
        <v/>
      </c>
    </row>
    <row r="294" spans="1:20" x14ac:dyDescent="0.35">
      <c r="A294" s="6"/>
      <c r="B294" s="6"/>
      <c r="C294" s="7"/>
      <c r="D294" s="6"/>
      <c r="E294" s="8"/>
      <c r="F294" s="9"/>
      <c r="G294" s="9"/>
      <c r="H294" s="6"/>
      <c r="I294" s="6"/>
      <c r="J294" s="7"/>
      <c r="K294" s="7"/>
      <c r="L294" s="8"/>
      <c r="M294" s="7"/>
      <c r="N294" s="7"/>
      <c r="O294" s="10" t="str">
        <f t="shared" si="16"/>
        <v/>
      </c>
      <c r="P294" s="11" t="str">
        <f>IF(OR(E294="",N294="Cancelled"),"",COUNTIFS($E$5:E294,E294,$N$5:N294,"&lt;&gt;Cancelled"))</f>
        <v/>
      </c>
      <c r="Q294" s="12" t="str">
        <f t="shared" si="17"/>
        <v/>
      </c>
      <c r="R294" s="11" t="str">
        <f t="shared" si="18"/>
        <v/>
      </c>
      <c r="S294" s="13" t="str">
        <f t="shared" si="19"/>
        <v/>
      </c>
      <c r="T294" s="14" t="str">
        <f t="array" ref="T294">IF(N294="Cancelled","",IF(AND(F294&lt;&gt;"",G294&lt;&gt;"",G294&lt;=F294),"Check overnight or invalid times manually.",IF(B294="","",TRIM(IF(IF(OR(NOT(AND(E294&lt;&gt;"",N294&lt;&gt;"Cancelled")),I294=""),0,SUMPRODUCT(($E$5:$E$304=E294)*($N$5:$N$304&lt;&gt;"Cancelled")*(IF($F$5:$F$304="",0,$F$5:$F$304)&lt;IF(G294="",1,G294))*(IF($G$5:$G$304="",1,$G$5:$G$304)&gt;IF(F294="",0,F294))*($I$5:$I$304=I294)))&gt;1,"Trainer booked twice. ","")&amp;IF(IF(OR(NOT(AND(E294&lt;&gt;"",N294&lt;&gt;"Cancelled")),H294="",H294="Online"),0,SUMPRODUCT(($E$5:$E$304=E294)*($N$5:$N$304&lt;&gt;"Cancelled")*(IF($F$5:$F$304="",0,$F$5:$F$304)&lt;IF(G294="",1,G294))*(IF($G$5:$G$304="",1,$G$5:$G$304)&gt;IF(F294="",0,F294))*($H$5:$H$304=H294)))&gt;1,"Room booked twice. ","")&amp;IF(AND(R294&lt;&gt;"",N(R294)&lt;0),"Over capacity by "&amp;-R294&amp;". ","")&amp;IF(I294="","No owner. ","")&amp;IF(AND(L294&lt;&gt;"",E294&lt;&gt;"",N(E294)&gt;N(L294)),"After the deadline. ","")))))</f>
        <v/>
      </c>
    </row>
    <row r="295" spans="1:20" x14ac:dyDescent="0.35">
      <c r="A295" s="6"/>
      <c r="B295" s="6"/>
      <c r="C295" s="7"/>
      <c r="D295" s="6"/>
      <c r="E295" s="8"/>
      <c r="F295" s="9"/>
      <c r="G295" s="9"/>
      <c r="H295" s="6"/>
      <c r="I295" s="6"/>
      <c r="J295" s="7"/>
      <c r="K295" s="7"/>
      <c r="L295" s="8"/>
      <c r="M295" s="7"/>
      <c r="N295" s="7"/>
      <c r="O295" s="10" t="str">
        <f t="shared" si="16"/>
        <v/>
      </c>
      <c r="P295" s="11" t="str">
        <f>IF(OR(E295="",N295="Cancelled"),"",COUNTIFS($E$5:E295,E295,$N$5:N295,"&lt;&gt;Cancelled"))</f>
        <v/>
      </c>
      <c r="Q295" s="12" t="str">
        <f t="shared" si="17"/>
        <v/>
      </c>
      <c r="R295" s="11" t="str">
        <f t="shared" si="18"/>
        <v/>
      </c>
      <c r="S295" s="13" t="str">
        <f t="shared" si="19"/>
        <v/>
      </c>
      <c r="T295" s="14" t="str">
        <f t="array" ref="T295">IF(N295="Cancelled","",IF(AND(F295&lt;&gt;"",G295&lt;&gt;"",G295&lt;=F295),"Check overnight or invalid times manually.",IF(B295="","",TRIM(IF(IF(OR(NOT(AND(E295&lt;&gt;"",N295&lt;&gt;"Cancelled")),I295=""),0,SUMPRODUCT(($E$5:$E$304=E295)*($N$5:$N$304&lt;&gt;"Cancelled")*(IF($F$5:$F$304="",0,$F$5:$F$304)&lt;IF(G295="",1,G295))*(IF($G$5:$G$304="",1,$G$5:$G$304)&gt;IF(F295="",0,F295))*($I$5:$I$304=I295)))&gt;1,"Trainer booked twice. ","")&amp;IF(IF(OR(NOT(AND(E295&lt;&gt;"",N295&lt;&gt;"Cancelled")),H295="",H295="Online"),0,SUMPRODUCT(($E$5:$E$304=E295)*($N$5:$N$304&lt;&gt;"Cancelled")*(IF($F$5:$F$304="",0,$F$5:$F$304)&lt;IF(G295="",1,G295))*(IF($G$5:$G$304="",1,$G$5:$G$304)&gt;IF(F295="",0,F295))*($H$5:$H$304=H295)))&gt;1,"Room booked twice. ","")&amp;IF(AND(R295&lt;&gt;"",N(R295)&lt;0),"Over capacity by "&amp;-R295&amp;". ","")&amp;IF(I295="","No owner. ","")&amp;IF(AND(L295&lt;&gt;"",E295&lt;&gt;"",N(E295)&gt;N(L295)),"After the deadline. ","")))))</f>
        <v/>
      </c>
    </row>
    <row r="296" spans="1:20" x14ac:dyDescent="0.35">
      <c r="A296" s="6"/>
      <c r="B296" s="6"/>
      <c r="C296" s="7"/>
      <c r="D296" s="6"/>
      <c r="E296" s="8"/>
      <c r="F296" s="9"/>
      <c r="G296" s="9"/>
      <c r="H296" s="6"/>
      <c r="I296" s="6"/>
      <c r="J296" s="7"/>
      <c r="K296" s="7"/>
      <c r="L296" s="8"/>
      <c r="M296" s="7"/>
      <c r="N296" s="7"/>
      <c r="O296" s="10" t="str">
        <f t="shared" si="16"/>
        <v/>
      </c>
      <c r="P296" s="11" t="str">
        <f>IF(OR(E296="",N296="Cancelled"),"",COUNTIFS($E$5:E296,E296,$N$5:N296,"&lt;&gt;Cancelled"))</f>
        <v/>
      </c>
      <c r="Q296" s="12" t="str">
        <f t="shared" si="17"/>
        <v/>
      </c>
      <c r="R296" s="11" t="str">
        <f t="shared" si="18"/>
        <v/>
      </c>
      <c r="S296" s="13" t="str">
        <f t="shared" si="19"/>
        <v/>
      </c>
      <c r="T296" s="14" t="str">
        <f t="array" ref="T296">IF(N296="Cancelled","",IF(AND(F296&lt;&gt;"",G296&lt;&gt;"",G296&lt;=F296),"Check overnight or invalid times manually.",IF(B296="","",TRIM(IF(IF(OR(NOT(AND(E296&lt;&gt;"",N296&lt;&gt;"Cancelled")),I296=""),0,SUMPRODUCT(($E$5:$E$304=E296)*($N$5:$N$304&lt;&gt;"Cancelled")*(IF($F$5:$F$304="",0,$F$5:$F$304)&lt;IF(G296="",1,G296))*(IF($G$5:$G$304="",1,$G$5:$G$304)&gt;IF(F296="",0,F296))*($I$5:$I$304=I296)))&gt;1,"Trainer booked twice. ","")&amp;IF(IF(OR(NOT(AND(E296&lt;&gt;"",N296&lt;&gt;"Cancelled")),H296="",H296="Online"),0,SUMPRODUCT(($E$5:$E$304=E296)*($N$5:$N$304&lt;&gt;"Cancelled")*(IF($F$5:$F$304="",0,$F$5:$F$304)&lt;IF(G296="",1,G296))*(IF($G$5:$G$304="",1,$G$5:$G$304)&gt;IF(F296="",0,F296))*($H$5:$H$304=H296)))&gt;1,"Room booked twice. ","")&amp;IF(AND(R296&lt;&gt;"",N(R296)&lt;0),"Over capacity by "&amp;-R296&amp;". ","")&amp;IF(I296="","No owner. ","")&amp;IF(AND(L296&lt;&gt;"",E296&lt;&gt;"",N(E296)&gt;N(L296)),"After the deadline. ","")))))</f>
        <v/>
      </c>
    </row>
    <row r="297" spans="1:20" x14ac:dyDescent="0.35">
      <c r="A297" s="6"/>
      <c r="B297" s="6"/>
      <c r="C297" s="7"/>
      <c r="D297" s="6"/>
      <c r="E297" s="8"/>
      <c r="F297" s="9"/>
      <c r="G297" s="9"/>
      <c r="H297" s="6"/>
      <c r="I297" s="6"/>
      <c r="J297" s="7"/>
      <c r="K297" s="7"/>
      <c r="L297" s="8"/>
      <c r="M297" s="7"/>
      <c r="N297" s="7"/>
      <c r="O297" s="10" t="str">
        <f t="shared" si="16"/>
        <v/>
      </c>
      <c r="P297" s="11" t="str">
        <f>IF(OR(E297="",N297="Cancelled"),"",COUNTIFS($E$5:E297,E297,$N$5:N297,"&lt;&gt;Cancelled"))</f>
        <v/>
      </c>
      <c r="Q297" s="12" t="str">
        <f t="shared" si="17"/>
        <v/>
      </c>
      <c r="R297" s="11" t="str">
        <f t="shared" si="18"/>
        <v/>
      </c>
      <c r="S297" s="13" t="str">
        <f t="shared" si="19"/>
        <v/>
      </c>
      <c r="T297" s="14" t="str">
        <f t="array" ref="T297">IF(N297="Cancelled","",IF(AND(F297&lt;&gt;"",G297&lt;&gt;"",G297&lt;=F297),"Check overnight or invalid times manually.",IF(B297="","",TRIM(IF(IF(OR(NOT(AND(E297&lt;&gt;"",N297&lt;&gt;"Cancelled")),I297=""),0,SUMPRODUCT(($E$5:$E$304=E297)*($N$5:$N$304&lt;&gt;"Cancelled")*(IF($F$5:$F$304="",0,$F$5:$F$304)&lt;IF(G297="",1,G297))*(IF($G$5:$G$304="",1,$G$5:$G$304)&gt;IF(F297="",0,F297))*($I$5:$I$304=I297)))&gt;1,"Trainer booked twice. ","")&amp;IF(IF(OR(NOT(AND(E297&lt;&gt;"",N297&lt;&gt;"Cancelled")),H297="",H297="Online"),0,SUMPRODUCT(($E$5:$E$304=E297)*($N$5:$N$304&lt;&gt;"Cancelled")*(IF($F$5:$F$304="",0,$F$5:$F$304)&lt;IF(G297="",1,G297))*(IF($G$5:$G$304="",1,$G$5:$G$304)&gt;IF(F297="",0,F297))*($H$5:$H$304=H297)))&gt;1,"Room booked twice. ","")&amp;IF(AND(R297&lt;&gt;"",N(R297)&lt;0),"Over capacity by "&amp;-R297&amp;". ","")&amp;IF(I297="","No owner. ","")&amp;IF(AND(L297&lt;&gt;"",E297&lt;&gt;"",N(E297)&gt;N(L297)),"After the deadline. ","")))))</f>
        <v/>
      </c>
    </row>
    <row r="298" spans="1:20" x14ac:dyDescent="0.35">
      <c r="A298" s="6"/>
      <c r="B298" s="6"/>
      <c r="C298" s="7"/>
      <c r="D298" s="6"/>
      <c r="E298" s="8"/>
      <c r="F298" s="9"/>
      <c r="G298" s="9"/>
      <c r="H298" s="6"/>
      <c r="I298" s="6"/>
      <c r="J298" s="7"/>
      <c r="K298" s="7"/>
      <c r="L298" s="8"/>
      <c r="M298" s="7"/>
      <c r="N298" s="7"/>
      <c r="O298" s="10" t="str">
        <f t="shared" si="16"/>
        <v/>
      </c>
      <c r="P298" s="11" t="str">
        <f>IF(OR(E298="",N298="Cancelled"),"",COUNTIFS($E$5:E298,E298,$N$5:N298,"&lt;&gt;Cancelled"))</f>
        <v/>
      </c>
      <c r="Q298" s="12" t="str">
        <f t="shared" si="17"/>
        <v/>
      </c>
      <c r="R298" s="11" t="str">
        <f t="shared" si="18"/>
        <v/>
      </c>
      <c r="S298" s="13" t="str">
        <f t="shared" si="19"/>
        <v/>
      </c>
      <c r="T298" s="14" t="str">
        <f t="array" ref="T298">IF(N298="Cancelled","",IF(AND(F298&lt;&gt;"",G298&lt;&gt;"",G298&lt;=F298),"Check overnight or invalid times manually.",IF(B298="","",TRIM(IF(IF(OR(NOT(AND(E298&lt;&gt;"",N298&lt;&gt;"Cancelled")),I298=""),0,SUMPRODUCT(($E$5:$E$304=E298)*($N$5:$N$304&lt;&gt;"Cancelled")*(IF($F$5:$F$304="",0,$F$5:$F$304)&lt;IF(G298="",1,G298))*(IF($G$5:$G$304="",1,$G$5:$G$304)&gt;IF(F298="",0,F298))*($I$5:$I$304=I298)))&gt;1,"Trainer booked twice. ","")&amp;IF(IF(OR(NOT(AND(E298&lt;&gt;"",N298&lt;&gt;"Cancelled")),H298="",H298="Online"),0,SUMPRODUCT(($E$5:$E$304=E298)*($N$5:$N$304&lt;&gt;"Cancelled")*(IF($F$5:$F$304="",0,$F$5:$F$304)&lt;IF(G298="",1,G298))*(IF($G$5:$G$304="",1,$G$5:$G$304)&gt;IF(F298="",0,F298))*($H$5:$H$304=H298)))&gt;1,"Room booked twice. ","")&amp;IF(AND(R298&lt;&gt;"",N(R298)&lt;0),"Over capacity by "&amp;-R298&amp;". ","")&amp;IF(I298="","No owner. ","")&amp;IF(AND(L298&lt;&gt;"",E298&lt;&gt;"",N(E298)&gt;N(L298)),"After the deadline. ","")))))</f>
        <v/>
      </c>
    </row>
    <row r="299" spans="1:20" x14ac:dyDescent="0.35">
      <c r="A299" s="6"/>
      <c r="B299" s="6"/>
      <c r="C299" s="7"/>
      <c r="D299" s="6"/>
      <c r="E299" s="8"/>
      <c r="F299" s="9"/>
      <c r="G299" s="9"/>
      <c r="H299" s="6"/>
      <c r="I299" s="6"/>
      <c r="J299" s="7"/>
      <c r="K299" s="7"/>
      <c r="L299" s="8"/>
      <c r="M299" s="7"/>
      <c r="N299" s="7"/>
      <c r="O299" s="10" t="str">
        <f t="shared" si="16"/>
        <v/>
      </c>
      <c r="P299" s="11" t="str">
        <f>IF(OR(E299="",N299="Cancelled"),"",COUNTIFS($E$5:E299,E299,$N$5:N299,"&lt;&gt;Cancelled"))</f>
        <v/>
      </c>
      <c r="Q299" s="12" t="str">
        <f t="shared" si="17"/>
        <v/>
      </c>
      <c r="R299" s="11" t="str">
        <f t="shared" si="18"/>
        <v/>
      </c>
      <c r="S299" s="13" t="str">
        <f t="shared" si="19"/>
        <v/>
      </c>
      <c r="T299" s="14" t="str">
        <f t="array" ref="T299">IF(N299="Cancelled","",IF(AND(F299&lt;&gt;"",G299&lt;&gt;"",G299&lt;=F299),"Check overnight or invalid times manually.",IF(B299="","",TRIM(IF(IF(OR(NOT(AND(E299&lt;&gt;"",N299&lt;&gt;"Cancelled")),I299=""),0,SUMPRODUCT(($E$5:$E$304=E299)*($N$5:$N$304&lt;&gt;"Cancelled")*(IF($F$5:$F$304="",0,$F$5:$F$304)&lt;IF(G299="",1,G299))*(IF($G$5:$G$304="",1,$G$5:$G$304)&gt;IF(F299="",0,F299))*($I$5:$I$304=I299)))&gt;1,"Trainer booked twice. ","")&amp;IF(IF(OR(NOT(AND(E299&lt;&gt;"",N299&lt;&gt;"Cancelled")),H299="",H299="Online"),0,SUMPRODUCT(($E$5:$E$304=E299)*($N$5:$N$304&lt;&gt;"Cancelled")*(IF($F$5:$F$304="",0,$F$5:$F$304)&lt;IF(G299="",1,G299))*(IF($G$5:$G$304="",1,$G$5:$G$304)&gt;IF(F299="",0,F299))*($H$5:$H$304=H299)))&gt;1,"Room booked twice. ","")&amp;IF(AND(R299&lt;&gt;"",N(R299)&lt;0),"Over capacity by "&amp;-R299&amp;". ","")&amp;IF(I299="","No owner. ","")&amp;IF(AND(L299&lt;&gt;"",E299&lt;&gt;"",N(E299)&gt;N(L299)),"After the deadline. ","")))))</f>
        <v/>
      </c>
    </row>
    <row r="300" spans="1:20" x14ac:dyDescent="0.35">
      <c r="A300" s="6"/>
      <c r="B300" s="6"/>
      <c r="C300" s="7"/>
      <c r="D300" s="6"/>
      <c r="E300" s="8"/>
      <c r="F300" s="9"/>
      <c r="G300" s="9"/>
      <c r="H300" s="6"/>
      <c r="I300" s="6"/>
      <c r="J300" s="7"/>
      <c r="K300" s="7"/>
      <c r="L300" s="8"/>
      <c r="M300" s="7"/>
      <c r="N300" s="7"/>
      <c r="O300" s="10" t="str">
        <f t="shared" si="16"/>
        <v/>
      </c>
      <c r="P300" s="11" t="str">
        <f>IF(OR(E300="",N300="Cancelled"),"",COUNTIFS($E$5:E300,E300,$N$5:N300,"&lt;&gt;Cancelled"))</f>
        <v/>
      </c>
      <c r="Q300" s="12" t="str">
        <f t="shared" si="17"/>
        <v/>
      </c>
      <c r="R300" s="11" t="str">
        <f t="shared" si="18"/>
        <v/>
      </c>
      <c r="S300" s="13" t="str">
        <f t="shared" si="19"/>
        <v/>
      </c>
      <c r="T300" s="14" t="str">
        <f t="array" ref="T300">IF(N300="Cancelled","",IF(AND(F300&lt;&gt;"",G300&lt;&gt;"",G300&lt;=F300),"Check overnight or invalid times manually.",IF(B300="","",TRIM(IF(IF(OR(NOT(AND(E300&lt;&gt;"",N300&lt;&gt;"Cancelled")),I300=""),0,SUMPRODUCT(($E$5:$E$304=E300)*($N$5:$N$304&lt;&gt;"Cancelled")*(IF($F$5:$F$304="",0,$F$5:$F$304)&lt;IF(G300="",1,G300))*(IF($G$5:$G$304="",1,$G$5:$G$304)&gt;IF(F300="",0,F300))*($I$5:$I$304=I300)))&gt;1,"Trainer booked twice. ","")&amp;IF(IF(OR(NOT(AND(E300&lt;&gt;"",N300&lt;&gt;"Cancelled")),H300="",H300="Online"),0,SUMPRODUCT(($E$5:$E$304=E300)*($N$5:$N$304&lt;&gt;"Cancelled")*(IF($F$5:$F$304="",0,$F$5:$F$304)&lt;IF(G300="",1,G300))*(IF($G$5:$G$304="",1,$G$5:$G$304)&gt;IF(F300="",0,F300))*($H$5:$H$304=H300)))&gt;1,"Room booked twice. ","")&amp;IF(AND(R300&lt;&gt;"",N(R300)&lt;0),"Over capacity by "&amp;-R300&amp;". ","")&amp;IF(I300="","No owner. ","")&amp;IF(AND(L300&lt;&gt;"",E300&lt;&gt;"",N(E300)&gt;N(L300)),"After the deadline. ","")))))</f>
        <v/>
      </c>
    </row>
    <row r="301" spans="1:20" x14ac:dyDescent="0.35">
      <c r="A301" s="6"/>
      <c r="B301" s="6"/>
      <c r="C301" s="7"/>
      <c r="D301" s="6"/>
      <c r="E301" s="8"/>
      <c r="F301" s="9"/>
      <c r="G301" s="9"/>
      <c r="H301" s="6"/>
      <c r="I301" s="6"/>
      <c r="J301" s="7"/>
      <c r="K301" s="7"/>
      <c r="L301" s="8"/>
      <c r="M301" s="7"/>
      <c r="N301" s="7"/>
      <c r="O301" s="10" t="str">
        <f t="shared" si="16"/>
        <v/>
      </c>
      <c r="P301" s="11" t="str">
        <f>IF(OR(E301="",N301="Cancelled"),"",COUNTIFS($E$5:E301,E301,$N$5:N301,"&lt;&gt;Cancelled"))</f>
        <v/>
      </c>
      <c r="Q301" s="12" t="str">
        <f t="shared" si="17"/>
        <v/>
      </c>
      <c r="R301" s="11" t="str">
        <f t="shared" si="18"/>
        <v/>
      </c>
      <c r="S301" s="13" t="str">
        <f t="shared" si="19"/>
        <v/>
      </c>
      <c r="T301" s="14" t="str">
        <f t="array" ref="T301">IF(N301="Cancelled","",IF(AND(F301&lt;&gt;"",G301&lt;&gt;"",G301&lt;=F301),"Check overnight or invalid times manually.",IF(B301="","",TRIM(IF(IF(OR(NOT(AND(E301&lt;&gt;"",N301&lt;&gt;"Cancelled")),I301=""),0,SUMPRODUCT(($E$5:$E$304=E301)*($N$5:$N$304&lt;&gt;"Cancelled")*(IF($F$5:$F$304="",0,$F$5:$F$304)&lt;IF(G301="",1,G301))*(IF($G$5:$G$304="",1,$G$5:$G$304)&gt;IF(F301="",0,F301))*($I$5:$I$304=I301)))&gt;1,"Trainer booked twice. ","")&amp;IF(IF(OR(NOT(AND(E301&lt;&gt;"",N301&lt;&gt;"Cancelled")),H301="",H301="Online"),0,SUMPRODUCT(($E$5:$E$304=E301)*($N$5:$N$304&lt;&gt;"Cancelled")*(IF($F$5:$F$304="",0,$F$5:$F$304)&lt;IF(G301="",1,G301))*(IF($G$5:$G$304="",1,$G$5:$G$304)&gt;IF(F301="",0,F301))*($H$5:$H$304=H301)))&gt;1,"Room booked twice. ","")&amp;IF(AND(R301&lt;&gt;"",N(R301)&lt;0),"Over capacity by "&amp;-R301&amp;". ","")&amp;IF(I301="","No owner. ","")&amp;IF(AND(L301&lt;&gt;"",E301&lt;&gt;"",N(E301)&gt;N(L301)),"After the deadline. ","")))))</f>
        <v/>
      </c>
    </row>
    <row r="302" spans="1:20" x14ac:dyDescent="0.35">
      <c r="A302" s="6"/>
      <c r="B302" s="6"/>
      <c r="C302" s="7"/>
      <c r="D302" s="6"/>
      <c r="E302" s="8"/>
      <c r="F302" s="9"/>
      <c r="G302" s="9"/>
      <c r="H302" s="6"/>
      <c r="I302" s="6"/>
      <c r="J302" s="7"/>
      <c r="K302" s="7"/>
      <c r="L302" s="8"/>
      <c r="M302" s="7"/>
      <c r="N302" s="7"/>
      <c r="O302" s="10" t="str">
        <f t="shared" si="16"/>
        <v/>
      </c>
      <c r="P302" s="11" t="str">
        <f>IF(OR(E302="",N302="Cancelled"),"",COUNTIFS($E$5:E302,E302,$N$5:N302,"&lt;&gt;Cancelled"))</f>
        <v/>
      </c>
      <c r="Q302" s="12" t="str">
        <f t="shared" si="17"/>
        <v/>
      </c>
      <c r="R302" s="11" t="str">
        <f t="shared" si="18"/>
        <v/>
      </c>
      <c r="S302" s="13" t="str">
        <f t="shared" si="19"/>
        <v/>
      </c>
      <c r="T302" s="14" t="str">
        <f t="array" ref="T302">IF(N302="Cancelled","",IF(AND(F302&lt;&gt;"",G302&lt;&gt;"",G302&lt;=F302),"Check overnight or invalid times manually.",IF(B302="","",TRIM(IF(IF(OR(NOT(AND(E302&lt;&gt;"",N302&lt;&gt;"Cancelled")),I302=""),0,SUMPRODUCT(($E$5:$E$304=E302)*($N$5:$N$304&lt;&gt;"Cancelled")*(IF($F$5:$F$304="",0,$F$5:$F$304)&lt;IF(G302="",1,G302))*(IF($G$5:$G$304="",1,$G$5:$G$304)&gt;IF(F302="",0,F302))*($I$5:$I$304=I302)))&gt;1,"Trainer booked twice. ","")&amp;IF(IF(OR(NOT(AND(E302&lt;&gt;"",N302&lt;&gt;"Cancelled")),H302="",H302="Online"),0,SUMPRODUCT(($E$5:$E$304=E302)*($N$5:$N$304&lt;&gt;"Cancelled")*(IF($F$5:$F$304="",0,$F$5:$F$304)&lt;IF(G302="",1,G302))*(IF($G$5:$G$304="",1,$G$5:$G$304)&gt;IF(F302="",0,F302))*($H$5:$H$304=H302)))&gt;1,"Room booked twice. ","")&amp;IF(AND(R302&lt;&gt;"",N(R302)&lt;0),"Over capacity by "&amp;-R302&amp;". ","")&amp;IF(I302="","No owner. ","")&amp;IF(AND(L302&lt;&gt;"",E302&lt;&gt;"",N(E302)&gt;N(L302)),"After the deadline. ","")))))</f>
        <v/>
      </c>
    </row>
    <row r="303" spans="1:20" x14ac:dyDescent="0.35">
      <c r="A303" s="6"/>
      <c r="B303" s="6"/>
      <c r="C303" s="7"/>
      <c r="D303" s="6"/>
      <c r="E303" s="8"/>
      <c r="F303" s="9"/>
      <c r="G303" s="9"/>
      <c r="H303" s="6"/>
      <c r="I303" s="6"/>
      <c r="J303" s="7"/>
      <c r="K303" s="7"/>
      <c r="L303" s="8"/>
      <c r="M303" s="7"/>
      <c r="N303" s="7"/>
      <c r="O303" s="10" t="str">
        <f t="shared" si="16"/>
        <v/>
      </c>
      <c r="P303" s="11" t="str">
        <f>IF(OR(E303="",N303="Cancelled"),"",COUNTIFS($E$5:E303,E303,$N$5:N303,"&lt;&gt;Cancelled"))</f>
        <v/>
      </c>
      <c r="Q303" s="12" t="str">
        <f t="shared" si="17"/>
        <v/>
      </c>
      <c r="R303" s="11" t="str">
        <f t="shared" si="18"/>
        <v/>
      </c>
      <c r="S303" s="13" t="str">
        <f t="shared" si="19"/>
        <v/>
      </c>
      <c r="T303" s="14" t="str">
        <f t="array" ref="T303">IF(N303="Cancelled","",IF(AND(F303&lt;&gt;"",G303&lt;&gt;"",G303&lt;=F303),"Check overnight or invalid times manually.",IF(B303="","",TRIM(IF(IF(OR(NOT(AND(E303&lt;&gt;"",N303&lt;&gt;"Cancelled")),I303=""),0,SUMPRODUCT(($E$5:$E$304=E303)*($N$5:$N$304&lt;&gt;"Cancelled")*(IF($F$5:$F$304="",0,$F$5:$F$304)&lt;IF(G303="",1,G303))*(IF($G$5:$G$304="",1,$G$5:$G$304)&gt;IF(F303="",0,F303))*($I$5:$I$304=I303)))&gt;1,"Trainer booked twice. ","")&amp;IF(IF(OR(NOT(AND(E303&lt;&gt;"",N303&lt;&gt;"Cancelled")),H303="",H303="Online"),0,SUMPRODUCT(($E$5:$E$304=E303)*($N$5:$N$304&lt;&gt;"Cancelled")*(IF($F$5:$F$304="",0,$F$5:$F$304)&lt;IF(G303="",1,G303))*(IF($G$5:$G$304="",1,$G$5:$G$304)&gt;IF(F303="",0,F303))*($H$5:$H$304=H303)))&gt;1,"Room booked twice. ","")&amp;IF(AND(R303&lt;&gt;"",N(R303)&lt;0),"Over capacity by "&amp;-R303&amp;". ","")&amp;IF(I303="","No owner. ","")&amp;IF(AND(L303&lt;&gt;"",E303&lt;&gt;"",N(E303)&gt;N(L303)),"After the deadline. ","")))))</f>
        <v/>
      </c>
    </row>
    <row r="304" spans="1:20" x14ac:dyDescent="0.35">
      <c r="A304" s="6"/>
      <c r="B304" s="6"/>
      <c r="C304" s="7"/>
      <c r="D304" s="6"/>
      <c r="E304" s="8"/>
      <c r="F304" s="9"/>
      <c r="G304" s="9"/>
      <c r="H304" s="6"/>
      <c r="I304" s="6"/>
      <c r="J304" s="7"/>
      <c r="K304" s="7"/>
      <c r="L304" s="8"/>
      <c r="M304" s="7"/>
      <c r="N304" s="7"/>
      <c r="O304" s="10" t="str">
        <f t="shared" si="16"/>
        <v/>
      </c>
      <c r="P304" s="11" t="str">
        <f>IF(OR(E304="",N304="Cancelled"),"",COUNTIFS($E$5:E304,E304,$N$5:N304,"&lt;&gt;Cancelled"))</f>
        <v/>
      </c>
      <c r="Q304" s="12" t="str">
        <f t="shared" si="17"/>
        <v/>
      </c>
      <c r="R304" s="11" t="str">
        <f t="shared" si="18"/>
        <v/>
      </c>
      <c r="S304" s="13" t="str">
        <f t="shared" si="19"/>
        <v/>
      </c>
      <c r="T304" s="14" t="str">
        <f t="array" ref="T304">IF(N304="Cancelled","",IF(AND(F304&lt;&gt;"",G304&lt;&gt;"",G304&lt;=F304),"Check overnight or invalid times manually.",IF(B304="","",TRIM(IF(IF(OR(NOT(AND(E304&lt;&gt;"",N304&lt;&gt;"Cancelled")),I304=""),0,SUMPRODUCT(($E$5:$E$304=E304)*($N$5:$N$304&lt;&gt;"Cancelled")*(IF($F$5:$F$304="",0,$F$5:$F$304)&lt;IF(G304="",1,G304))*(IF($G$5:$G$304="",1,$G$5:$G$304)&gt;IF(F304="",0,F304))*($I$5:$I$304=I304)))&gt;1,"Trainer booked twice. ","")&amp;IF(IF(OR(NOT(AND(E304&lt;&gt;"",N304&lt;&gt;"Cancelled")),H304="",H304="Online"),0,SUMPRODUCT(($E$5:$E$304=E304)*($N$5:$N$304&lt;&gt;"Cancelled")*(IF($F$5:$F$304="",0,$F$5:$F$304)&lt;IF(G304="",1,G304))*(IF($G$5:$G$304="",1,$G$5:$G$304)&gt;IF(F304="",0,F304))*($H$5:$H$304=H304)))&gt;1,"Room booked twice. ","")&amp;IF(AND(R304&lt;&gt;"",N(R304)&lt;0),"Over capacity by "&amp;-R304&amp;". ","")&amp;IF(I304="","No owner. ","")&amp;IF(AND(L304&lt;&gt;"",E304&lt;&gt;"",N(E304)&gt;N(L304)),"After the deadline. ","")))))</f>
        <v/>
      </c>
    </row>
  </sheetData>
  <conditionalFormatting sqref="A5:N304">
    <cfRule type="expression" dxfId="11" priority="2">
      <formula>$N5="Cancelled"</formula>
    </cfRule>
  </conditionalFormatting>
  <conditionalFormatting sqref="T5:T304">
    <cfRule type="expression" dxfId="10" priority="1">
      <formula>$T5&lt;&gt;""</formula>
    </cfRule>
  </conditionalFormatting>
  <dataValidations count="2">
    <dataValidation type="list" allowBlank="1" sqref="C5:C304" xr:uid="{00000000-0002-0000-0100-000000000000}">
      <formula1>"Onboarding,Compliance,Safety,Leadership,System or product,Technical skills,Other"</formula1>
    </dataValidation>
    <dataValidation type="list" allowBlank="1" sqref="N5:N304" xr:uid="{00000000-0002-0000-0100-000001000000}">
      <formula1>"Planned,Confirmed,Done,Cancelled"</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9"/>
  <sheetViews>
    <sheetView workbookViewId="0"/>
  </sheetViews>
  <sheetFormatPr defaultRowHeight="14.5" x14ac:dyDescent="0.35"/>
  <cols>
    <col min="1" max="7" width="24" customWidth="1"/>
  </cols>
  <sheetData>
    <row r="1" spans="1:7" ht="19" x14ac:dyDescent="0.35">
      <c r="A1" s="1" t="s">
        <v>31</v>
      </c>
    </row>
    <row r="2" spans="1:7" x14ac:dyDescent="0.35">
      <c r="A2" s="2" t="s">
        <v>32</v>
      </c>
    </row>
    <row r="3" spans="1:7" x14ac:dyDescent="0.35">
      <c r="A3" s="15" t="s">
        <v>25</v>
      </c>
      <c r="B3" s="28">
        <f ca="1">DATE(YEAR(TODAY()),MONTH(TODAY()),1)</f>
        <v>46296</v>
      </c>
      <c r="C3" s="29"/>
    </row>
    <row r="5" spans="1:7" x14ac:dyDescent="0.35">
      <c r="A5" s="16" t="s">
        <v>33</v>
      </c>
      <c r="B5" s="16" t="s">
        <v>34</v>
      </c>
      <c r="C5" s="16" t="s">
        <v>35</v>
      </c>
      <c r="D5" s="16" t="s">
        <v>36</v>
      </c>
      <c r="E5" s="16" t="s">
        <v>37</v>
      </c>
      <c r="F5" s="16" t="s">
        <v>38</v>
      </c>
      <c r="G5" s="16" t="s">
        <v>39</v>
      </c>
    </row>
    <row r="6" spans="1:7" x14ac:dyDescent="0.35">
      <c r="A6" s="17">
        <f ca="1">IF($B$3="","",$B$3-WEEKDAY($B$3,2)+1+0)</f>
        <v>46293</v>
      </c>
      <c r="B6" s="17">
        <f ca="1">IF($B$3="","",$B$3-WEEKDAY($B$3,2)+1+1)</f>
        <v>46294</v>
      </c>
      <c r="C6" s="17">
        <f ca="1">IF($B$3="","",$B$3-WEEKDAY($B$3,2)+1+2)</f>
        <v>46295</v>
      </c>
      <c r="D6" s="17">
        <f ca="1">IF($B$3="","",$B$3-WEEKDAY($B$3,2)+1+3)</f>
        <v>46296</v>
      </c>
      <c r="E6" s="17">
        <f ca="1">IF($B$3="","",$B$3-WEEKDAY($B$3,2)+1+4)</f>
        <v>46297</v>
      </c>
      <c r="F6" s="17">
        <f ca="1">IF($B$3="","",$B$3-WEEKDAY($B$3,2)+1+5)</f>
        <v>46298</v>
      </c>
      <c r="G6" s="17">
        <f ca="1">IF($B$3="","",$B$3-WEEKDAY($B$3,2)+1+6)</f>
        <v>46299</v>
      </c>
    </row>
    <row r="7" spans="1:7" ht="26" customHeight="1" x14ac:dyDescent="0.35">
      <c r="A7" s="18" t="str">
        <f ca="1">IF(A6="","",IFERROR(INDEX(Sessions!$B$5:$B$304,MATCH(A6&amp;"|1",Sessions!$Q$5:$Q$304,0)),""))</f>
        <v/>
      </c>
      <c r="B7" s="18" t="str">
        <f ca="1">IF(B6="","",IFERROR(INDEX(Sessions!$B$5:$B$304,MATCH(B6&amp;"|1",Sessions!$Q$5:$Q$304,0)),""))</f>
        <v/>
      </c>
      <c r="C7" s="18" t="str">
        <f ca="1">IF(C6="","",IFERROR(INDEX(Sessions!$B$5:$B$304,MATCH(C6&amp;"|1",Sessions!$Q$5:$Q$304,0)),""))</f>
        <v/>
      </c>
      <c r="D7" s="18" t="str">
        <f ca="1">IF(D6="","",IFERROR(INDEX(Sessions!$B$5:$B$304,MATCH(D6&amp;"|1",Sessions!$Q$5:$Q$304,0)),""))</f>
        <v/>
      </c>
      <c r="E7" s="18" t="str">
        <f ca="1">IF(E6="","",IFERROR(INDEX(Sessions!$B$5:$B$304,MATCH(E6&amp;"|1",Sessions!$Q$5:$Q$304,0)),""))</f>
        <v/>
      </c>
      <c r="F7" s="18" t="str">
        <f ca="1">IF(F6="","",IFERROR(INDEX(Sessions!$B$5:$B$304,MATCH(F6&amp;"|1",Sessions!$Q$5:$Q$304,0)),""))</f>
        <v/>
      </c>
      <c r="G7" s="18" t="str">
        <f ca="1">IF(G6="","",IFERROR(INDEX(Sessions!$B$5:$B$304,MATCH(G6&amp;"|1",Sessions!$Q$5:$Q$304,0)),""))</f>
        <v/>
      </c>
    </row>
    <row r="8" spans="1:7" ht="26" customHeight="1" x14ac:dyDescent="0.35">
      <c r="A8" s="18" t="str">
        <f ca="1">IF(A6="","",IFERROR(INDEX(Sessions!$B$5:$B$304,MATCH(A6&amp;"|2",Sessions!$Q$5:$Q$304,0)),""))</f>
        <v/>
      </c>
      <c r="B8" s="18" t="str">
        <f ca="1">IF(B6="","",IFERROR(INDEX(Sessions!$B$5:$B$304,MATCH(B6&amp;"|2",Sessions!$Q$5:$Q$304,0)),""))</f>
        <v/>
      </c>
      <c r="C8" s="18" t="str">
        <f ca="1">IF(C6="","",IFERROR(INDEX(Sessions!$B$5:$B$304,MATCH(C6&amp;"|2",Sessions!$Q$5:$Q$304,0)),""))</f>
        <v/>
      </c>
      <c r="D8" s="18" t="str">
        <f ca="1">IF(D6="","",IFERROR(INDEX(Sessions!$B$5:$B$304,MATCH(D6&amp;"|2",Sessions!$Q$5:$Q$304,0)),""))</f>
        <v/>
      </c>
      <c r="E8" s="18" t="str">
        <f ca="1">IF(E6="","",IFERROR(INDEX(Sessions!$B$5:$B$304,MATCH(E6&amp;"|2",Sessions!$Q$5:$Q$304,0)),""))</f>
        <v/>
      </c>
      <c r="F8" s="18" t="str">
        <f ca="1">IF(F6="","",IFERROR(INDEX(Sessions!$B$5:$B$304,MATCH(F6&amp;"|2",Sessions!$Q$5:$Q$304,0)),""))</f>
        <v/>
      </c>
      <c r="G8" s="18" t="str">
        <f ca="1">IF(G6="","",IFERROR(INDEX(Sessions!$B$5:$B$304,MATCH(G6&amp;"|2",Sessions!$Q$5:$Q$304,0)),""))</f>
        <v/>
      </c>
    </row>
    <row r="9" spans="1:7" x14ac:dyDescent="0.35">
      <c r="A9" s="19" t="str">
        <f ca="1">IF(A6="","",IF(COUNTIFS(Sessions!$E$5:$E$304,A6,Sessions!$N$5:$N$304,"&lt;&gt;Cancelled")&gt;2,"+"&amp;(COUNTIFS(Sessions!$E$5:$E$304,A6,Sessions!$N$5:$N$304,"&lt;&gt;Cancelled")-2)&amp;" more",""))</f>
        <v/>
      </c>
      <c r="B9" s="19" t="str">
        <f ca="1">IF(B6="","",IF(COUNTIFS(Sessions!$E$5:$E$304,B6,Sessions!$N$5:$N$304,"&lt;&gt;Cancelled")&gt;2,"+"&amp;(COUNTIFS(Sessions!$E$5:$E$304,B6,Sessions!$N$5:$N$304,"&lt;&gt;Cancelled")-2)&amp;" more",""))</f>
        <v/>
      </c>
      <c r="C9" s="19" t="str">
        <f ca="1">IF(C6="","",IF(COUNTIFS(Sessions!$E$5:$E$304,C6,Sessions!$N$5:$N$304,"&lt;&gt;Cancelled")&gt;2,"+"&amp;(COUNTIFS(Sessions!$E$5:$E$304,C6,Sessions!$N$5:$N$304,"&lt;&gt;Cancelled")-2)&amp;" more",""))</f>
        <v/>
      </c>
      <c r="D9" s="19" t="str">
        <f ca="1">IF(D6="","",IF(COUNTIFS(Sessions!$E$5:$E$304,D6,Sessions!$N$5:$N$304,"&lt;&gt;Cancelled")&gt;2,"+"&amp;(COUNTIFS(Sessions!$E$5:$E$304,D6,Sessions!$N$5:$N$304,"&lt;&gt;Cancelled")-2)&amp;" more",""))</f>
        <v/>
      </c>
      <c r="E9" s="19" t="str">
        <f ca="1">IF(E6="","",IF(COUNTIFS(Sessions!$E$5:$E$304,E6,Sessions!$N$5:$N$304,"&lt;&gt;Cancelled")&gt;2,"+"&amp;(COUNTIFS(Sessions!$E$5:$E$304,E6,Sessions!$N$5:$N$304,"&lt;&gt;Cancelled")-2)&amp;" more",""))</f>
        <v/>
      </c>
      <c r="F9" s="19" t="str">
        <f ca="1">IF(F6="","",IF(COUNTIFS(Sessions!$E$5:$E$304,F6,Sessions!$N$5:$N$304,"&lt;&gt;Cancelled")&gt;2,"+"&amp;(COUNTIFS(Sessions!$E$5:$E$304,F6,Sessions!$N$5:$N$304,"&lt;&gt;Cancelled")-2)&amp;" more",""))</f>
        <v/>
      </c>
      <c r="G9" s="19" t="str">
        <f ca="1">IF(G6="","",IF(COUNTIFS(Sessions!$E$5:$E$304,G6,Sessions!$N$5:$N$304,"&lt;&gt;Cancelled")&gt;2,"+"&amp;(COUNTIFS(Sessions!$E$5:$E$304,G6,Sessions!$N$5:$N$304,"&lt;&gt;Cancelled")-2)&amp;" more",""))</f>
        <v/>
      </c>
    </row>
    <row r="10" spans="1:7" x14ac:dyDescent="0.35">
      <c r="A10" s="17">
        <f ca="1">IF($B$3="","",$B$3-WEEKDAY($B$3,2)+1+7)</f>
        <v>46300</v>
      </c>
      <c r="B10" s="17">
        <f ca="1">IF($B$3="","",$B$3-WEEKDAY($B$3,2)+1+8)</f>
        <v>46301</v>
      </c>
      <c r="C10" s="17">
        <f ca="1">IF($B$3="","",$B$3-WEEKDAY($B$3,2)+1+9)</f>
        <v>46302</v>
      </c>
      <c r="D10" s="17">
        <f ca="1">IF($B$3="","",$B$3-WEEKDAY($B$3,2)+1+10)</f>
        <v>46303</v>
      </c>
      <c r="E10" s="17">
        <f ca="1">IF($B$3="","",$B$3-WEEKDAY($B$3,2)+1+11)</f>
        <v>46304</v>
      </c>
      <c r="F10" s="17">
        <f ca="1">IF($B$3="","",$B$3-WEEKDAY($B$3,2)+1+12)</f>
        <v>46305</v>
      </c>
      <c r="G10" s="17">
        <f ca="1">IF($B$3="","",$B$3-WEEKDAY($B$3,2)+1+13)</f>
        <v>46306</v>
      </c>
    </row>
    <row r="11" spans="1:7" ht="26" customHeight="1" x14ac:dyDescent="0.35">
      <c r="A11" s="18" t="str">
        <f ca="1">IF(A10="","",IFERROR(INDEX(Sessions!$B$5:$B$304,MATCH(A10&amp;"|1",Sessions!$Q$5:$Q$304,0)),""))</f>
        <v/>
      </c>
      <c r="B11" s="18" t="str">
        <f ca="1">IF(B10="","",IFERROR(INDEX(Sessions!$B$5:$B$304,MATCH(B10&amp;"|1",Sessions!$Q$5:$Q$304,0)),""))</f>
        <v/>
      </c>
      <c r="C11" s="18" t="str">
        <f ca="1">IF(C10="","",IFERROR(INDEX(Sessions!$B$5:$B$304,MATCH(C10&amp;"|1",Sessions!$Q$5:$Q$304,0)),""))</f>
        <v/>
      </c>
      <c r="D11" s="18" t="str">
        <f ca="1">IF(D10="","",IFERROR(INDEX(Sessions!$B$5:$B$304,MATCH(D10&amp;"|1",Sessions!$Q$5:$Q$304,0)),""))</f>
        <v/>
      </c>
      <c r="E11" s="18" t="str">
        <f ca="1">IF(E10="","",IFERROR(INDEX(Sessions!$B$5:$B$304,MATCH(E10&amp;"|1",Sessions!$Q$5:$Q$304,0)),""))</f>
        <v/>
      </c>
      <c r="F11" s="18" t="str">
        <f ca="1">IF(F10="","",IFERROR(INDEX(Sessions!$B$5:$B$304,MATCH(F10&amp;"|1",Sessions!$Q$5:$Q$304,0)),""))</f>
        <v/>
      </c>
      <c r="G11" s="18" t="str">
        <f ca="1">IF(G10="","",IFERROR(INDEX(Sessions!$B$5:$B$304,MATCH(G10&amp;"|1",Sessions!$Q$5:$Q$304,0)),""))</f>
        <v/>
      </c>
    </row>
    <row r="12" spans="1:7" ht="26" customHeight="1" x14ac:dyDescent="0.35">
      <c r="A12" s="18" t="str">
        <f ca="1">IF(A10="","",IFERROR(INDEX(Sessions!$B$5:$B$304,MATCH(A10&amp;"|2",Sessions!$Q$5:$Q$304,0)),""))</f>
        <v/>
      </c>
      <c r="B12" s="18" t="str">
        <f ca="1">IF(B10="","",IFERROR(INDEX(Sessions!$B$5:$B$304,MATCH(B10&amp;"|2",Sessions!$Q$5:$Q$304,0)),""))</f>
        <v/>
      </c>
      <c r="C12" s="18" t="str">
        <f ca="1">IF(C10="","",IFERROR(INDEX(Sessions!$B$5:$B$304,MATCH(C10&amp;"|2",Sessions!$Q$5:$Q$304,0)),""))</f>
        <v/>
      </c>
      <c r="D12" s="18" t="str">
        <f ca="1">IF(D10="","",IFERROR(INDEX(Sessions!$B$5:$B$304,MATCH(D10&amp;"|2",Sessions!$Q$5:$Q$304,0)),""))</f>
        <v/>
      </c>
      <c r="E12" s="18" t="str">
        <f ca="1">IF(E10="","",IFERROR(INDEX(Sessions!$B$5:$B$304,MATCH(E10&amp;"|2",Sessions!$Q$5:$Q$304,0)),""))</f>
        <v/>
      </c>
      <c r="F12" s="18" t="str">
        <f ca="1">IF(F10="","",IFERROR(INDEX(Sessions!$B$5:$B$304,MATCH(F10&amp;"|2",Sessions!$Q$5:$Q$304,0)),""))</f>
        <v/>
      </c>
      <c r="G12" s="18" t="str">
        <f ca="1">IF(G10="","",IFERROR(INDEX(Sessions!$B$5:$B$304,MATCH(G10&amp;"|2",Sessions!$Q$5:$Q$304,0)),""))</f>
        <v/>
      </c>
    </row>
    <row r="13" spans="1:7" x14ac:dyDescent="0.35">
      <c r="A13" s="19" t="str">
        <f ca="1">IF(A10="","",IF(COUNTIFS(Sessions!$E$5:$E$304,A10,Sessions!$N$5:$N$304,"&lt;&gt;Cancelled")&gt;2,"+"&amp;(COUNTIFS(Sessions!$E$5:$E$304,A10,Sessions!$N$5:$N$304,"&lt;&gt;Cancelled")-2)&amp;" more",""))</f>
        <v/>
      </c>
      <c r="B13" s="19" t="str">
        <f ca="1">IF(B10="","",IF(COUNTIFS(Sessions!$E$5:$E$304,B10,Sessions!$N$5:$N$304,"&lt;&gt;Cancelled")&gt;2,"+"&amp;(COUNTIFS(Sessions!$E$5:$E$304,B10,Sessions!$N$5:$N$304,"&lt;&gt;Cancelled")-2)&amp;" more",""))</f>
        <v/>
      </c>
      <c r="C13" s="19" t="str">
        <f ca="1">IF(C10="","",IF(COUNTIFS(Sessions!$E$5:$E$304,C10,Sessions!$N$5:$N$304,"&lt;&gt;Cancelled")&gt;2,"+"&amp;(COUNTIFS(Sessions!$E$5:$E$304,C10,Sessions!$N$5:$N$304,"&lt;&gt;Cancelled")-2)&amp;" more",""))</f>
        <v/>
      </c>
      <c r="D13" s="19" t="str">
        <f ca="1">IF(D10="","",IF(COUNTIFS(Sessions!$E$5:$E$304,D10,Sessions!$N$5:$N$304,"&lt;&gt;Cancelled")&gt;2,"+"&amp;(COUNTIFS(Sessions!$E$5:$E$304,D10,Sessions!$N$5:$N$304,"&lt;&gt;Cancelled")-2)&amp;" more",""))</f>
        <v/>
      </c>
      <c r="E13" s="19" t="str">
        <f ca="1">IF(E10="","",IF(COUNTIFS(Sessions!$E$5:$E$304,E10,Sessions!$N$5:$N$304,"&lt;&gt;Cancelled")&gt;2,"+"&amp;(COUNTIFS(Sessions!$E$5:$E$304,E10,Sessions!$N$5:$N$304,"&lt;&gt;Cancelled")-2)&amp;" more",""))</f>
        <v/>
      </c>
      <c r="F13" s="19" t="str">
        <f ca="1">IF(F10="","",IF(COUNTIFS(Sessions!$E$5:$E$304,F10,Sessions!$N$5:$N$304,"&lt;&gt;Cancelled")&gt;2,"+"&amp;(COUNTIFS(Sessions!$E$5:$E$304,F10,Sessions!$N$5:$N$304,"&lt;&gt;Cancelled")-2)&amp;" more",""))</f>
        <v/>
      </c>
      <c r="G13" s="19" t="str">
        <f ca="1">IF(G10="","",IF(COUNTIFS(Sessions!$E$5:$E$304,G10,Sessions!$N$5:$N$304,"&lt;&gt;Cancelled")&gt;2,"+"&amp;(COUNTIFS(Sessions!$E$5:$E$304,G10,Sessions!$N$5:$N$304,"&lt;&gt;Cancelled")-2)&amp;" more",""))</f>
        <v/>
      </c>
    </row>
    <row r="14" spans="1:7" x14ac:dyDescent="0.35">
      <c r="A14" s="17">
        <f ca="1">IF($B$3="","",$B$3-WEEKDAY($B$3,2)+1+14)</f>
        <v>46307</v>
      </c>
      <c r="B14" s="17">
        <f ca="1">IF($B$3="","",$B$3-WEEKDAY($B$3,2)+1+15)</f>
        <v>46308</v>
      </c>
      <c r="C14" s="17">
        <f ca="1">IF($B$3="","",$B$3-WEEKDAY($B$3,2)+1+16)</f>
        <v>46309</v>
      </c>
      <c r="D14" s="17">
        <f ca="1">IF($B$3="","",$B$3-WEEKDAY($B$3,2)+1+17)</f>
        <v>46310</v>
      </c>
      <c r="E14" s="17">
        <f ca="1">IF($B$3="","",$B$3-WEEKDAY($B$3,2)+1+18)</f>
        <v>46311</v>
      </c>
      <c r="F14" s="17">
        <f ca="1">IF($B$3="","",$B$3-WEEKDAY($B$3,2)+1+19)</f>
        <v>46312</v>
      </c>
      <c r="G14" s="17">
        <f ca="1">IF($B$3="","",$B$3-WEEKDAY($B$3,2)+1+20)</f>
        <v>46313</v>
      </c>
    </row>
    <row r="15" spans="1:7" ht="26" customHeight="1" x14ac:dyDescent="0.35">
      <c r="A15" s="18" t="str">
        <f ca="1">IF(A14="","",IFERROR(INDEX(Sessions!$B$5:$B$304,MATCH(A14&amp;"|1",Sessions!$Q$5:$Q$304,0)),""))</f>
        <v/>
      </c>
      <c r="B15" s="18" t="str">
        <f ca="1">IF(B14="","",IFERROR(INDEX(Sessions!$B$5:$B$304,MATCH(B14&amp;"|1",Sessions!$Q$5:$Q$304,0)),""))</f>
        <v/>
      </c>
      <c r="C15" s="18" t="str">
        <f ca="1">IF(C14="","",IFERROR(INDEX(Sessions!$B$5:$B$304,MATCH(C14&amp;"|1",Sessions!$Q$5:$Q$304,0)),""))</f>
        <v/>
      </c>
      <c r="D15" s="18" t="str">
        <f ca="1">IF(D14="","",IFERROR(INDEX(Sessions!$B$5:$B$304,MATCH(D14&amp;"|1",Sessions!$Q$5:$Q$304,0)),""))</f>
        <v/>
      </c>
      <c r="E15" s="18" t="str">
        <f ca="1">IF(E14="","",IFERROR(INDEX(Sessions!$B$5:$B$304,MATCH(E14&amp;"|1",Sessions!$Q$5:$Q$304,0)),""))</f>
        <v/>
      </c>
      <c r="F15" s="18" t="str">
        <f ca="1">IF(F14="","",IFERROR(INDEX(Sessions!$B$5:$B$304,MATCH(F14&amp;"|1",Sessions!$Q$5:$Q$304,0)),""))</f>
        <v/>
      </c>
      <c r="G15" s="18" t="str">
        <f ca="1">IF(G14="","",IFERROR(INDEX(Sessions!$B$5:$B$304,MATCH(G14&amp;"|1",Sessions!$Q$5:$Q$304,0)),""))</f>
        <v/>
      </c>
    </row>
    <row r="16" spans="1:7" ht="26" customHeight="1" x14ac:dyDescent="0.35">
      <c r="A16" s="18" t="str">
        <f ca="1">IF(A14="","",IFERROR(INDEX(Sessions!$B$5:$B$304,MATCH(A14&amp;"|2",Sessions!$Q$5:$Q$304,0)),""))</f>
        <v/>
      </c>
      <c r="B16" s="18" t="str">
        <f ca="1">IF(B14="","",IFERROR(INDEX(Sessions!$B$5:$B$304,MATCH(B14&amp;"|2",Sessions!$Q$5:$Q$304,0)),""))</f>
        <v/>
      </c>
      <c r="C16" s="18" t="str">
        <f ca="1">IF(C14="","",IFERROR(INDEX(Sessions!$B$5:$B$304,MATCH(C14&amp;"|2",Sessions!$Q$5:$Q$304,0)),""))</f>
        <v/>
      </c>
      <c r="D16" s="18" t="str">
        <f ca="1">IF(D14="","",IFERROR(INDEX(Sessions!$B$5:$B$304,MATCH(D14&amp;"|2",Sessions!$Q$5:$Q$304,0)),""))</f>
        <v/>
      </c>
      <c r="E16" s="18" t="str">
        <f ca="1">IF(E14="","",IFERROR(INDEX(Sessions!$B$5:$B$304,MATCH(E14&amp;"|2",Sessions!$Q$5:$Q$304,0)),""))</f>
        <v/>
      </c>
      <c r="F16" s="18" t="str">
        <f ca="1">IF(F14="","",IFERROR(INDEX(Sessions!$B$5:$B$304,MATCH(F14&amp;"|2",Sessions!$Q$5:$Q$304,0)),""))</f>
        <v/>
      </c>
      <c r="G16" s="18" t="str">
        <f ca="1">IF(G14="","",IFERROR(INDEX(Sessions!$B$5:$B$304,MATCH(G14&amp;"|2",Sessions!$Q$5:$Q$304,0)),""))</f>
        <v/>
      </c>
    </row>
    <row r="17" spans="1:7" x14ac:dyDescent="0.35">
      <c r="A17" s="19" t="str">
        <f ca="1">IF(A14="","",IF(COUNTIFS(Sessions!$E$5:$E$304,A14,Sessions!$N$5:$N$304,"&lt;&gt;Cancelled")&gt;2,"+"&amp;(COUNTIFS(Sessions!$E$5:$E$304,A14,Sessions!$N$5:$N$304,"&lt;&gt;Cancelled")-2)&amp;" more",""))</f>
        <v/>
      </c>
      <c r="B17" s="19" t="str">
        <f ca="1">IF(B14="","",IF(COUNTIFS(Sessions!$E$5:$E$304,B14,Sessions!$N$5:$N$304,"&lt;&gt;Cancelled")&gt;2,"+"&amp;(COUNTIFS(Sessions!$E$5:$E$304,B14,Sessions!$N$5:$N$304,"&lt;&gt;Cancelled")-2)&amp;" more",""))</f>
        <v/>
      </c>
      <c r="C17" s="19" t="str">
        <f ca="1">IF(C14="","",IF(COUNTIFS(Sessions!$E$5:$E$304,C14,Sessions!$N$5:$N$304,"&lt;&gt;Cancelled")&gt;2,"+"&amp;(COUNTIFS(Sessions!$E$5:$E$304,C14,Sessions!$N$5:$N$304,"&lt;&gt;Cancelled")-2)&amp;" more",""))</f>
        <v/>
      </c>
      <c r="D17" s="19" t="str">
        <f ca="1">IF(D14="","",IF(COUNTIFS(Sessions!$E$5:$E$304,D14,Sessions!$N$5:$N$304,"&lt;&gt;Cancelled")&gt;2,"+"&amp;(COUNTIFS(Sessions!$E$5:$E$304,D14,Sessions!$N$5:$N$304,"&lt;&gt;Cancelled")-2)&amp;" more",""))</f>
        <v/>
      </c>
      <c r="E17" s="19" t="str">
        <f ca="1">IF(E14="","",IF(COUNTIFS(Sessions!$E$5:$E$304,E14,Sessions!$N$5:$N$304,"&lt;&gt;Cancelled")&gt;2,"+"&amp;(COUNTIFS(Sessions!$E$5:$E$304,E14,Sessions!$N$5:$N$304,"&lt;&gt;Cancelled")-2)&amp;" more",""))</f>
        <v/>
      </c>
      <c r="F17" s="19" t="str">
        <f ca="1">IF(F14="","",IF(COUNTIFS(Sessions!$E$5:$E$304,F14,Sessions!$N$5:$N$304,"&lt;&gt;Cancelled")&gt;2,"+"&amp;(COUNTIFS(Sessions!$E$5:$E$304,F14,Sessions!$N$5:$N$304,"&lt;&gt;Cancelled")-2)&amp;" more",""))</f>
        <v/>
      </c>
      <c r="G17" s="19" t="str">
        <f ca="1">IF(G14="","",IF(COUNTIFS(Sessions!$E$5:$E$304,G14,Sessions!$N$5:$N$304,"&lt;&gt;Cancelled")&gt;2,"+"&amp;(COUNTIFS(Sessions!$E$5:$E$304,G14,Sessions!$N$5:$N$304,"&lt;&gt;Cancelled")-2)&amp;" more",""))</f>
        <v/>
      </c>
    </row>
    <row r="18" spans="1:7" x14ac:dyDescent="0.35">
      <c r="A18" s="17">
        <f ca="1">IF($B$3="","",$B$3-WEEKDAY($B$3,2)+1+21)</f>
        <v>46314</v>
      </c>
      <c r="B18" s="17">
        <f ca="1">IF($B$3="","",$B$3-WEEKDAY($B$3,2)+1+22)</f>
        <v>46315</v>
      </c>
      <c r="C18" s="17">
        <f ca="1">IF($B$3="","",$B$3-WEEKDAY($B$3,2)+1+23)</f>
        <v>46316</v>
      </c>
      <c r="D18" s="17">
        <f ca="1">IF($B$3="","",$B$3-WEEKDAY($B$3,2)+1+24)</f>
        <v>46317</v>
      </c>
      <c r="E18" s="17">
        <f ca="1">IF($B$3="","",$B$3-WEEKDAY($B$3,2)+1+25)</f>
        <v>46318</v>
      </c>
      <c r="F18" s="17">
        <f ca="1">IF($B$3="","",$B$3-WEEKDAY($B$3,2)+1+26)</f>
        <v>46319</v>
      </c>
      <c r="G18" s="17">
        <f ca="1">IF($B$3="","",$B$3-WEEKDAY($B$3,2)+1+27)</f>
        <v>46320</v>
      </c>
    </row>
    <row r="19" spans="1:7" ht="26" customHeight="1" x14ac:dyDescent="0.35">
      <c r="A19" s="18" t="str">
        <f ca="1">IF(A18="","",IFERROR(INDEX(Sessions!$B$5:$B$304,MATCH(A18&amp;"|1",Sessions!$Q$5:$Q$304,0)),""))</f>
        <v/>
      </c>
      <c r="B19" s="18" t="str">
        <f ca="1">IF(B18="","",IFERROR(INDEX(Sessions!$B$5:$B$304,MATCH(B18&amp;"|1",Sessions!$Q$5:$Q$304,0)),""))</f>
        <v/>
      </c>
      <c r="C19" s="18" t="str">
        <f ca="1">IF(C18="","",IFERROR(INDEX(Sessions!$B$5:$B$304,MATCH(C18&amp;"|1",Sessions!$Q$5:$Q$304,0)),""))</f>
        <v/>
      </c>
      <c r="D19" s="18" t="str">
        <f ca="1">IF(D18="","",IFERROR(INDEX(Sessions!$B$5:$B$304,MATCH(D18&amp;"|1",Sessions!$Q$5:$Q$304,0)),""))</f>
        <v/>
      </c>
      <c r="E19" s="18" t="str">
        <f ca="1">IF(E18="","",IFERROR(INDEX(Sessions!$B$5:$B$304,MATCH(E18&amp;"|1",Sessions!$Q$5:$Q$304,0)),""))</f>
        <v/>
      </c>
      <c r="F19" s="18" t="str">
        <f ca="1">IF(F18="","",IFERROR(INDEX(Sessions!$B$5:$B$304,MATCH(F18&amp;"|1",Sessions!$Q$5:$Q$304,0)),""))</f>
        <v/>
      </c>
      <c r="G19" s="18" t="str">
        <f ca="1">IF(G18="","",IFERROR(INDEX(Sessions!$B$5:$B$304,MATCH(G18&amp;"|1",Sessions!$Q$5:$Q$304,0)),""))</f>
        <v/>
      </c>
    </row>
    <row r="20" spans="1:7" ht="26" customHeight="1" x14ac:dyDescent="0.35">
      <c r="A20" s="18" t="str">
        <f ca="1">IF(A18="","",IFERROR(INDEX(Sessions!$B$5:$B$304,MATCH(A18&amp;"|2",Sessions!$Q$5:$Q$304,0)),""))</f>
        <v/>
      </c>
      <c r="B20" s="18" t="str">
        <f ca="1">IF(B18="","",IFERROR(INDEX(Sessions!$B$5:$B$304,MATCH(B18&amp;"|2",Sessions!$Q$5:$Q$304,0)),""))</f>
        <v/>
      </c>
      <c r="C20" s="18" t="str">
        <f ca="1">IF(C18="","",IFERROR(INDEX(Sessions!$B$5:$B$304,MATCH(C18&amp;"|2",Sessions!$Q$5:$Q$304,0)),""))</f>
        <v/>
      </c>
      <c r="D20" s="18" t="str">
        <f ca="1">IF(D18="","",IFERROR(INDEX(Sessions!$B$5:$B$304,MATCH(D18&amp;"|2",Sessions!$Q$5:$Q$304,0)),""))</f>
        <v/>
      </c>
      <c r="E20" s="18" t="str">
        <f ca="1">IF(E18="","",IFERROR(INDEX(Sessions!$B$5:$B$304,MATCH(E18&amp;"|2",Sessions!$Q$5:$Q$304,0)),""))</f>
        <v/>
      </c>
      <c r="F20" s="18" t="str">
        <f ca="1">IF(F18="","",IFERROR(INDEX(Sessions!$B$5:$B$304,MATCH(F18&amp;"|2",Sessions!$Q$5:$Q$304,0)),""))</f>
        <v/>
      </c>
      <c r="G20" s="18" t="str">
        <f ca="1">IF(G18="","",IFERROR(INDEX(Sessions!$B$5:$B$304,MATCH(G18&amp;"|2",Sessions!$Q$5:$Q$304,0)),""))</f>
        <v/>
      </c>
    </row>
    <row r="21" spans="1:7" x14ac:dyDescent="0.35">
      <c r="A21" s="19" t="str">
        <f ca="1">IF(A18="","",IF(COUNTIFS(Sessions!$E$5:$E$304,A18,Sessions!$N$5:$N$304,"&lt;&gt;Cancelled")&gt;2,"+"&amp;(COUNTIFS(Sessions!$E$5:$E$304,A18,Sessions!$N$5:$N$304,"&lt;&gt;Cancelled")-2)&amp;" more",""))</f>
        <v/>
      </c>
      <c r="B21" s="19" t="str">
        <f ca="1">IF(B18="","",IF(COUNTIFS(Sessions!$E$5:$E$304,B18,Sessions!$N$5:$N$304,"&lt;&gt;Cancelled")&gt;2,"+"&amp;(COUNTIFS(Sessions!$E$5:$E$304,B18,Sessions!$N$5:$N$304,"&lt;&gt;Cancelled")-2)&amp;" more",""))</f>
        <v/>
      </c>
      <c r="C21" s="19" t="str">
        <f ca="1">IF(C18="","",IF(COUNTIFS(Sessions!$E$5:$E$304,C18,Sessions!$N$5:$N$304,"&lt;&gt;Cancelled")&gt;2,"+"&amp;(COUNTIFS(Sessions!$E$5:$E$304,C18,Sessions!$N$5:$N$304,"&lt;&gt;Cancelled")-2)&amp;" more",""))</f>
        <v/>
      </c>
      <c r="D21" s="19" t="str">
        <f ca="1">IF(D18="","",IF(COUNTIFS(Sessions!$E$5:$E$304,D18,Sessions!$N$5:$N$304,"&lt;&gt;Cancelled")&gt;2,"+"&amp;(COUNTIFS(Sessions!$E$5:$E$304,D18,Sessions!$N$5:$N$304,"&lt;&gt;Cancelled")-2)&amp;" more",""))</f>
        <v/>
      </c>
      <c r="E21" s="19" t="str">
        <f ca="1">IF(E18="","",IF(COUNTIFS(Sessions!$E$5:$E$304,E18,Sessions!$N$5:$N$304,"&lt;&gt;Cancelled")&gt;2,"+"&amp;(COUNTIFS(Sessions!$E$5:$E$304,E18,Sessions!$N$5:$N$304,"&lt;&gt;Cancelled")-2)&amp;" more",""))</f>
        <v/>
      </c>
      <c r="F21" s="19" t="str">
        <f ca="1">IF(F18="","",IF(COUNTIFS(Sessions!$E$5:$E$304,F18,Sessions!$N$5:$N$304,"&lt;&gt;Cancelled")&gt;2,"+"&amp;(COUNTIFS(Sessions!$E$5:$E$304,F18,Sessions!$N$5:$N$304,"&lt;&gt;Cancelled")-2)&amp;" more",""))</f>
        <v/>
      </c>
      <c r="G21" s="19" t="str">
        <f ca="1">IF(G18="","",IF(COUNTIFS(Sessions!$E$5:$E$304,G18,Sessions!$N$5:$N$304,"&lt;&gt;Cancelled")&gt;2,"+"&amp;(COUNTIFS(Sessions!$E$5:$E$304,G18,Sessions!$N$5:$N$304,"&lt;&gt;Cancelled")-2)&amp;" more",""))</f>
        <v/>
      </c>
    </row>
    <row r="22" spans="1:7" x14ac:dyDescent="0.35">
      <c r="A22" s="17">
        <f ca="1">IF($B$3="","",$B$3-WEEKDAY($B$3,2)+1+28)</f>
        <v>46321</v>
      </c>
      <c r="B22" s="17">
        <f ca="1">IF($B$3="","",$B$3-WEEKDAY($B$3,2)+1+29)</f>
        <v>46322</v>
      </c>
      <c r="C22" s="17">
        <f ca="1">IF($B$3="","",$B$3-WEEKDAY($B$3,2)+1+30)</f>
        <v>46323</v>
      </c>
      <c r="D22" s="17">
        <f ca="1">IF($B$3="","",$B$3-WEEKDAY($B$3,2)+1+31)</f>
        <v>46324</v>
      </c>
      <c r="E22" s="17">
        <f ca="1">IF($B$3="","",$B$3-WEEKDAY($B$3,2)+1+32)</f>
        <v>46325</v>
      </c>
      <c r="F22" s="17">
        <f ca="1">IF($B$3="","",$B$3-WEEKDAY($B$3,2)+1+33)</f>
        <v>46326</v>
      </c>
      <c r="G22" s="17">
        <f ca="1">IF($B$3="","",$B$3-WEEKDAY($B$3,2)+1+34)</f>
        <v>46327</v>
      </c>
    </row>
    <row r="23" spans="1:7" ht="26" customHeight="1" x14ac:dyDescent="0.35">
      <c r="A23" s="18" t="str">
        <f ca="1">IF(A22="","",IFERROR(INDEX(Sessions!$B$5:$B$304,MATCH(A22&amp;"|1",Sessions!$Q$5:$Q$304,0)),""))</f>
        <v/>
      </c>
      <c r="B23" s="18" t="str">
        <f ca="1">IF(B22="","",IFERROR(INDEX(Sessions!$B$5:$B$304,MATCH(B22&amp;"|1",Sessions!$Q$5:$Q$304,0)),""))</f>
        <v/>
      </c>
      <c r="C23" s="18" t="str">
        <f ca="1">IF(C22="","",IFERROR(INDEX(Sessions!$B$5:$B$304,MATCH(C22&amp;"|1",Sessions!$Q$5:$Q$304,0)),""))</f>
        <v/>
      </c>
      <c r="D23" s="18" t="str">
        <f ca="1">IF(D22="","",IFERROR(INDEX(Sessions!$B$5:$B$304,MATCH(D22&amp;"|1",Sessions!$Q$5:$Q$304,0)),""))</f>
        <v/>
      </c>
      <c r="E23" s="18" t="str">
        <f ca="1">IF(E22="","",IFERROR(INDEX(Sessions!$B$5:$B$304,MATCH(E22&amp;"|1",Sessions!$Q$5:$Q$304,0)),""))</f>
        <v/>
      </c>
      <c r="F23" s="18" t="str">
        <f ca="1">IF(F22="","",IFERROR(INDEX(Sessions!$B$5:$B$304,MATCH(F22&amp;"|1",Sessions!$Q$5:$Q$304,0)),""))</f>
        <v/>
      </c>
      <c r="G23" s="18" t="str">
        <f ca="1">IF(G22="","",IFERROR(INDEX(Sessions!$B$5:$B$304,MATCH(G22&amp;"|1",Sessions!$Q$5:$Q$304,0)),""))</f>
        <v/>
      </c>
    </row>
    <row r="24" spans="1:7" ht="26" customHeight="1" x14ac:dyDescent="0.35">
      <c r="A24" s="18" t="str">
        <f ca="1">IF(A22="","",IFERROR(INDEX(Sessions!$B$5:$B$304,MATCH(A22&amp;"|2",Sessions!$Q$5:$Q$304,0)),""))</f>
        <v/>
      </c>
      <c r="B24" s="18" t="str">
        <f ca="1">IF(B22="","",IFERROR(INDEX(Sessions!$B$5:$B$304,MATCH(B22&amp;"|2",Sessions!$Q$5:$Q$304,0)),""))</f>
        <v/>
      </c>
      <c r="C24" s="18" t="str">
        <f ca="1">IF(C22="","",IFERROR(INDEX(Sessions!$B$5:$B$304,MATCH(C22&amp;"|2",Sessions!$Q$5:$Q$304,0)),""))</f>
        <v/>
      </c>
      <c r="D24" s="18" t="str">
        <f ca="1">IF(D22="","",IFERROR(INDEX(Sessions!$B$5:$B$304,MATCH(D22&amp;"|2",Sessions!$Q$5:$Q$304,0)),""))</f>
        <v/>
      </c>
      <c r="E24" s="18" t="str">
        <f ca="1">IF(E22="","",IFERROR(INDEX(Sessions!$B$5:$B$304,MATCH(E22&amp;"|2",Sessions!$Q$5:$Q$304,0)),""))</f>
        <v/>
      </c>
      <c r="F24" s="18" t="str">
        <f ca="1">IF(F22="","",IFERROR(INDEX(Sessions!$B$5:$B$304,MATCH(F22&amp;"|2",Sessions!$Q$5:$Q$304,0)),""))</f>
        <v/>
      </c>
      <c r="G24" s="18" t="str">
        <f ca="1">IF(G22="","",IFERROR(INDEX(Sessions!$B$5:$B$304,MATCH(G22&amp;"|2",Sessions!$Q$5:$Q$304,0)),""))</f>
        <v/>
      </c>
    </row>
    <row r="25" spans="1:7" x14ac:dyDescent="0.35">
      <c r="A25" s="19" t="str">
        <f ca="1">IF(A22="","",IF(COUNTIFS(Sessions!$E$5:$E$304,A22,Sessions!$N$5:$N$304,"&lt;&gt;Cancelled")&gt;2,"+"&amp;(COUNTIFS(Sessions!$E$5:$E$304,A22,Sessions!$N$5:$N$304,"&lt;&gt;Cancelled")-2)&amp;" more",""))</f>
        <v/>
      </c>
      <c r="B25" s="19" t="str">
        <f ca="1">IF(B22="","",IF(COUNTIFS(Sessions!$E$5:$E$304,B22,Sessions!$N$5:$N$304,"&lt;&gt;Cancelled")&gt;2,"+"&amp;(COUNTIFS(Sessions!$E$5:$E$304,B22,Sessions!$N$5:$N$304,"&lt;&gt;Cancelled")-2)&amp;" more",""))</f>
        <v/>
      </c>
      <c r="C25" s="19" t="str">
        <f ca="1">IF(C22="","",IF(COUNTIFS(Sessions!$E$5:$E$304,C22,Sessions!$N$5:$N$304,"&lt;&gt;Cancelled")&gt;2,"+"&amp;(COUNTIFS(Sessions!$E$5:$E$304,C22,Sessions!$N$5:$N$304,"&lt;&gt;Cancelled")-2)&amp;" more",""))</f>
        <v/>
      </c>
      <c r="D25" s="19" t="str">
        <f ca="1">IF(D22="","",IF(COUNTIFS(Sessions!$E$5:$E$304,D22,Sessions!$N$5:$N$304,"&lt;&gt;Cancelled")&gt;2,"+"&amp;(COUNTIFS(Sessions!$E$5:$E$304,D22,Sessions!$N$5:$N$304,"&lt;&gt;Cancelled")-2)&amp;" more",""))</f>
        <v/>
      </c>
      <c r="E25" s="19" t="str">
        <f ca="1">IF(E22="","",IF(COUNTIFS(Sessions!$E$5:$E$304,E22,Sessions!$N$5:$N$304,"&lt;&gt;Cancelled")&gt;2,"+"&amp;(COUNTIFS(Sessions!$E$5:$E$304,E22,Sessions!$N$5:$N$304,"&lt;&gt;Cancelled")-2)&amp;" more",""))</f>
        <v/>
      </c>
      <c r="F25" s="19" t="str">
        <f ca="1">IF(F22="","",IF(COUNTIFS(Sessions!$E$5:$E$304,F22,Sessions!$N$5:$N$304,"&lt;&gt;Cancelled")&gt;2,"+"&amp;(COUNTIFS(Sessions!$E$5:$E$304,F22,Sessions!$N$5:$N$304,"&lt;&gt;Cancelled")-2)&amp;" more",""))</f>
        <v/>
      </c>
      <c r="G25" s="19" t="str">
        <f ca="1">IF(G22="","",IF(COUNTIFS(Sessions!$E$5:$E$304,G22,Sessions!$N$5:$N$304,"&lt;&gt;Cancelled")&gt;2,"+"&amp;(COUNTIFS(Sessions!$E$5:$E$304,G22,Sessions!$N$5:$N$304,"&lt;&gt;Cancelled")-2)&amp;" more",""))</f>
        <v/>
      </c>
    </row>
    <row r="26" spans="1:7" x14ac:dyDescent="0.35">
      <c r="A26" s="17">
        <f ca="1">IF($B$3="","",$B$3-WEEKDAY($B$3,2)+1+35)</f>
        <v>46328</v>
      </c>
      <c r="B26" s="17">
        <f ca="1">IF($B$3="","",$B$3-WEEKDAY($B$3,2)+1+36)</f>
        <v>46329</v>
      </c>
      <c r="C26" s="17">
        <f ca="1">IF($B$3="","",$B$3-WEEKDAY($B$3,2)+1+37)</f>
        <v>46330</v>
      </c>
      <c r="D26" s="17">
        <f ca="1">IF($B$3="","",$B$3-WEEKDAY($B$3,2)+1+38)</f>
        <v>46331</v>
      </c>
      <c r="E26" s="17">
        <f ca="1">IF($B$3="","",$B$3-WEEKDAY($B$3,2)+1+39)</f>
        <v>46332</v>
      </c>
      <c r="F26" s="17">
        <f ca="1">IF($B$3="","",$B$3-WEEKDAY($B$3,2)+1+40)</f>
        <v>46333</v>
      </c>
      <c r="G26" s="17">
        <f ca="1">IF($B$3="","",$B$3-WEEKDAY($B$3,2)+1+41)</f>
        <v>46334</v>
      </c>
    </row>
    <row r="27" spans="1:7" ht="26" customHeight="1" x14ac:dyDescent="0.35">
      <c r="A27" s="18" t="str">
        <f ca="1">IF(A26="","",IFERROR(INDEX(Sessions!$B$5:$B$304,MATCH(A26&amp;"|1",Sessions!$Q$5:$Q$304,0)),""))</f>
        <v/>
      </c>
      <c r="B27" s="18" t="str">
        <f ca="1">IF(B26="","",IFERROR(INDEX(Sessions!$B$5:$B$304,MATCH(B26&amp;"|1",Sessions!$Q$5:$Q$304,0)),""))</f>
        <v/>
      </c>
      <c r="C27" s="18" t="str">
        <f ca="1">IF(C26="","",IFERROR(INDEX(Sessions!$B$5:$B$304,MATCH(C26&amp;"|1",Sessions!$Q$5:$Q$304,0)),""))</f>
        <v/>
      </c>
      <c r="D27" s="18" t="str">
        <f ca="1">IF(D26="","",IFERROR(INDEX(Sessions!$B$5:$B$304,MATCH(D26&amp;"|1",Sessions!$Q$5:$Q$304,0)),""))</f>
        <v/>
      </c>
      <c r="E27" s="18" t="str">
        <f ca="1">IF(E26="","",IFERROR(INDEX(Sessions!$B$5:$B$304,MATCH(E26&amp;"|1",Sessions!$Q$5:$Q$304,0)),""))</f>
        <v/>
      </c>
      <c r="F27" s="18" t="str">
        <f ca="1">IF(F26="","",IFERROR(INDEX(Sessions!$B$5:$B$304,MATCH(F26&amp;"|1",Sessions!$Q$5:$Q$304,0)),""))</f>
        <v/>
      </c>
      <c r="G27" s="18" t="str">
        <f ca="1">IF(G26="","",IFERROR(INDEX(Sessions!$B$5:$B$304,MATCH(G26&amp;"|1",Sessions!$Q$5:$Q$304,0)),""))</f>
        <v/>
      </c>
    </row>
    <row r="28" spans="1:7" ht="26" customHeight="1" x14ac:dyDescent="0.35">
      <c r="A28" s="18" t="str">
        <f ca="1">IF(A26="","",IFERROR(INDEX(Sessions!$B$5:$B$304,MATCH(A26&amp;"|2",Sessions!$Q$5:$Q$304,0)),""))</f>
        <v/>
      </c>
      <c r="B28" s="18" t="str">
        <f ca="1">IF(B26="","",IFERROR(INDEX(Sessions!$B$5:$B$304,MATCH(B26&amp;"|2",Sessions!$Q$5:$Q$304,0)),""))</f>
        <v/>
      </c>
      <c r="C28" s="18" t="str">
        <f ca="1">IF(C26="","",IFERROR(INDEX(Sessions!$B$5:$B$304,MATCH(C26&amp;"|2",Sessions!$Q$5:$Q$304,0)),""))</f>
        <v/>
      </c>
      <c r="D28" s="18" t="str">
        <f ca="1">IF(D26="","",IFERROR(INDEX(Sessions!$B$5:$B$304,MATCH(D26&amp;"|2",Sessions!$Q$5:$Q$304,0)),""))</f>
        <v/>
      </c>
      <c r="E28" s="18" t="str">
        <f ca="1">IF(E26="","",IFERROR(INDEX(Sessions!$B$5:$B$304,MATCH(E26&amp;"|2",Sessions!$Q$5:$Q$304,0)),""))</f>
        <v/>
      </c>
      <c r="F28" s="18" t="str">
        <f ca="1">IF(F26="","",IFERROR(INDEX(Sessions!$B$5:$B$304,MATCH(F26&amp;"|2",Sessions!$Q$5:$Q$304,0)),""))</f>
        <v/>
      </c>
      <c r="G28" s="18" t="str">
        <f ca="1">IF(G26="","",IFERROR(INDEX(Sessions!$B$5:$B$304,MATCH(G26&amp;"|2",Sessions!$Q$5:$Q$304,0)),""))</f>
        <v/>
      </c>
    </row>
    <row r="29" spans="1:7" x14ac:dyDescent="0.35">
      <c r="A29" s="19" t="str">
        <f ca="1">IF(A26="","",IF(COUNTIFS(Sessions!$E$5:$E$304,A26,Sessions!$N$5:$N$304,"&lt;&gt;Cancelled")&gt;2,"+"&amp;(COUNTIFS(Sessions!$E$5:$E$304,A26,Sessions!$N$5:$N$304,"&lt;&gt;Cancelled")-2)&amp;" more",""))</f>
        <v/>
      </c>
      <c r="B29" s="19" t="str">
        <f ca="1">IF(B26="","",IF(COUNTIFS(Sessions!$E$5:$E$304,B26,Sessions!$N$5:$N$304,"&lt;&gt;Cancelled")&gt;2,"+"&amp;(COUNTIFS(Sessions!$E$5:$E$304,B26,Sessions!$N$5:$N$304,"&lt;&gt;Cancelled")-2)&amp;" more",""))</f>
        <v/>
      </c>
      <c r="C29" s="19" t="str">
        <f ca="1">IF(C26="","",IF(COUNTIFS(Sessions!$E$5:$E$304,C26,Sessions!$N$5:$N$304,"&lt;&gt;Cancelled")&gt;2,"+"&amp;(COUNTIFS(Sessions!$E$5:$E$304,C26,Sessions!$N$5:$N$304,"&lt;&gt;Cancelled")-2)&amp;" more",""))</f>
        <v/>
      </c>
      <c r="D29" s="19" t="str">
        <f ca="1">IF(D26="","",IF(COUNTIFS(Sessions!$E$5:$E$304,D26,Sessions!$N$5:$N$304,"&lt;&gt;Cancelled")&gt;2,"+"&amp;(COUNTIFS(Sessions!$E$5:$E$304,D26,Sessions!$N$5:$N$304,"&lt;&gt;Cancelled")-2)&amp;" more",""))</f>
        <v/>
      </c>
      <c r="E29" s="19" t="str">
        <f ca="1">IF(E26="","",IF(COUNTIFS(Sessions!$E$5:$E$304,E26,Sessions!$N$5:$N$304,"&lt;&gt;Cancelled")&gt;2,"+"&amp;(COUNTIFS(Sessions!$E$5:$E$304,E26,Sessions!$N$5:$N$304,"&lt;&gt;Cancelled")-2)&amp;" more",""))</f>
        <v/>
      </c>
      <c r="F29" s="19" t="str">
        <f ca="1">IF(F26="","",IF(COUNTIFS(Sessions!$E$5:$E$304,F26,Sessions!$N$5:$N$304,"&lt;&gt;Cancelled")&gt;2,"+"&amp;(COUNTIFS(Sessions!$E$5:$E$304,F26,Sessions!$N$5:$N$304,"&lt;&gt;Cancelled")-2)&amp;" more",""))</f>
        <v/>
      </c>
      <c r="G29" s="19" t="str">
        <f ca="1">IF(G26="","",IF(COUNTIFS(Sessions!$E$5:$E$304,G26,Sessions!$N$5:$N$304,"&lt;&gt;Cancelled")&gt;2,"+"&amp;(COUNTIFS(Sessions!$E$5:$E$304,G26,Sessions!$N$5:$N$304,"&lt;&gt;Cancelled")-2)&amp;" more",""))</f>
        <v/>
      </c>
    </row>
  </sheetData>
  <mergeCells count="1">
    <mergeCell ref="B3:C3"/>
  </mergeCells>
  <conditionalFormatting sqref="A6:G9">
    <cfRule type="expression" dxfId="9" priority="1">
      <formula>AND(A$6&lt;&gt;"",MONTH(A$6)&lt;&gt;MONTH($B$3))</formula>
    </cfRule>
  </conditionalFormatting>
  <conditionalFormatting sqref="A10:G13">
    <cfRule type="expression" dxfId="8" priority="5">
      <formula>AND(A$10&lt;&gt;"",MONTH(A$10)&lt;&gt;MONTH($B$3))</formula>
    </cfRule>
  </conditionalFormatting>
  <conditionalFormatting sqref="A14:G17">
    <cfRule type="expression" dxfId="7" priority="9">
      <formula>AND(A$14&lt;&gt;"",MONTH(A$14)&lt;&gt;MONTH($B$3))</formula>
    </cfRule>
  </conditionalFormatting>
  <conditionalFormatting sqref="A18:G21">
    <cfRule type="expression" dxfId="6" priority="13">
      <formula>AND(A$18&lt;&gt;"",MONTH(A$18)&lt;&gt;MONTH($B$3))</formula>
    </cfRule>
  </conditionalFormatting>
  <conditionalFormatting sqref="A22:G25">
    <cfRule type="expression" dxfId="5" priority="17">
      <formula>AND(A$22&lt;&gt;"",MONTH(A$22)&lt;&gt;MONTH($B$3))</formula>
    </cfRule>
  </conditionalFormatting>
  <conditionalFormatting sqref="A26:G29">
    <cfRule type="expression" dxfId="4" priority="21">
      <formula>AND(A$26&lt;&gt;"",MONTH(A$26)&lt;&gt;MONTH($B$3))</formula>
    </cfRule>
  </conditionalFormatting>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8"/>
  <sheetViews>
    <sheetView workbookViewId="0"/>
  </sheetViews>
  <sheetFormatPr defaultRowHeight="14.5" x14ac:dyDescent="0.35"/>
  <cols>
    <col min="1" max="1" width="28" customWidth="1"/>
    <col min="2" max="13" width="8" customWidth="1"/>
  </cols>
  <sheetData>
    <row r="1" spans="1:14" ht="19" x14ac:dyDescent="0.35">
      <c r="A1" s="1" t="s">
        <v>40</v>
      </c>
    </row>
    <row r="2" spans="1:14" x14ac:dyDescent="0.35">
      <c r="A2" s="2" t="s">
        <v>41</v>
      </c>
    </row>
    <row r="3" spans="1:14" x14ac:dyDescent="0.35">
      <c r="A3" s="15" t="s">
        <v>42</v>
      </c>
      <c r="B3" s="20">
        <f ca="1">DATE(YEAR(TODAY()),MONTH(TODAY()),1)</f>
        <v>46296</v>
      </c>
    </row>
    <row r="5" spans="1:14" x14ac:dyDescent="0.35">
      <c r="A5" s="21" t="s">
        <v>11</v>
      </c>
      <c r="B5" s="22">
        <f ca="1">IF($B$3="","",EDATE($B$3,0))</f>
        <v>46296</v>
      </c>
      <c r="C5" s="22">
        <f ca="1">IF($B$3="","",EDATE($B$3,1))</f>
        <v>46327</v>
      </c>
      <c r="D5" s="22">
        <f ca="1">IF($B$3="","",EDATE($B$3,2))</f>
        <v>46357</v>
      </c>
      <c r="E5" s="22">
        <f ca="1">IF($B$3="","",EDATE($B$3,3))</f>
        <v>46388</v>
      </c>
      <c r="F5" s="22">
        <f ca="1">IF($B$3="","",EDATE($B$3,4))</f>
        <v>46419</v>
      </c>
      <c r="G5" s="22">
        <f ca="1">IF($B$3="","",EDATE($B$3,5))</f>
        <v>46447</v>
      </c>
      <c r="H5" s="22">
        <f ca="1">IF($B$3="","",EDATE($B$3,6))</f>
        <v>46478</v>
      </c>
      <c r="I5" s="22">
        <f ca="1">IF($B$3="","",EDATE($B$3,7))</f>
        <v>46508</v>
      </c>
      <c r="J5" s="22">
        <f ca="1">IF($B$3="","",EDATE($B$3,8))</f>
        <v>46539</v>
      </c>
      <c r="K5" s="22">
        <f ca="1">IF($B$3="","",EDATE($B$3,9))</f>
        <v>46569</v>
      </c>
      <c r="L5" s="22">
        <f ca="1">IF($B$3="","",EDATE($B$3,10))</f>
        <v>46600</v>
      </c>
      <c r="M5" s="22">
        <f ca="1">IF($B$3="","",EDATE($B$3,11))</f>
        <v>46631</v>
      </c>
      <c r="N5" s="16" t="s">
        <v>43</v>
      </c>
    </row>
    <row r="6" spans="1:14" x14ac:dyDescent="0.35">
      <c r="A6" s="23"/>
      <c r="B6" s="24" t="str">
        <f ca="1">IF(OR($A6="",B$5=""),"",COUNTIFS(Sessions!$A$5:$A$304,$A6,Sessions!$O$5:$O$304,B$5,Sessions!$N$5:$N$304,"&lt;&gt;Cancelled"))</f>
        <v/>
      </c>
      <c r="C6" s="24" t="str">
        <f ca="1">IF(OR($A6="",C$5=""),"",COUNTIFS(Sessions!$A$5:$A$304,$A6,Sessions!$O$5:$O$304,C$5,Sessions!$N$5:$N$304,"&lt;&gt;Cancelled"))</f>
        <v/>
      </c>
      <c r="D6" s="24" t="str">
        <f ca="1">IF(OR($A6="",D$5=""),"",COUNTIFS(Sessions!$A$5:$A$304,$A6,Sessions!$O$5:$O$304,D$5,Sessions!$N$5:$N$304,"&lt;&gt;Cancelled"))</f>
        <v/>
      </c>
      <c r="E6" s="24" t="str">
        <f ca="1">IF(OR($A6="",E$5=""),"",COUNTIFS(Sessions!$A$5:$A$304,$A6,Sessions!$O$5:$O$304,E$5,Sessions!$N$5:$N$304,"&lt;&gt;Cancelled"))</f>
        <v/>
      </c>
      <c r="F6" s="24" t="str">
        <f ca="1">IF(OR($A6="",F$5=""),"",COUNTIFS(Sessions!$A$5:$A$304,$A6,Sessions!$O$5:$O$304,F$5,Sessions!$N$5:$N$304,"&lt;&gt;Cancelled"))</f>
        <v/>
      </c>
      <c r="G6" s="24" t="str">
        <f ca="1">IF(OR($A6="",G$5=""),"",COUNTIFS(Sessions!$A$5:$A$304,$A6,Sessions!$O$5:$O$304,G$5,Sessions!$N$5:$N$304,"&lt;&gt;Cancelled"))</f>
        <v/>
      </c>
      <c r="H6" s="24" t="str">
        <f ca="1">IF(OR($A6="",H$5=""),"",COUNTIFS(Sessions!$A$5:$A$304,$A6,Sessions!$O$5:$O$304,H$5,Sessions!$N$5:$N$304,"&lt;&gt;Cancelled"))</f>
        <v/>
      </c>
      <c r="I6" s="24" t="str">
        <f ca="1">IF(OR($A6="",I$5=""),"",COUNTIFS(Sessions!$A$5:$A$304,$A6,Sessions!$O$5:$O$304,I$5,Sessions!$N$5:$N$304,"&lt;&gt;Cancelled"))</f>
        <v/>
      </c>
      <c r="J6" s="24" t="str">
        <f ca="1">IF(OR($A6="",J$5=""),"",COUNTIFS(Sessions!$A$5:$A$304,$A6,Sessions!$O$5:$O$304,J$5,Sessions!$N$5:$N$304,"&lt;&gt;Cancelled"))</f>
        <v/>
      </c>
      <c r="K6" s="24" t="str">
        <f ca="1">IF(OR($A6="",K$5=""),"",COUNTIFS(Sessions!$A$5:$A$304,$A6,Sessions!$O$5:$O$304,K$5,Sessions!$N$5:$N$304,"&lt;&gt;Cancelled"))</f>
        <v/>
      </c>
      <c r="L6" s="24" t="str">
        <f ca="1">IF(OR($A6="",L$5=""),"",COUNTIFS(Sessions!$A$5:$A$304,$A6,Sessions!$O$5:$O$304,L$5,Sessions!$N$5:$N$304,"&lt;&gt;Cancelled"))</f>
        <v/>
      </c>
      <c r="M6" s="24" t="str">
        <f ca="1">IF(OR($A6="",M$5=""),"",COUNTIFS(Sessions!$A$5:$A$304,$A6,Sessions!$O$5:$O$304,M$5,Sessions!$N$5:$N$304,"&lt;&gt;Cancelled"))</f>
        <v/>
      </c>
      <c r="N6" s="25" t="str">
        <f t="shared" ref="N6:N17" si="0">IF($A6="","",SUM(B6:M6))</f>
        <v/>
      </c>
    </row>
    <row r="7" spans="1:14" x14ac:dyDescent="0.35">
      <c r="A7" s="23"/>
      <c r="B7" s="24" t="str">
        <f ca="1">IF(OR($A7="",B$5=""),"",COUNTIFS(Sessions!$A$5:$A$304,$A7,Sessions!$O$5:$O$304,B$5,Sessions!$N$5:$N$304,"&lt;&gt;Cancelled"))</f>
        <v/>
      </c>
      <c r="C7" s="24" t="str">
        <f ca="1">IF(OR($A7="",C$5=""),"",COUNTIFS(Sessions!$A$5:$A$304,$A7,Sessions!$O$5:$O$304,C$5,Sessions!$N$5:$N$304,"&lt;&gt;Cancelled"))</f>
        <v/>
      </c>
      <c r="D7" s="24" t="str">
        <f ca="1">IF(OR($A7="",D$5=""),"",COUNTIFS(Sessions!$A$5:$A$304,$A7,Sessions!$O$5:$O$304,D$5,Sessions!$N$5:$N$304,"&lt;&gt;Cancelled"))</f>
        <v/>
      </c>
      <c r="E7" s="24" t="str">
        <f ca="1">IF(OR($A7="",E$5=""),"",COUNTIFS(Sessions!$A$5:$A$304,$A7,Sessions!$O$5:$O$304,E$5,Sessions!$N$5:$N$304,"&lt;&gt;Cancelled"))</f>
        <v/>
      </c>
      <c r="F7" s="24" t="str">
        <f ca="1">IF(OR($A7="",F$5=""),"",COUNTIFS(Sessions!$A$5:$A$304,$A7,Sessions!$O$5:$O$304,F$5,Sessions!$N$5:$N$304,"&lt;&gt;Cancelled"))</f>
        <v/>
      </c>
      <c r="G7" s="24" t="str">
        <f ca="1">IF(OR($A7="",G$5=""),"",COUNTIFS(Sessions!$A$5:$A$304,$A7,Sessions!$O$5:$O$304,G$5,Sessions!$N$5:$N$304,"&lt;&gt;Cancelled"))</f>
        <v/>
      </c>
      <c r="H7" s="24" t="str">
        <f ca="1">IF(OR($A7="",H$5=""),"",COUNTIFS(Sessions!$A$5:$A$304,$A7,Sessions!$O$5:$O$304,H$5,Sessions!$N$5:$N$304,"&lt;&gt;Cancelled"))</f>
        <v/>
      </c>
      <c r="I7" s="24" t="str">
        <f ca="1">IF(OR($A7="",I$5=""),"",COUNTIFS(Sessions!$A$5:$A$304,$A7,Sessions!$O$5:$O$304,I$5,Sessions!$N$5:$N$304,"&lt;&gt;Cancelled"))</f>
        <v/>
      </c>
      <c r="J7" s="24" t="str">
        <f ca="1">IF(OR($A7="",J$5=""),"",COUNTIFS(Sessions!$A$5:$A$304,$A7,Sessions!$O$5:$O$304,J$5,Sessions!$N$5:$N$304,"&lt;&gt;Cancelled"))</f>
        <v/>
      </c>
      <c r="K7" s="24" t="str">
        <f ca="1">IF(OR($A7="",K$5=""),"",COUNTIFS(Sessions!$A$5:$A$304,$A7,Sessions!$O$5:$O$304,K$5,Sessions!$N$5:$N$304,"&lt;&gt;Cancelled"))</f>
        <v/>
      </c>
      <c r="L7" s="24" t="str">
        <f ca="1">IF(OR($A7="",L$5=""),"",COUNTIFS(Sessions!$A$5:$A$304,$A7,Sessions!$O$5:$O$304,L$5,Sessions!$N$5:$N$304,"&lt;&gt;Cancelled"))</f>
        <v/>
      </c>
      <c r="M7" s="24" t="str">
        <f ca="1">IF(OR($A7="",M$5=""),"",COUNTIFS(Sessions!$A$5:$A$304,$A7,Sessions!$O$5:$O$304,M$5,Sessions!$N$5:$N$304,"&lt;&gt;Cancelled"))</f>
        <v/>
      </c>
      <c r="N7" s="25" t="str">
        <f t="shared" si="0"/>
        <v/>
      </c>
    </row>
    <row r="8" spans="1:14" x14ac:dyDescent="0.35">
      <c r="A8" s="23"/>
      <c r="B8" s="24" t="str">
        <f ca="1">IF(OR($A8="",B$5=""),"",COUNTIFS(Sessions!$A$5:$A$304,$A8,Sessions!$O$5:$O$304,B$5,Sessions!$N$5:$N$304,"&lt;&gt;Cancelled"))</f>
        <v/>
      </c>
      <c r="C8" s="24" t="str">
        <f ca="1">IF(OR($A8="",C$5=""),"",COUNTIFS(Sessions!$A$5:$A$304,$A8,Sessions!$O$5:$O$304,C$5,Sessions!$N$5:$N$304,"&lt;&gt;Cancelled"))</f>
        <v/>
      </c>
      <c r="D8" s="24" t="str">
        <f ca="1">IF(OR($A8="",D$5=""),"",COUNTIFS(Sessions!$A$5:$A$304,$A8,Sessions!$O$5:$O$304,D$5,Sessions!$N$5:$N$304,"&lt;&gt;Cancelled"))</f>
        <v/>
      </c>
      <c r="E8" s="24" t="str">
        <f ca="1">IF(OR($A8="",E$5=""),"",COUNTIFS(Sessions!$A$5:$A$304,$A8,Sessions!$O$5:$O$304,E$5,Sessions!$N$5:$N$304,"&lt;&gt;Cancelled"))</f>
        <v/>
      </c>
      <c r="F8" s="24" t="str">
        <f ca="1">IF(OR($A8="",F$5=""),"",COUNTIFS(Sessions!$A$5:$A$304,$A8,Sessions!$O$5:$O$304,F$5,Sessions!$N$5:$N$304,"&lt;&gt;Cancelled"))</f>
        <v/>
      </c>
      <c r="G8" s="24" t="str">
        <f ca="1">IF(OR($A8="",G$5=""),"",COUNTIFS(Sessions!$A$5:$A$304,$A8,Sessions!$O$5:$O$304,G$5,Sessions!$N$5:$N$304,"&lt;&gt;Cancelled"))</f>
        <v/>
      </c>
      <c r="H8" s="24" t="str">
        <f ca="1">IF(OR($A8="",H$5=""),"",COUNTIFS(Sessions!$A$5:$A$304,$A8,Sessions!$O$5:$O$304,H$5,Sessions!$N$5:$N$304,"&lt;&gt;Cancelled"))</f>
        <v/>
      </c>
      <c r="I8" s="24" t="str">
        <f ca="1">IF(OR($A8="",I$5=""),"",COUNTIFS(Sessions!$A$5:$A$304,$A8,Sessions!$O$5:$O$304,I$5,Sessions!$N$5:$N$304,"&lt;&gt;Cancelled"))</f>
        <v/>
      </c>
      <c r="J8" s="24" t="str">
        <f ca="1">IF(OR($A8="",J$5=""),"",COUNTIFS(Sessions!$A$5:$A$304,$A8,Sessions!$O$5:$O$304,J$5,Sessions!$N$5:$N$304,"&lt;&gt;Cancelled"))</f>
        <v/>
      </c>
      <c r="K8" s="24" t="str">
        <f ca="1">IF(OR($A8="",K$5=""),"",COUNTIFS(Sessions!$A$5:$A$304,$A8,Sessions!$O$5:$O$304,K$5,Sessions!$N$5:$N$304,"&lt;&gt;Cancelled"))</f>
        <v/>
      </c>
      <c r="L8" s="24" t="str">
        <f ca="1">IF(OR($A8="",L$5=""),"",COUNTIFS(Sessions!$A$5:$A$304,$A8,Sessions!$O$5:$O$304,L$5,Sessions!$N$5:$N$304,"&lt;&gt;Cancelled"))</f>
        <v/>
      </c>
      <c r="M8" s="24" t="str">
        <f ca="1">IF(OR($A8="",M$5=""),"",COUNTIFS(Sessions!$A$5:$A$304,$A8,Sessions!$O$5:$O$304,M$5,Sessions!$N$5:$N$304,"&lt;&gt;Cancelled"))</f>
        <v/>
      </c>
      <c r="N8" s="25" t="str">
        <f t="shared" si="0"/>
        <v/>
      </c>
    </row>
    <row r="9" spans="1:14" x14ac:dyDescent="0.35">
      <c r="A9" s="23"/>
      <c r="B9" s="24" t="str">
        <f ca="1">IF(OR($A9="",B$5=""),"",COUNTIFS(Sessions!$A$5:$A$304,$A9,Sessions!$O$5:$O$304,B$5,Sessions!$N$5:$N$304,"&lt;&gt;Cancelled"))</f>
        <v/>
      </c>
      <c r="C9" s="24" t="str">
        <f ca="1">IF(OR($A9="",C$5=""),"",COUNTIFS(Sessions!$A$5:$A$304,$A9,Sessions!$O$5:$O$304,C$5,Sessions!$N$5:$N$304,"&lt;&gt;Cancelled"))</f>
        <v/>
      </c>
      <c r="D9" s="24" t="str">
        <f ca="1">IF(OR($A9="",D$5=""),"",COUNTIFS(Sessions!$A$5:$A$304,$A9,Sessions!$O$5:$O$304,D$5,Sessions!$N$5:$N$304,"&lt;&gt;Cancelled"))</f>
        <v/>
      </c>
      <c r="E9" s="24" t="str">
        <f ca="1">IF(OR($A9="",E$5=""),"",COUNTIFS(Sessions!$A$5:$A$304,$A9,Sessions!$O$5:$O$304,E$5,Sessions!$N$5:$N$304,"&lt;&gt;Cancelled"))</f>
        <v/>
      </c>
      <c r="F9" s="24" t="str">
        <f ca="1">IF(OR($A9="",F$5=""),"",COUNTIFS(Sessions!$A$5:$A$304,$A9,Sessions!$O$5:$O$304,F$5,Sessions!$N$5:$N$304,"&lt;&gt;Cancelled"))</f>
        <v/>
      </c>
      <c r="G9" s="24" t="str">
        <f ca="1">IF(OR($A9="",G$5=""),"",COUNTIFS(Sessions!$A$5:$A$304,$A9,Sessions!$O$5:$O$304,G$5,Sessions!$N$5:$N$304,"&lt;&gt;Cancelled"))</f>
        <v/>
      </c>
      <c r="H9" s="24" t="str">
        <f ca="1">IF(OR($A9="",H$5=""),"",COUNTIFS(Sessions!$A$5:$A$304,$A9,Sessions!$O$5:$O$304,H$5,Sessions!$N$5:$N$304,"&lt;&gt;Cancelled"))</f>
        <v/>
      </c>
      <c r="I9" s="24" t="str">
        <f ca="1">IF(OR($A9="",I$5=""),"",COUNTIFS(Sessions!$A$5:$A$304,$A9,Sessions!$O$5:$O$304,I$5,Sessions!$N$5:$N$304,"&lt;&gt;Cancelled"))</f>
        <v/>
      </c>
      <c r="J9" s="24" t="str">
        <f ca="1">IF(OR($A9="",J$5=""),"",COUNTIFS(Sessions!$A$5:$A$304,$A9,Sessions!$O$5:$O$304,J$5,Sessions!$N$5:$N$304,"&lt;&gt;Cancelled"))</f>
        <v/>
      </c>
      <c r="K9" s="24" t="str">
        <f ca="1">IF(OR($A9="",K$5=""),"",COUNTIFS(Sessions!$A$5:$A$304,$A9,Sessions!$O$5:$O$304,K$5,Sessions!$N$5:$N$304,"&lt;&gt;Cancelled"))</f>
        <v/>
      </c>
      <c r="L9" s="24" t="str">
        <f ca="1">IF(OR($A9="",L$5=""),"",COUNTIFS(Sessions!$A$5:$A$304,$A9,Sessions!$O$5:$O$304,L$5,Sessions!$N$5:$N$304,"&lt;&gt;Cancelled"))</f>
        <v/>
      </c>
      <c r="M9" s="24" t="str">
        <f ca="1">IF(OR($A9="",M$5=""),"",COUNTIFS(Sessions!$A$5:$A$304,$A9,Sessions!$O$5:$O$304,M$5,Sessions!$N$5:$N$304,"&lt;&gt;Cancelled"))</f>
        <v/>
      </c>
      <c r="N9" s="25" t="str">
        <f t="shared" si="0"/>
        <v/>
      </c>
    </row>
    <row r="10" spans="1:14" x14ac:dyDescent="0.35">
      <c r="A10" s="23"/>
      <c r="B10" s="24" t="str">
        <f ca="1">IF(OR($A10="",B$5=""),"",COUNTIFS(Sessions!$A$5:$A$304,$A10,Sessions!$O$5:$O$304,B$5,Sessions!$N$5:$N$304,"&lt;&gt;Cancelled"))</f>
        <v/>
      </c>
      <c r="C10" s="24" t="str">
        <f ca="1">IF(OR($A10="",C$5=""),"",COUNTIFS(Sessions!$A$5:$A$304,$A10,Sessions!$O$5:$O$304,C$5,Sessions!$N$5:$N$304,"&lt;&gt;Cancelled"))</f>
        <v/>
      </c>
      <c r="D10" s="24" t="str">
        <f ca="1">IF(OR($A10="",D$5=""),"",COUNTIFS(Sessions!$A$5:$A$304,$A10,Sessions!$O$5:$O$304,D$5,Sessions!$N$5:$N$304,"&lt;&gt;Cancelled"))</f>
        <v/>
      </c>
      <c r="E10" s="24" t="str">
        <f ca="1">IF(OR($A10="",E$5=""),"",COUNTIFS(Sessions!$A$5:$A$304,$A10,Sessions!$O$5:$O$304,E$5,Sessions!$N$5:$N$304,"&lt;&gt;Cancelled"))</f>
        <v/>
      </c>
      <c r="F10" s="24" t="str">
        <f ca="1">IF(OR($A10="",F$5=""),"",COUNTIFS(Sessions!$A$5:$A$304,$A10,Sessions!$O$5:$O$304,F$5,Sessions!$N$5:$N$304,"&lt;&gt;Cancelled"))</f>
        <v/>
      </c>
      <c r="G10" s="24" t="str">
        <f ca="1">IF(OR($A10="",G$5=""),"",COUNTIFS(Sessions!$A$5:$A$304,$A10,Sessions!$O$5:$O$304,G$5,Sessions!$N$5:$N$304,"&lt;&gt;Cancelled"))</f>
        <v/>
      </c>
      <c r="H10" s="24" t="str">
        <f ca="1">IF(OR($A10="",H$5=""),"",COUNTIFS(Sessions!$A$5:$A$304,$A10,Sessions!$O$5:$O$304,H$5,Sessions!$N$5:$N$304,"&lt;&gt;Cancelled"))</f>
        <v/>
      </c>
      <c r="I10" s="24" t="str">
        <f ca="1">IF(OR($A10="",I$5=""),"",COUNTIFS(Sessions!$A$5:$A$304,$A10,Sessions!$O$5:$O$304,I$5,Sessions!$N$5:$N$304,"&lt;&gt;Cancelled"))</f>
        <v/>
      </c>
      <c r="J10" s="24" t="str">
        <f ca="1">IF(OR($A10="",J$5=""),"",COUNTIFS(Sessions!$A$5:$A$304,$A10,Sessions!$O$5:$O$304,J$5,Sessions!$N$5:$N$304,"&lt;&gt;Cancelled"))</f>
        <v/>
      </c>
      <c r="K10" s="24" t="str">
        <f ca="1">IF(OR($A10="",K$5=""),"",COUNTIFS(Sessions!$A$5:$A$304,$A10,Sessions!$O$5:$O$304,K$5,Sessions!$N$5:$N$304,"&lt;&gt;Cancelled"))</f>
        <v/>
      </c>
      <c r="L10" s="24" t="str">
        <f ca="1">IF(OR($A10="",L$5=""),"",COUNTIFS(Sessions!$A$5:$A$304,$A10,Sessions!$O$5:$O$304,L$5,Sessions!$N$5:$N$304,"&lt;&gt;Cancelled"))</f>
        <v/>
      </c>
      <c r="M10" s="24" t="str">
        <f ca="1">IF(OR($A10="",M$5=""),"",COUNTIFS(Sessions!$A$5:$A$304,$A10,Sessions!$O$5:$O$304,M$5,Sessions!$N$5:$N$304,"&lt;&gt;Cancelled"))</f>
        <v/>
      </c>
      <c r="N10" s="25" t="str">
        <f t="shared" si="0"/>
        <v/>
      </c>
    </row>
    <row r="11" spans="1:14" x14ac:dyDescent="0.35">
      <c r="A11" s="23"/>
      <c r="B11" s="24" t="str">
        <f ca="1">IF(OR($A11="",B$5=""),"",COUNTIFS(Sessions!$A$5:$A$304,$A11,Sessions!$O$5:$O$304,B$5,Sessions!$N$5:$N$304,"&lt;&gt;Cancelled"))</f>
        <v/>
      </c>
      <c r="C11" s="24" t="str">
        <f ca="1">IF(OR($A11="",C$5=""),"",COUNTIFS(Sessions!$A$5:$A$304,$A11,Sessions!$O$5:$O$304,C$5,Sessions!$N$5:$N$304,"&lt;&gt;Cancelled"))</f>
        <v/>
      </c>
      <c r="D11" s="24" t="str">
        <f ca="1">IF(OR($A11="",D$5=""),"",COUNTIFS(Sessions!$A$5:$A$304,$A11,Sessions!$O$5:$O$304,D$5,Sessions!$N$5:$N$304,"&lt;&gt;Cancelled"))</f>
        <v/>
      </c>
      <c r="E11" s="24" t="str">
        <f ca="1">IF(OR($A11="",E$5=""),"",COUNTIFS(Sessions!$A$5:$A$304,$A11,Sessions!$O$5:$O$304,E$5,Sessions!$N$5:$N$304,"&lt;&gt;Cancelled"))</f>
        <v/>
      </c>
      <c r="F11" s="24" t="str">
        <f ca="1">IF(OR($A11="",F$5=""),"",COUNTIFS(Sessions!$A$5:$A$304,$A11,Sessions!$O$5:$O$304,F$5,Sessions!$N$5:$N$304,"&lt;&gt;Cancelled"))</f>
        <v/>
      </c>
      <c r="G11" s="24" t="str">
        <f ca="1">IF(OR($A11="",G$5=""),"",COUNTIFS(Sessions!$A$5:$A$304,$A11,Sessions!$O$5:$O$304,G$5,Sessions!$N$5:$N$304,"&lt;&gt;Cancelled"))</f>
        <v/>
      </c>
      <c r="H11" s="24" t="str">
        <f ca="1">IF(OR($A11="",H$5=""),"",COUNTIFS(Sessions!$A$5:$A$304,$A11,Sessions!$O$5:$O$304,H$5,Sessions!$N$5:$N$304,"&lt;&gt;Cancelled"))</f>
        <v/>
      </c>
      <c r="I11" s="24" t="str">
        <f ca="1">IF(OR($A11="",I$5=""),"",COUNTIFS(Sessions!$A$5:$A$304,$A11,Sessions!$O$5:$O$304,I$5,Sessions!$N$5:$N$304,"&lt;&gt;Cancelled"))</f>
        <v/>
      </c>
      <c r="J11" s="24" t="str">
        <f ca="1">IF(OR($A11="",J$5=""),"",COUNTIFS(Sessions!$A$5:$A$304,$A11,Sessions!$O$5:$O$304,J$5,Sessions!$N$5:$N$304,"&lt;&gt;Cancelled"))</f>
        <v/>
      </c>
      <c r="K11" s="24" t="str">
        <f ca="1">IF(OR($A11="",K$5=""),"",COUNTIFS(Sessions!$A$5:$A$304,$A11,Sessions!$O$5:$O$304,K$5,Sessions!$N$5:$N$304,"&lt;&gt;Cancelled"))</f>
        <v/>
      </c>
      <c r="L11" s="24" t="str">
        <f ca="1">IF(OR($A11="",L$5=""),"",COUNTIFS(Sessions!$A$5:$A$304,$A11,Sessions!$O$5:$O$304,L$5,Sessions!$N$5:$N$304,"&lt;&gt;Cancelled"))</f>
        <v/>
      </c>
      <c r="M11" s="24" t="str">
        <f ca="1">IF(OR($A11="",M$5=""),"",COUNTIFS(Sessions!$A$5:$A$304,$A11,Sessions!$O$5:$O$304,M$5,Sessions!$N$5:$N$304,"&lt;&gt;Cancelled"))</f>
        <v/>
      </c>
      <c r="N11" s="25" t="str">
        <f t="shared" si="0"/>
        <v/>
      </c>
    </row>
    <row r="12" spans="1:14" x14ac:dyDescent="0.35">
      <c r="A12" s="23"/>
      <c r="B12" s="24" t="str">
        <f ca="1">IF(OR($A12="",B$5=""),"",COUNTIFS(Sessions!$A$5:$A$304,$A12,Sessions!$O$5:$O$304,B$5,Sessions!$N$5:$N$304,"&lt;&gt;Cancelled"))</f>
        <v/>
      </c>
      <c r="C12" s="24" t="str">
        <f ca="1">IF(OR($A12="",C$5=""),"",COUNTIFS(Sessions!$A$5:$A$304,$A12,Sessions!$O$5:$O$304,C$5,Sessions!$N$5:$N$304,"&lt;&gt;Cancelled"))</f>
        <v/>
      </c>
      <c r="D12" s="24" t="str">
        <f ca="1">IF(OR($A12="",D$5=""),"",COUNTIFS(Sessions!$A$5:$A$304,$A12,Sessions!$O$5:$O$304,D$5,Sessions!$N$5:$N$304,"&lt;&gt;Cancelled"))</f>
        <v/>
      </c>
      <c r="E12" s="24" t="str">
        <f ca="1">IF(OR($A12="",E$5=""),"",COUNTIFS(Sessions!$A$5:$A$304,$A12,Sessions!$O$5:$O$304,E$5,Sessions!$N$5:$N$304,"&lt;&gt;Cancelled"))</f>
        <v/>
      </c>
      <c r="F12" s="24" t="str">
        <f ca="1">IF(OR($A12="",F$5=""),"",COUNTIFS(Sessions!$A$5:$A$304,$A12,Sessions!$O$5:$O$304,F$5,Sessions!$N$5:$N$304,"&lt;&gt;Cancelled"))</f>
        <v/>
      </c>
      <c r="G12" s="24" t="str">
        <f ca="1">IF(OR($A12="",G$5=""),"",COUNTIFS(Sessions!$A$5:$A$304,$A12,Sessions!$O$5:$O$304,G$5,Sessions!$N$5:$N$304,"&lt;&gt;Cancelled"))</f>
        <v/>
      </c>
      <c r="H12" s="24" t="str">
        <f ca="1">IF(OR($A12="",H$5=""),"",COUNTIFS(Sessions!$A$5:$A$304,$A12,Sessions!$O$5:$O$304,H$5,Sessions!$N$5:$N$304,"&lt;&gt;Cancelled"))</f>
        <v/>
      </c>
      <c r="I12" s="24" t="str">
        <f ca="1">IF(OR($A12="",I$5=""),"",COUNTIFS(Sessions!$A$5:$A$304,$A12,Sessions!$O$5:$O$304,I$5,Sessions!$N$5:$N$304,"&lt;&gt;Cancelled"))</f>
        <v/>
      </c>
      <c r="J12" s="24" t="str">
        <f ca="1">IF(OR($A12="",J$5=""),"",COUNTIFS(Sessions!$A$5:$A$304,$A12,Sessions!$O$5:$O$304,J$5,Sessions!$N$5:$N$304,"&lt;&gt;Cancelled"))</f>
        <v/>
      </c>
      <c r="K12" s="24" t="str">
        <f ca="1">IF(OR($A12="",K$5=""),"",COUNTIFS(Sessions!$A$5:$A$304,$A12,Sessions!$O$5:$O$304,K$5,Sessions!$N$5:$N$304,"&lt;&gt;Cancelled"))</f>
        <v/>
      </c>
      <c r="L12" s="24" t="str">
        <f ca="1">IF(OR($A12="",L$5=""),"",COUNTIFS(Sessions!$A$5:$A$304,$A12,Sessions!$O$5:$O$304,L$5,Sessions!$N$5:$N$304,"&lt;&gt;Cancelled"))</f>
        <v/>
      </c>
      <c r="M12" s="24" t="str">
        <f ca="1">IF(OR($A12="",M$5=""),"",COUNTIFS(Sessions!$A$5:$A$304,$A12,Sessions!$O$5:$O$304,M$5,Sessions!$N$5:$N$304,"&lt;&gt;Cancelled"))</f>
        <v/>
      </c>
      <c r="N12" s="25" t="str">
        <f t="shared" si="0"/>
        <v/>
      </c>
    </row>
    <row r="13" spans="1:14" x14ac:dyDescent="0.35">
      <c r="A13" s="23"/>
      <c r="B13" s="24" t="str">
        <f ca="1">IF(OR($A13="",B$5=""),"",COUNTIFS(Sessions!$A$5:$A$304,$A13,Sessions!$O$5:$O$304,B$5,Sessions!$N$5:$N$304,"&lt;&gt;Cancelled"))</f>
        <v/>
      </c>
      <c r="C13" s="24" t="str">
        <f ca="1">IF(OR($A13="",C$5=""),"",COUNTIFS(Sessions!$A$5:$A$304,$A13,Sessions!$O$5:$O$304,C$5,Sessions!$N$5:$N$304,"&lt;&gt;Cancelled"))</f>
        <v/>
      </c>
      <c r="D13" s="24" t="str">
        <f ca="1">IF(OR($A13="",D$5=""),"",COUNTIFS(Sessions!$A$5:$A$304,$A13,Sessions!$O$5:$O$304,D$5,Sessions!$N$5:$N$304,"&lt;&gt;Cancelled"))</f>
        <v/>
      </c>
      <c r="E13" s="24" t="str">
        <f ca="1">IF(OR($A13="",E$5=""),"",COUNTIFS(Sessions!$A$5:$A$304,$A13,Sessions!$O$5:$O$304,E$5,Sessions!$N$5:$N$304,"&lt;&gt;Cancelled"))</f>
        <v/>
      </c>
      <c r="F13" s="24" t="str">
        <f ca="1">IF(OR($A13="",F$5=""),"",COUNTIFS(Sessions!$A$5:$A$304,$A13,Sessions!$O$5:$O$304,F$5,Sessions!$N$5:$N$304,"&lt;&gt;Cancelled"))</f>
        <v/>
      </c>
      <c r="G13" s="24" t="str">
        <f ca="1">IF(OR($A13="",G$5=""),"",COUNTIFS(Sessions!$A$5:$A$304,$A13,Sessions!$O$5:$O$304,G$5,Sessions!$N$5:$N$304,"&lt;&gt;Cancelled"))</f>
        <v/>
      </c>
      <c r="H13" s="24" t="str">
        <f ca="1">IF(OR($A13="",H$5=""),"",COUNTIFS(Sessions!$A$5:$A$304,$A13,Sessions!$O$5:$O$304,H$5,Sessions!$N$5:$N$304,"&lt;&gt;Cancelled"))</f>
        <v/>
      </c>
      <c r="I13" s="24" t="str">
        <f ca="1">IF(OR($A13="",I$5=""),"",COUNTIFS(Sessions!$A$5:$A$304,$A13,Sessions!$O$5:$O$304,I$5,Sessions!$N$5:$N$304,"&lt;&gt;Cancelled"))</f>
        <v/>
      </c>
      <c r="J13" s="24" t="str">
        <f ca="1">IF(OR($A13="",J$5=""),"",COUNTIFS(Sessions!$A$5:$A$304,$A13,Sessions!$O$5:$O$304,J$5,Sessions!$N$5:$N$304,"&lt;&gt;Cancelled"))</f>
        <v/>
      </c>
      <c r="K13" s="24" t="str">
        <f ca="1">IF(OR($A13="",K$5=""),"",COUNTIFS(Sessions!$A$5:$A$304,$A13,Sessions!$O$5:$O$304,K$5,Sessions!$N$5:$N$304,"&lt;&gt;Cancelled"))</f>
        <v/>
      </c>
      <c r="L13" s="24" t="str">
        <f ca="1">IF(OR($A13="",L$5=""),"",COUNTIFS(Sessions!$A$5:$A$304,$A13,Sessions!$O$5:$O$304,L$5,Sessions!$N$5:$N$304,"&lt;&gt;Cancelled"))</f>
        <v/>
      </c>
      <c r="M13" s="24" t="str">
        <f ca="1">IF(OR($A13="",M$5=""),"",COUNTIFS(Sessions!$A$5:$A$304,$A13,Sessions!$O$5:$O$304,M$5,Sessions!$N$5:$N$304,"&lt;&gt;Cancelled"))</f>
        <v/>
      </c>
      <c r="N13" s="25" t="str">
        <f t="shared" si="0"/>
        <v/>
      </c>
    </row>
    <row r="14" spans="1:14" x14ac:dyDescent="0.35">
      <c r="A14" s="23"/>
      <c r="B14" s="24" t="str">
        <f ca="1">IF(OR($A14="",B$5=""),"",COUNTIFS(Sessions!$A$5:$A$304,$A14,Sessions!$O$5:$O$304,B$5,Sessions!$N$5:$N$304,"&lt;&gt;Cancelled"))</f>
        <v/>
      </c>
      <c r="C14" s="24" t="str">
        <f ca="1">IF(OR($A14="",C$5=""),"",COUNTIFS(Sessions!$A$5:$A$304,$A14,Sessions!$O$5:$O$304,C$5,Sessions!$N$5:$N$304,"&lt;&gt;Cancelled"))</f>
        <v/>
      </c>
      <c r="D14" s="24" t="str">
        <f ca="1">IF(OR($A14="",D$5=""),"",COUNTIFS(Sessions!$A$5:$A$304,$A14,Sessions!$O$5:$O$304,D$5,Sessions!$N$5:$N$304,"&lt;&gt;Cancelled"))</f>
        <v/>
      </c>
      <c r="E14" s="24" t="str">
        <f ca="1">IF(OR($A14="",E$5=""),"",COUNTIFS(Sessions!$A$5:$A$304,$A14,Sessions!$O$5:$O$304,E$5,Sessions!$N$5:$N$304,"&lt;&gt;Cancelled"))</f>
        <v/>
      </c>
      <c r="F14" s="24" t="str">
        <f ca="1">IF(OR($A14="",F$5=""),"",COUNTIFS(Sessions!$A$5:$A$304,$A14,Sessions!$O$5:$O$304,F$5,Sessions!$N$5:$N$304,"&lt;&gt;Cancelled"))</f>
        <v/>
      </c>
      <c r="G14" s="24" t="str">
        <f ca="1">IF(OR($A14="",G$5=""),"",COUNTIFS(Sessions!$A$5:$A$304,$A14,Sessions!$O$5:$O$304,G$5,Sessions!$N$5:$N$304,"&lt;&gt;Cancelled"))</f>
        <v/>
      </c>
      <c r="H14" s="24" t="str">
        <f ca="1">IF(OR($A14="",H$5=""),"",COUNTIFS(Sessions!$A$5:$A$304,$A14,Sessions!$O$5:$O$304,H$5,Sessions!$N$5:$N$304,"&lt;&gt;Cancelled"))</f>
        <v/>
      </c>
      <c r="I14" s="24" t="str">
        <f ca="1">IF(OR($A14="",I$5=""),"",COUNTIFS(Sessions!$A$5:$A$304,$A14,Sessions!$O$5:$O$304,I$5,Sessions!$N$5:$N$304,"&lt;&gt;Cancelled"))</f>
        <v/>
      </c>
      <c r="J14" s="24" t="str">
        <f ca="1">IF(OR($A14="",J$5=""),"",COUNTIFS(Sessions!$A$5:$A$304,$A14,Sessions!$O$5:$O$304,J$5,Sessions!$N$5:$N$304,"&lt;&gt;Cancelled"))</f>
        <v/>
      </c>
      <c r="K14" s="24" t="str">
        <f ca="1">IF(OR($A14="",K$5=""),"",COUNTIFS(Sessions!$A$5:$A$304,$A14,Sessions!$O$5:$O$304,K$5,Sessions!$N$5:$N$304,"&lt;&gt;Cancelled"))</f>
        <v/>
      </c>
      <c r="L14" s="24" t="str">
        <f ca="1">IF(OR($A14="",L$5=""),"",COUNTIFS(Sessions!$A$5:$A$304,$A14,Sessions!$O$5:$O$304,L$5,Sessions!$N$5:$N$304,"&lt;&gt;Cancelled"))</f>
        <v/>
      </c>
      <c r="M14" s="24" t="str">
        <f ca="1">IF(OR($A14="",M$5=""),"",COUNTIFS(Sessions!$A$5:$A$304,$A14,Sessions!$O$5:$O$304,M$5,Sessions!$N$5:$N$304,"&lt;&gt;Cancelled"))</f>
        <v/>
      </c>
      <c r="N14" s="25" t="str">
        <f t="shared" si="0"/>
        <v/>
      </c>
    </row>
    <row r="15" spans="1:14" x14ac:dyDescent="0.35">
      <c r="A15" s="23"/>
      <c r="B15" s="24" t="str">
        <f ca="1">IF(OR($A15="",B$5=""),"",COUNTIFS(Sessions!$A$5:$A$304,$A15,Sessions!$O$5:$O$304,B$5,Sessions!$N$5:$N$304,"&lt;&gt;Cancelled"))</f>
        <v/>
      </c>
      <c r="C15" s="24" t="str">
        <f ca="1">IF(OR($A15="",C$5=""),"",COUNTIFS(Sessions!$A$5:$A$304,$A15,Sessions!$O$5:$O$304,C$5,Sessions!$N$5:$N$304,"&lt;&gt;Cancelled"))</f>
        <v/>
      </c>
      <c r="D15" s="24" t="str">
        <f ca="1">IF(OR($A15="",D$5=""),"",COUNTIFS(Sessions!$A$5:$A$304,$A15,Sessions!$O$5:$O$304,D$5,Sessions!$N$5:$N$304,"&lt;&gt;Cancelled"))</f>
        <v/>
      </c>
      <c r="E15" s="24" t="str">
        <f ca="1">IF(OR($A15="",E$5=""),"",COUNTIFS(Sessions!$A$5:$A$304,$A15,Sessions!$O$5:$O$304,E$5,Sessions!$N$5:$N$304,"&lt;&gt;Cancelled"))</f>
        <v/>
      </c>
      <c r="F15" s="24" t="str">
        <f ca="1">IF(OR($A15="",F$5=""),"",COUNTIFS(Sessions!$A$5:$A$304,$A15,Sessions!$O$5:$O$304,F$5,Sessions!$N$5:$N$304,"&lt;&gt;Cancelled"))</f>
        <v/>
      </c>
      <c r="G15" s="24" t="str">
        <f ca="1">IF(OR($A15="",G$5=""),"",COUNTIFS(Sessions!$A$5:$A$304,$A15,Sessions!$O$5:$O$304,G$5,Sessions!$N$5:$N$304,"&lt;&gt;Cancelled"))</f>
        <v/>
      </c>
      <c r="H15" s="24" t="str">
        <f ca="1">IF(OR($A15="",H$5=""),"",COUNTIFS(Sessions!$A$5:$A$304,$A15,Sessions!$O$5:$O$304,H$5,Sessions!$N$5:$N$304,"&lt;&gt;Cancelled"))</f>
        <v/>
      </c>
      <c r="I15" s="24" t="str">
        <f ca="1">IF(OR($A15="",I$5=""),"",COUNTIFS(Sessions!$A$5:$A$304,$A15,Sessions!$O$5:$O$304,I$5,Sessions!$N$5:$N$304,"&lt;&gt;Cancelled"))</f>
        <v/>
      </c>
      <c r="J15" s="24" t="str">
        <f ca="1">IF(OR($A15="",J$5=""),"",COUNTIFS(Sessions!$A$5:$A$304,$A15,Sessions!$O$5:$O$304,J$5,Sessions!$N$5:$N$304,"&lt;&gt;Cancelled"))</f>
        <v/>
      </c>
      <c r="K15" s="24" t="str">
        <f ca="1">IF(OR($A15="",K$5=""),"",COUNTIFS(Sessions!$A$5:$A$304,$A15,Sessions!$O$5:$O$304,K$5,Sessions!$N$5:$N$304,"&lt;&gt;Cancelled"))</f>
        <v/>
      </c>
      <c r="L15" s="24" t="str">
        <f ca="1">IF(OR($A15="",L$5=""),"",COUNTIFS(Sessions!$A$5:$A$304,$A15,Sessions!$O$5:$O$304,L$5,Sessions!$N$5:$N$304,"&lt;&gt;Cancelled"))</f>
        <v/>
      </c>
      <c r="M15" s="24" t="str">
        <f ca="1">IF(OR($A15="",M$5=""),"",COUNTIFS(Sessions!$A$5:$A$304,$A15,Sessions!$O$5:$O$304,M$5,Sessions!$N$5:$N$304,"&lt;&gt;Cancelled"))</f>
        <v/>
      </c>
      <c r="N15" s="25" t="str">
        <f t="shared" si="0"/>
        <v/>
      </c>
    </row>
    <row r="16" spans="1:14" x14ac:dyDescent="0.35">
      <c r="A16" s="23"/>
      <c r="B16" s="24" t="str">
        <f ca="1">IF(OR($A16="",B$5=""),"",COUNTIFS(Sessions!$A$5:$A$304,$A16,Sessions!$O$5:$O$304,B$5,Sessions!$N$5:$N$304,"&lt;&gt;Cancelled"))</f>
        <v/>
      </c>
      <c r="C16" s="24" t="str">
        <f ca="1">IF(OR($A16="",C$5=""),"",COUNTIFS(Sessions!$A$5:$A$304,$A16,Sessions!$O$5:$O$304,C$5,Sessions!$N$5:$N$304,"&lt;&gt;Cancelled"))</f>
        <v/>
      </c>
      <c r="D16" s="24" t="str">
        <f ca="1">IF(OR($A16="",D$5=""),"",COUNTIFS(Sessions!$A$5:$A$304,$A16,Sessions!$O$5:$O$304,D$5,Sessions!$N$5:$N$304,"&lt;&gt;Cancelled"))</f>
        <v/>
      </c>
      <c r="E16" s="24" t="str">
        <f ca="1">IF(OR($A16="",E$5=""),"",COUNTIFS(Sessions!$A$5:$A$304,$A16,Sessions!$O$5:$O$304,E$5,Sessions!$N$5:$N$304,"&lt;&gt;Cancelled"))</f>
        <v/>
      </c>
      <c r="F16" s="24" t="str">
        <f ca="1">IF(OR($A16="",F$5=""),"",COUNTIFS(Sessions!$A$5:$A$304,$A16,Sessions!$O$5:$O$304,F$5,Sessions!$N$5:$N$304,"&lt;&gt;Cancelled"))</f>
        <v/>
      </c>
      <c r="G16" s="24" t="str">
        <f ca="1">IF(OR($A16="",G$5=""),"",COUNTIFS(Sessions!$A$5:$A$304,$A16,Sessions!$O$5:$O$304,G$5,Sessions!$N$5:$N$304,"&lt;&gt;Cancelled"))</f>
        <v/>
      </c>
      <c r="H16" s="24" t="str">
        <f ca="1">IF(OR($A16="",H$5=""),"",COUNTIFS(Sessions!$A$5:$A$304,$A16,Sessions!$O$5:$O$304,H$5,Sessions!$N$5:$N$304,"&lt;&gt;Cancelled"))</f>
        <v/>
      </c>
      <c r="I16" s="24" t="str">
        <f ca="1">IF(OR($A16="",I$5=""),"",COUNTIFS(Sessions!$A$5:$A$304,$A16,Sessions!$O$5:$O$304,I$5,Sessions!$N$5:$N$304,"&lt;&gt;Cancelled"))</f>
        <v/>
      </c>
      <c r="J16" s="24" t="str">
        <f ca="1">IF(OR($A16="",J$5=""),"",COUNTIFS(Sessions!$A$5:$A$304,$A16,Sessions!$O$5:$O$304,J$5,Sessions!$N$5:$N$304,"&lt;&gt;Cancelled"))</f>
        <v/>
      </c>
      <c r="K16" s="24" t="str">
        <f ca="1">IF(OR($A16="",K$5=""),"",COUNTIFS(Sessions!$A$5:$A$304,$A16,Sessions!$O$5:$O$304,K$5,Sessions!$N$5:$N$304,"&lt;&gt;Cancelled"))</f>
        <v/>
      </c>
      <c r="L16" s="24" t="str">
        <f ca="1">IF(OR($A16="",L$5=""),"",COUNTIFS(Sessions!$A$5:$A$304,$A16,Sessions!$O$5:$O$304,L$5,Sessions!$N$5:$N$304,"&lt;&gt;Cancelled"))</f>
        <v/>
      </c>
      <c r="M16" s="24" t="str">
        <f ca="1">IF(OR($A16="",M$5=""),"",COUNTIFS(Sessions!$A$5:$A$304,$A16,Sessions!$O$5:$O$304,M$5,Sessions!$N$5:$N$304,"&lt;&gt;Cancelled"))</f>
        <v/>
      </c>
      <c r="N16" s="25" t="str">
        <f t="shared" si="0"/>
        <v/>
      </c>
    </row>
    <row r="17" spans="1:14" x14ac:dyDescent="0.35">
      <c r="A17" s="23"/>
      <c r="B17" s="24" t="str">
        <f ca="1">IF(OR($A17="",B$5=""),"",COUNTIFS(Sessions!$A$5:$A$304,$A17,Sessions!$O$5:$O$304,B$5,Sessions!$N$5:$N$304,"&lt;&gt;Cancelled"))</f>
        <v/>
      </c>
      <c r="C17" s="24" t="str">
        <f ca="1">IF(OR($A17="",C$5=""),"",COUNTIFS(Sessions!$A$5:$A$304,$A17,Sessions!$O$5:$O$304,C$5,Sessions!$N$5:$N$304,"&lt;&gt;Cancelled"))</f>
        <v/>
      </c>
      <c r="D17" s="24" t="str">
        <f ca="1">IF(OR($A17="",D$5=""),"",COUNTIFS(Sessions!$A$5:$A$304,$A17,Sessions!$O$5:$O$304,D$5,Sessions!$N$5:$N$304,"&lt;&gt;Cancelled"))</f>
        <v/>
      </c>
      <c r="E17" s="24" t="str">
        <f ca="1">IF(OR($A17="",E$5=""),"",COUNTIFS(Sessions!$A$5:$A$304,$A17,Sessions!$O$5:$O$304,E$5,Sessions!$N$5:$N$304,"&lt;&gt;Cancelled"))</f>
        <v/>
      </c>
      <c r="F17" s="24" t="str">
        <f ca="1">IF(OR($A17="",F$5=""),"",COUNTIFS(Sessions!$A$5:$A$304,$A17,Sessions!$O$5:$O$304,F$5,Sessions!$N$5:$N$304,"&lt;&gt;Cancelled"))</f>
        <v/>
      </c>
      <c r="G17" s="24" t="str">
        <f ca="1">IF(OR($A17="",G$5=""),"",COUNTIFS(Sessions!$A$5:$A$304,$A17,Sessions!$O$5:$O$304,G$5,Sessions!$N$5:$N$304,"&lt;&gt;Cancelled"))</f>
        <v/>
      </c>
      <c r="H17" s="24" t="str">
        <f ca="1">IF(OR($A17="",H$5=""),"",COUNTIFS(Sessions!$A$5:$A$304,$A17,Sessions!$O$5:$O$304,H$5,Sessions!$N$5:$N$304,"&lt;&gt;Cancelled"))</f>
        <v/>
      </c>
      <c r="I17" s="24" t="str">
        <f ca="1">IF(OR($A17="",I$5=""),"",COUNTIFS(Sessions!$A$5:$A$304,$A17,Sessions!$O$5:$O$304,I$5,Sessions!$N$5:$N$304,"&lt;&gt;Cancelled"))</f>
        <v/>
      </c>
      <c r="J17" s="24" t="str">
        <f ca="1">IF(OR($A17="",J$5=""),"",COUNTIFS(Sessions!$A$5:$A$304,$A17,Sessions!$O$5:$O$304,J$5,Sessions!$N$5:$N$304,"&lt;&gt;Cancelled"))</f>
        <v/>
      </c>
      <c r="K17" s="24" t="str">
        <f ca="1">IF(OR($A17="",K$5=""),"",COUNTIFS(Sessions!$A$5:$A$304,$A17,Sessions!$O$5:$O$304,K$5,Sessions!$N$5:$N$304,"&lt;&gt;Cancelled"))</f>
        <v/>
      </c>
      <c r="L17" s="24" t="str">
        <f ca="1">IF(OR($A17="",L$5=""),"",COUNTIFS(Sessions!$A$5:$A$304,$A17,Sessions!$O$5:$O$304,L$5,Sessions!$N$5:$N$304,"&lt;&gt;Cancelled"))</f>
        <v/>
      </c>
      <c r="M17" s="24" t="str">
        <f ca="1">IF(OR($A17="",M$5=""),"",COUNTIFS(Sessions!$A$5:$A$304,$A17,Sessions!$O$5:$O$304,M$5,Sessions!$N$5:$N$304,"&lt;&gt;Cancelled"))</f>
        <v/>
      </c>
      <c r="N17" s="25" t="str">
        <f t="shared" si="0"/>
        <v/>
      </c>
    </row>
    <row r="18" spans="1:14" x14ac:dyDescent="0.35">
      <c r="A18" s="15" t="s">
        <v>44</v>
      </c>
      <c r="B18" s="25">
        <f t="shared" ref="B18:N18" ca="1" si="1">SUM(B6:B17)</f>
        <v>0</v>
      </c>
      <c r="C18" s="25">
        <f t="shared" ca="1" si="1"/>
        <v>0</v>
      </c>
      <c r="D18" s="25">
        <f t="shared" ca="1" si="1"/>
        <v>0</v>
      </c>
      <c r="E18" s="25">
        <f t="shared" ca="1" si="1"/>
        <v>0</v>
      </c>
      <c r="F18" s="25">
        <f t="shared" ca="1" si="1"/>
        <v>0</v>
      </c>
      <c r="G18" s="25">
        <f t="shared" ca="1" si="1"/>
        <v>0</v>
      </c>
      <c r="H18" s="25">
        <f t="shared" ca="1" si="1"/>
        <v>0</v>
      </c>
      <c r="I18" s="25">
        <f t="shared" ca="1" si="1"/>
        <v>0</v>
      </c>
      <c r="J18" s="25">
        <f t="shared" ca="1" si="1"/>
        <v>0</v>
      </c>
      <c r="K18" s="25">
        <f t="shared" ca="1" si="1"/>
        <v>0</v>
      </c>
      <c r="L18" s="25">
        <f t="shared" ca="1" si="1"/>
        <v>0</v>
      </c>
      <c r="M18" s="25">
        <f t="shared" ca="1" si="1"/>
        <v>0</v>
      </c>
      <c r="N18" s="25">
        <f t="shared" si="1"/>
        <v>0</v>
      </c>
    </row>
  </sheetData>
  <conditionalFormatting sqref="B6:M17">
    <cfRule type="expression" dxfId="3" priority="1">
      <formula>AND(B6&lt;&gt;"",B6=0)</formula>
    </cfRule>
  </conditionalFormatting>
  <pageMargins left="0.75" right="0.75" top="1" bottom="1" header="0.5" footer="0.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5"/>
  <sheetViews>
    <sheetView workbookViewId="0"/>
  </sheetViews>
  <sheetFormatPr defaultRowHeight="14.5" x14ac:dyDescent="0.35"/>
  <cols>
    <col min="1" max="1" width="24" customWidth="1"/>
    <col min="2" max="2" width="26" customWidth="1"/>
    <col min="3" max="3" width="13" customWidth="1"/>
    <col min="4" max="4" width="12" customWidth="1"/>
    <col min="5" max="5" width="13" customWidth="1"/>
    <col min="6" max="6" width="22" customWidth="1"/>
  </cols>
  <sheetData>
    <row r="1" spans="1:6" ht="19" x14ac:dyDescent="0.35">
      <c r="A1" s="1" t="s">
        <v>45</v>
      </c>
    </row>
    <row r="2" spans="1:6" x14ac:dyDescent="0.35">
      <c r="A2" s="2" t="s">
        <v>46</v>
      </c>
    </row>
    <row r="3" spans="1:6" x14ac:dyDescent="0.35">
      <c r="A3" s="15" t="s">
        <v>47</v>
      </c>
      <c r="B3" s="26">
        <f ca="1">TODAY()</f>
        <v>46314</v>
      </c>
    </row>
    <row r="5" spans="1:6" ht="39" x14ac:dyDescent="0.35">
      <c r="A5" s="4" t="s">
        <v>48</v>
      </c>
      <c r="B5" s="4" t="s">
        <v>49</v>
      </c>
      <c r="C5" s="4" t="s">
        <v>50</v>
      </c>
      <c r="D5" s="4" t="s">
        <v>23</v>
      </c>
      <c r="E5" s="5" t="s">
        <v>51</v>
      </c>
      <c r="F5" s="5" t="s">
        <v>24</v>
      </c>
    </row>
    <row r="6" spans="1:6" x14ac:dyDescent="0.35">
      <c r="A6" s="7"/>
      <c r="B6" s="7"/>
      <c r="C6" s="8"/>
      <c r="D6" s="7"/>
      <c r="E6" s="13" t="str">
        <f t="shared" ref="E6:E25" si="0">IF(OR(C6="",N(D6)=0),"",EDATE(C6,D6))</f>
        <v/>
      </c>
      <c r="F6" s="27" t="str">
        <f t="shared" ref="F6:F25" si="1">IF(E6="","",IF(E6&lt;$B$3,"Expired",IF(E6&lt;=$B$3+60,"Due within 60 days","Current")))</f>
        <v/>
      </c>
    </row>
    <row r="7" spans="1:6" x14ac:dyDescent="0.35">
      <c r="A7" s="7"/>
      <c r="B7" s="7"/>
      <c r="C7" s="8"/>
      <c r="D7" s="7"/>
      <c r="E7" s="13" t="str">
        <f t="shared" si="0"/>
        <v/>
      </c>
      <c r="F7" s="27" t="str">
        <f t="shared" si="1"/>
        <v/>
      </c>
    </row>
    <row r="8" spans="1:6" x14ac:dyDescent="0.35">
      <c r="A8" s="7"/>
      <c r="B8" s="7"/>
      <c r="C8" s="8"/>
      <c r="D8" s="7"/>
      <c r="E8" s="13" t="str">
        <f t="shared" si="0"/>
        <v/>
      </c>
      <c r="F8" s="27" t="str">
        <f t="shared" si="1"/>
        <v/>
      </c>
    </row>
    <row r="9" spans="1:6" x14ac:dyDescent="0.35">
      <c r="A9" s="7"/>
      <c r="B9" s="7"/>
      <c r="C9" s="8"/>
      <c r="D9" s="7"/>
      <c r="E9" s="13" t="str">
        <f t="shared" si="0"/>
        <v/>
      </c>
      <c r="F9" s="27" t="str">
        <f t="shared" si="1"/>
        <v/>
      </c>
    </row>
    <row r="10" spans="1:6" x14ac:dyDescent="0.35">
      <c r="A10" s="7"/>
      <c r="B10" s="7"/>
      <c r="C10" s="8"/>
      <c r="D10" s="7"/>
      <c r="E10" s="13" t="str">
        <f t="shared" si="0"/>
        <v/>
      </c>
      <c r="F10" s="27" t="str">
        <f t="shared" si="1"/>
        <v/>
      </c>
    </row>
    <row r="11" spans="1:6" x14ac:dyDescent="0.35">
      <c r="A11" s="7"/>
      <c r="B11" s="7"/>
      <c r="C11" s="8"/>
      <c r="D11" s="7"/>
      <c r="E11" s="13" t="str">
        <f t="shared" si="0"/>
        <v/>
      </c>
      <c r="F11" s="27" t="str">
        <f t="shared" si="1"/>
        <v/>
      </c>
    </row>
    <row r="12" spans="1:6" x14ac:dyDescent="0.35">
      <c r="A12" s="7"/>
      <c r="B12" s="7"/>
      <c r="C12" s="8"/>
      <c r="D12" s="7"/>
      <c r="E12" s="13" t="str">
        <f t="shared" si="0"/>
        <v/>
      </c>
      <c r="F12" s="27" t="str">
        <f t="shared" si="1"/>
        <v/>
      </c>
    </row>
    <row r="13" spans="1:6" x14ac:dyDescent="0.35">
      <c r="A13" s="7"/>
      <c r="B13" s="7"/>
      <c r="C13" s="8"/>
      <c r="D13" s="7"/>
      <c r="E13" s="13" t="str">
        <f t="shared" si="0"/>
        <v/>
      </c>
      <c r="F13" s="27" t="str">
        <f t="shared" si="1"/>
        <v/>
      </c>
    </row>
    <row r="14" spans="1:6" x14ac:dyDescent="0.35">
      <c r="A14" s="7"/>
      <c r="B14" s="7"/>
      <c r="C14" s="8"/>
      <c r="D14" s="7"/>
      <c r="E14" s="13" t="str">
        <f t="shared" si="0"/>
        <v/>
      </c>
      <c r="F14" s="27" t="str">
        <f t="shared" si="1"/>
        <v/>
      </c>
    </row>
    <row r="15" spans="1:6" x14ac:dyDescent="0.35">
      <c r="A15" s="7"/>
      <c r="B15" s="7"/>
      <c r="C15" s="8"/>
      <c r="D15" s="7"/>
      <c r="E15" s="13" t="str">
        <f t="shared" si="0"/>
        <v/>
      </c>
      <c r="F15" s="27" t="str">
        <f t="shared" si="1"/>
        <v/>
      </c>
    </row>
    <row r="16" spans="1:6" x14ac:dyDescent="0.35">
      <c r="A16" s="7"/>
      <c r="B16" s="7"/>
      <c r="C16" s="8"/>
      <c r="D16" s="7"/>
      <c r="E16" s="13" t="str">
        <f t="shared" si="0"/>
        <v/>
      </c>
      <c r="F16" s="27" t="str">
        <f t="shared" si="1"/>
        <v/>
      </c>
    </row>
    <row r="17" spans="1:6" x14ac:dyDescent="0.35">
      <c r="A17" s="7"/>
      <c r="B17" s="7"/>
      <c r="C17" s="8"/>
      <c r="D17" s="7"/>
      <c r="E17" s="13" t="str">
        <f t="shared" si="0"/>
        <v/>
      </c>
      <c r="F17" s="27" t="str">
        <f t="shared" si="1"/>
        <v/>
      </c>
    </row>
    <row r="18" spans="1:6" x14ac:dyDescent="0.35">
      <c r="A18" s="7"/>
      <c r="B18" s="7"/>
      <c r="C18" s="8"/>
      <c r="D18" s="7"/>
      <c r="E18" s="13" t="str">
        <f t="shared" si="0"/>
        <v/>
      </c>
      <c r="F18" s="27" t="str">
        <f t="shared" si="1"/>
        <v/>
      </c>
    </row>
    <row r="19" spans="1:6" x14ac:dyDescent="0.35">
      <c r="A19" s="7"/>
      <c r="B19" s="7"/>
      <c r="C19" s="8"/>
      <c r="D19" s="7"/>
      <c r="E19" s="13" t="str">
        <f t="shared" si="0"/>
        <v/>
      </c>
      <c r="F19" s="27" t="str">
        <f t="shared" si="1"/>
        <v/>
      </c>
    </row>
    <row r="20" spans="1:6" x14ac:dyDescent="0.35">
      <c r="A20" s="7"/>
      <c r="B20" s="7"/>
      <c r="C20" s="8"/>
      <c r="D20" s="7"/>
      <c r="E20" s="13" t="str">
        <f t="shared" si="0"/>
        <v/>
      </c>
      <c r="F20" s="27" t="str">
        <f t="shared" si="1"/>
        <v/>
      </c>
    </row>
    <row r="21" spans="1:6" x14ac:dyDescent="0.35">
      <c r="A21" s="7"/>
      <c r="B21" s="7"/>
      <c r="C21" s="8"/>
      <c r="D21" s="7"/>
      <c r="E21" s="13" t="str">
        <f t="shared" si="0"/>
        <v/>
      </c>
      <c r="F21" s="27" t="str">
        <f t="shared" si="1"/>
        <v/>
      </c>
    </row>
    <row r="22" spans="1:6" x14ac:dyDescent="0.35">
      <c r="A22" s="7"/>
      <c r="B22" s="7"/>
      <c r="C22" s="8"/>
      <c r="D22" s="7"/>
      <c r="E22" s="13" t="str">
        <f t="shared" si="0"/>
        <v/>
      </c>
      <c r="F22" s="27" t="str">
        <f t="shared" si="1"/>
        <v/>
      </c>
    </row>
    <row r="23" spans="1:6" x14ac:dyDescent="0.35">
      <c r="A23" s="7"/>
      <c r="B23" s="7"/>
      <c r="C23" s="8"/>
      <c r="D23" s="7"/>
      <c r="E23" s="13" t="str">
        <f t="shared" si="0"/>
        <v/>
      </c>
      <c r="F23" s="27" t="str">
        <f t="shared" si="1"/>
        <v/>
      </c>
    </row>
    <row r="24" spans="1:6" x14ac:dyDescent="0.35">
      <c r="A24" s="7"/>
      <c r="B24" s="7"/>
      <c r="C24" s="8"/>
      <c r="D24" s="7"/>
      <c r="E24" s="13" t="str">
        <f t="shared" si="0"/>
        <v/>
      </c>
      <c r="F24" s="27" t="str">
        <f t="shared" si="1"/>
        <v/>
      </c>
    </row>
    <row r="25" spans="1:6" x14ac:dyDescent="0.35">
      <c r="A25" s="7"/>
      <c r="B25" s="7"/>
      <c r="C25" s="8"/>
      <c r="D25" s="7"/>
      <c r="E25" s="13" t="str">
        <f t="shared" si="0"/>
        <v/>
      </c>
      <c r="F25" s="27" t="str">
        <f t="shared" si="1"/>
        <v/>
      </c>
    </row>
  </sheetData>
  <conditionalFormatting sqref="F6:F25">
    <cfRule type="expression" dxfId="2" priority="1">
      <formula>$F6="Expired"</formula>
    </cfRule>
    <cfRule type="expression" dxfId="1" priority="2">
      <formula>$F6="Due within 60 days"</formula>
    </cfRule>
    <cfRule type="expression" dxfId="0" priority="3">
      <formula>$F6="Current"</formula>
    </cfRule>
  </conditionalFormatting>
  <pageMargins left="0.75" right="0.75" top="1" bottom="1" header="0.5" footer="0.5"/>
  <pageSetup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How to use</vt:lpstr>
      <vt:lpstr>Sessions</vt:lpstr>
      <vt:lpstr>Calendar</vt:lpstr>
      <vt:lpstr>Year view</vt:lpstr>
      <vt:lpstr>Renewals</vt:lpstr>
      <vt:lpstr>Calendar!Print_Area</vt:lpstr>
      <vt:lpstr>'Year 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Training calendar</dc:title>
  <dc:creator>Coursebox</dc:creator>
  <cp:lastModifiedBy>Parshad Desai</cp:lastModifiedBy>
  <dcterms:created xsi:type="dcterms:W3CDTF">2026-10-19T02:32:19Z</dcterms:created>
  <dcterms:modified xsi:type="dcterms:W3CDTF">2026-10-19T03:00:51Z</dcterms:modified>
</cp:coreProperties>
</file>