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hoegh-my.sharepoint.com/personal/mary_rose_jane_eiman_hoegh_com/Documents/0.MAE/1. Reporting/Q3 presentation/"/>
    </mc:Choice>
  </mc:AlternateContent>
  <xr:revisionPtr revIDLastSave="0" documentId="8_{E8228E49-F27A-4678-A63A-34FE34D5C46A}" xr6:coauthVersionLast="47" xr6:coauthVersionMax="47" xr10:uidLastSave="{00000000-0000-0000-0000-000000000000}"/>
  <bookViews>
    <workbookView xWindow="-120" yWindow="-120" windowWidth="29040" windowHeight="15840" activeTab="1" xr2:uid="{9BD229A4-F64A-47A7-96DB-0DF36181915B}"/>
  </bookViews>
  <sheets>
    <sheet name="Front page" sheetId="7" r:id="rId1"/>
    <sheet name="Income statement" sheetId="1" r:id="rId2"/>
    <sheet name="Balance sheet" sheetId="2" r:id="rId3"/>
    <sheet name="Cash flow statement" sheetId="3" r:id="rId4"/>
    <sheet name="Operational figures" sheetId="4" r:id="rId5"/>
    <sheet name="Fleet list" sheetId="5" r:id="rId6"/>
    <sheet name="ESG data"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3" l="1"/>
  <c r="J34" i="3"/>
  <c r="J16" i="3"/>
  <c r="J26" i="3" s="1"/>
  <c r="J53" i="2"/>
  <c r="J44" i="2"/>
  <c r="J36" i="2"/>
  <c r="J26" i="2"/>
  <c r="J17" i="2"/>
  <c r="J50" i="1"/>
  <c r="J55" i="2" l="1"/>
  <c r="J28" i="2"/>
  <c r="J48" i="3"/>
  <c r="J46" i="1"/>
  <c r="J10" i="1"/>
  <c r="J16" i="1" l="1"/>
  <c r="J32" i="4"/>
  <c r="J34" i="4" s="1"/>
  <c r="J22" i="1" l="1"/>
  <c r="J29" i="1" s="1"/>
  <c r="J32" i="1" s="1"/>
  <c r="J12" i="4"/>
  <c r="J36" i="1" l="1"/>
  <c r="J48" i="1" s="1"/>
  <c r="I32" i="4"/>
  <c r="I34" i="4" s="1"/>
  <c r="I12" i="4"/>
  <c r="I46" i="3" l="1"/>
  <c r="I34" i="3"/>
  <c r="I16" i="3"/>
  <c r="I26" i="3" s="1"/>
  <c r="I53" i="2"/>
  <c r="I44" i="2"/>
  <c r="I36" i="2"/>
  <c r="I26" i="2"/>
  <c r="I17" i="2"/>
  <c r="I46" i="1"/>
  <c r="I10" i="1"/>
  <c r="H46" i="3"/>
  <c r="H34" i="3"/>
  <c r="H16" i="3"/>
  <c r="H26" i="3" s="1"/>
  <c r="H53" i="2"/>
  <c r="H44" i="2"/>
  <c r="H36" i="2"/>
  <c r="H26" i="2"/>
  <c r="H17" i="2"/>
  <c r="H46" i="1"/>
  <c r="H12" i="1"/>
  <c r="H10" i="1"/>
  <c r="I55" i="2" l="1"/>
  <c r="I16" i="1"/>
  <c r="I48" i="3"/>
  <c r="I51" i="3" s="1"/>
  <c r="J49" i="3" s="1"/>
  <c r="J51" i="3" s="1"/>
  <c r="I28" i="2"/>
  <c r="H55" i="2"/>
  <c r="H28" i="2"/>
  <c r="H16" i="1"/>
  <c r="H48" i="3"/>
  <c r="H51" i="3" s="1"/>
  <c r="H12" i="4"/>
  <c r="I22" i="1" l="1"/>
  <c r="I29" i="1" s="1"/>
  <c r="I32" i="1" s="1"/>
  <c r="H22" i="1"/>
  <c r="H29" i="1" s="1"/>
  <c r="H32" i="1" s="1"/>
  <c r="H36" i="1" s="1"/>
  <c r="H48" i="1" s="1"/>
  <c r="I36" i="1" l="1"/>
  <c r="H32" i="4"/>
  <c r="H34" i="4" s="1"/>
  <c r="G50" i="3"/>
  <c r="G46" i="3"/>
  <c r="G34" i="3"/>
  <c r="G16" i="3"/>
  <c r="G26" i="3" s="1"/>
  <c r="G53" i="2"/>
  <c r="G44" i="2"/>
  <c r="G36" i="2"/>
  <c r="G26" i="2"/>
  <c r="G17" i="2"/>
  <c r="G46" i="1"/>
  <c r="I48" i="1" l="1"/>
  <c r="G55" i="2"/>
  <c r="G28" i="2"/>
  <c r="G48" i="3"/>
  <c r="G51" i="3" s="1"/>
  <c r="G10" i="1" l="1"/>
  <c r="G12" i="4"/>
  <c r="G16" i="1" l="1"/>
  <c r="G32" i="4"/>
  <c r="G34" i="4" s="1"/>
  <c r="G22" i="1" l="1"/>
  <c r="G29" i="1" s="1"/>
  <c r="G32" i="1" s="1"/>
  <c r="G36" i="1" s="1"/>
  <c r="E46" i="3"/>
  <c r="F46" i="3"/>
  <c r="F34" i="3"/>
  <c r="F16" i="3"/>
  <c r="F26" i="3" s="1"/>
  <c r="F53" i="2"/>
  <c r="F44" i="2"/>
  <c r="F36" i="2"/>
  <c r="F26" i="2"/>
  <c r="F17" i="2"/>
  <c r="F46" i="1"/>
  <c r="F10" i="1"/>
  <c r="F16" i="1" l="1"/>
  <c r="F22" i="1" s="1"/>
  <c r="F29" i="1" s="1"/>
  <c r="F32" i="1" s="1"/>
  <c r="F36" i="1" s="1"/>
  <c r="F48" i="1" s="1"/>
  <c r="G48" i="1"/>
  <c r="F48" i="3"/>
  <c r="F51" i="3" s="1"/>
  <c r="F28" i="2"/>
  <c r="F55" i="2"/>
  <c r="F32" i="4"/>
  <c r="F34" i="4" s="1"/>
  <c r="F12" i="4" l="1"/>
  <c r="E12" i="4"/>
  <c r="E34" i="3" l="1"/>
  <c r="E16" i="3"/>
  <c r="E26" i="3" s="1"/>
  <c r="E53" i="2"/>
  <c r="E44" i="2"/>
  <c r="E36" i="2"/>
  <c r="E26" i="2"/>
  <c r="E17" i="2"/>
  <c r="E46" i="1"/>
  <c r="E10" i="1"/>
  <c r="E16" i="1" s="1"/>
  <c r="E32" i="4"/>
  <c r="E34" i="4" s="1"/>
  <c r="B53" i="2"/>
  <c r="B44" i="2"/>
  <c r="B36" i="2"/>
  <c r="B17" i="2"/>
  <c r="B26" i="2"/>
  <c r="B46" i="3"/>
  <c r="D53" i="2"/>
  <c r="D12" i="4"/>
  <c r="B55" i="2" l="1"/>
  <c r="B28" i="2"/>
  <c r="E48" i="3"/>
  <c r="E51" i="3" s="1"/>
  <c r="E22" i="1"/>
  <c r="E28" i="2"/>
  <c r="E55" i="2"/>
  <c r="C25" i="3"/>
  <c r="D46" i="3"/>
  <c r="D34" i="3"/>
  <c r="D16" i="3"/>
  <c r="D46" i="1"/>
  <c r="D10" i="1"/>
  <c r="D16" i="1" s="1"/>
  <c r="D44" i="2"/>
  <c r="D36" i="2"/>
  <c r="D26" i="2"/>
  <c r="D17" i="2"/>
  <c r="D32" i="4"/>
  <c r="D34" i="4" s="1"/>
  <c r="C32" i="4"/>
  <c r="C34" i="4" s="1"/>
  <c r="B32" i="4"/>
  <c r="B34" i="4" s="1"/>
  <c r="C12" i="4"/>
  <c r="B12" i="4"/>
  <c r="C46" i="3"/>
  <c r="C34" i="3"/>
  <c r="B34" i="3"/>
  <c r="C16" i="3"/>
  <c r="B16" i="3"/>
  <c r="B26" i="3" s="1"/>
  <c r="C53" i="2"/>
  <c r="C44" i="2"/>
  <c r="C36" i="2"/>
  <c r="C26" i="2"/>
  <c r="C17" i="2"/>
  <c r="C10" i="1"/>
  <c r="C16" i="1" s="1"/>
  <c r="B10" i="1"/>
  <c r="D55" i="2" l="1"/>
  <c r="C22" i="1"/>
  <c r="C29" i="1" s="1"/>
  <c r="C32" i="1" s="1"/>
  <c r="C36" i="1" s="1"/>
  <c r="C55" i="2"/>
  <c r="D22" i="1"/>
  <c r="D29" i="1" s="1"/>
  <c r="D32" i="1" s="1"/>
  <c r="D36" i="1" s="1"/>
  <c r="D48" i="1" s="1"/>
  <c r="E29" i="1"/>
  <c r="E32" i="1" s="1"/>
  <c r="E36" i="1" s="1"/>
  <c r="E48" i="1" s="1"/>
  <c r="C26" i="3"/>
  <c r="C48" i="3" s="1"/>
  <c r="C51" i="3" s="1"/>
  <c r="D49" i="3" s="1"/>
  <c r="D28" i="2"/>
  <c r="C28" i="2"/>
  <c r="D26" i="3"/>
  <c r="D48" i="3" s="1"/>
  <c r="B48" i="3"/>
  <c r="B51" i="3" s="1"/>
  <c r="D51" i="3" l="1"/>
</calcChain>
</file>

<file path=xl/sharedStrings.xml><?xml version="1.0" encoding="utf-8"?>
<sst xmlns="http://schemas.openxmlformats.org/spreadsheetml/2006/main" count="334" uniqueCount="223">
  <si>
    <t xml:space="preserve">Q3 2023 </t>
  </si>
  <si>
    <t>Consolidated statement of comprehensive income</t>
  </si>
  <si>
    <t>Q3</t>
  </si>
  <si>
    <t xml:space="preserve">Q4 </t>
  </si>
  <si>
    <t xml:space="preserve">Q1 </t>
  </si>
  <si>
    <t>Q2</t>
  </si>
  <si>
    <t>Q4</t>
  </si>
  <si>
    <t>Q1</t>
  </si>
  <si>
    <t xml:space="preserve">Q2 </t>
  </si>
  <si>
    <t>(USD 1 000)</t>
  </si>
  <si>
    <t>Net freight revenue</t>
  </si>
  <si>
    <t>Other surcharges</t>
  </si>
  <si>
    <t>Charter out revenues</t>
  </si>
  <si>
    <t>Logistics revenues</t>
  </si>
  <si>
    <t>Total revenues</t>
  </si>
  <si>
    <t>Bunker expenses</t>
  </si>
  <si>
    <t>Voyage expenses and other operating expenses</t>
  </si>
  <si>
    <t>Charter hire expenses</t>
  </si>
  <si>
    <t>Running expenses</t>
  </si>
  <si>
    <t>Administrative expenses</t>
  </si>
  <si>
    <t>Operating profit before depreciation, amortisation and impairment (EBITDA)</t>
  </si>
  <si>
    <t>Profit/ (loss) from associates and joint ventures</t>
  </si>
  <si>
    <t>Gain/(loss) on sale of assets</t>
  </si>
  <si>
    <t>Impairment/Reversal of impairment</t>
  </si>
  <si>
    <t xml:space="preserve">Depreciation </t>
  </si>
  <si>
    <t xml:space="preserve">Operating profit/(loss) before financial items </t>
  </si>
  <si>
    <t>Interest income</t>
  </si>
  <si>
    <t>Interest expenses</t>
  </si>
  <si>
    <t>Dividends</t>
  </si>
  <si>
    <t>Income from other financial items</t>
  </si>
  <si>
    <t>Expenses from other financial items</t>
  </si>
  <si>
    <t>Profit/(loss) before tax from continued operations</t>
  </si>
  <si>
    <t>Tax income / (expense)</t>
  </si>
  <si>
    <t>Profit/(loss) from continued operations</t>
  </si>
  <si>
    <t>Discontinued operations</t>
  </si>
  <si>
    <t>Profit/(loss) for the year from discontinued operations</t>
  </si>
  <si>
    <t>Profit/(loss) for the period</t>
  </si>
  <si>
    <t>Other comprehensive income</t>
  </si>
  <si>
    <t>Items that may be reclassified to profit and loss:</t>
  </si>
  <si>
    <t>Currency translation differences</t>
  </si>
  <si>
    <t>Items that will not be reclassified to profit and loss:</t>
  </si>
  <si>
    <t>Remeasurement on defined benefit plans</t>
  </si>
  <si>
    <t>Changes in fair value of equity investments</t>
  </si>
  <si>
    <t>Other comprehensive income, net of tax</t>
  </si>
  <si>
    <t>Total comprehensive income for the period</t>
  </si>
  <si>
    <t>Earnings per share, continued operations (USD)</t>
  </si>
  <si>
    <t>Earnings per share, basic (USD)</t>
  </si>
  <si>
    <t>Earnings per share, diluted (USD)</t>
  </si>
  <si>
    <t>Consolidated statement of financial position</t>
  </si>
  <si>
    <t xml:space="preserve">  30.09</t>
  </si>
  <si>
    <t>31.12</t>
  </si>
  <si>
    <t>31.03</t>
  </si>
  <si>
    <t>30.06</t>
  </si>
  <si>
    <t>30.09</t>
  </si>
  <si>
    <t>Assets</t>
  </si>
  <si>
    <t>Non-current assets</t>
  </si>
  <si>
    <t>Deferred tax asset</t>
  </si>
  <si>
    <t xml:space="preserve">Vessels </t>
  </si>
  <si>
    <t>Leased assets</t>
  </si>
  <si>
    <t>Newbuildings and projects</t>
  </si>
  <si>
    <t>Equipment</t>
  </si>
  <si>
    <t>Investments in associates and joint ventures</t>
  </si>
  <si>
    <t>Other non-current assets</t>
  </si>
  <si>
    <t>Other non-current financial assets</t>
  </si>
  <si>
    <t>Total non-current assets</t>
  </si>
  <si>
    <t>Current assets</t>
  </si>
  <si>
    <t>Bunker</t>
  </si>
  <si>
    <t>Vessels held for sale</t>
  </si>
  <si>
    <t>Trade and other receivables</t>
  </si>
  <si>
    <t>Prepayments</t>
  </si>
  <si>
    <t>Other current financial assets</t>
  </si>
  <si>
    <t>Cash and cash equivalents</t>
  </si>
  <si>
    <t>Total current assets</t>
  </si>
  <si>
    <t>Total assets</t>
  </si>
  <si>
    <t>Equity and liabilities</t>
  </si>
  <si>
    <t>Equity</t>
  </si>
  <si>
    <t>Share capital</t>
  </si>
  <si>
    <t>Share premium reserve</t>
  </si>
  <si>
    <t>Other paid-in equity</t>
  </si>
  <si>
    <t>Retained earnings</t>
  </si>
  <si>
    <t>Total equity</t>
  </si>
  <si>
    <t>Non-current liabilities</t>
  </si>
  <si>
    <t>Pension liabilities</t>
  </si>
  <si>
    <t>Deferred tax liabilities</t>
  </si>
  <si>
    <t>Other non-current liabilities</t>
  </si>
  <si>
    <t>Non-current interest bearing debt</t>
  </si>
  <si>
    <t>Non-current lease liability</t>
  </si>
  <si>
    <t>Total non-current liabilities</t>
  </si>
  <si>
    <t>Current liabilities</t>
  </si>
  <si>
    <t>Current interest bearing debt</t>
  </si>
  <si>
    <t>Trade and other payables</t>
  </si>
  <si>
    <t>Income tax payable</t>
  </si>
  <si>
    <t>Current accruals and provisions</t>
  </si>
  <si>
    <t>Other current financial liabilities</t>
  </si>
  <si>
    <t>Current lease liability</t>
  </si>
  <si>
    <t>Total current liabilities</t>
  </si>
  <si>
    <t>Total equity and liabilities</t>
  </si>
  <si>
    <t>Consolidated statement of cash flow</t>
  </si>
  <si>
    <t>Cash flows from operating activities</t>
  </si>
  <si>
    <t>Profit/(loss) before tax</t>
  </si>
  <si>
    <t>Financial (income)/ Expenses</t>
  </si>
  <si>
    <t>Share of net income from joint ventures and associates</t>
  </si>
  <si>
    <t>Depreciation and amortisation</t>
  </si>
  <si>
    <t>Impairment</t>
  </si>
  <si>
    <t>(Gain)/loss on sale of tangible assets</t>
  </si>
  <si>
    <t>Changes due to discontinued operations</t>
  </si>
  <si>
    <t>Tax paid (company income tax, withholding tax)</t>
  </si>
  <si>
    <t>Cash flow from operating activities before changes in working capital</t>
  </si>
  <si>
    <t>Changes in Working Capital</t>
  </si>
  <si>
    <t>Accruals and provisions</t>
  </si>
  <si>
    <t>Other current liabilities</t>
  </si>
  <si>
    <t>Other changes to working capital</t>
  </si>
  <si>
    <t>Net cash flow provided by operating activities</t>
  </si>
  <si>
    <t>Cash flows from investing activities</t>
  </si>
  <si>
    <t>Proceeds from sale of tangible assets</t>
  </si>
  <si>
    <t xml:space="preserve">Investment in vessels, other tangible </t>
  </si>
  <si>
    <t>Investments in joint ventures and associates</t>
  </si>
  <si>
    <t>Other dividends</t>
  </si>
  <si>
    <t>Interest received</t>
  </si>
  <si>
    <t>Net cash provided by/(used in) investing activities</t>
  </si>
  <si>
    <t>Cash flows from financing activities</t>
  </si>
  <si>
    <t>Proceeds from issue of debt</t>
  </si>
  <si>
    <t>Proceeds from capital increase</t>
  </si>
  <si>
    <t>Repayment of mortgage debt</t>
  </si>
  <si>
    <t>Repayment of lease liabilities</t>
  </si>
  <si>
    <t>Paid on interest rate swaps</t>
  </si>
  <si>
    <t>Interest paid on mortgage debt</t>
  </si>
  <si>
    <t>Interest paid on lease liabilities</t>
  </si>
  <si>
    <t>Other financial items</t>
  </si>
  <si>
    <t>Dividend to shareholders</t>
  </si>
  <si>
    <t>Net cash flow used in financing activities</t>
  </si>
  <si>
    <t>Net change in cash during the period</t>
  </si>
  <si>
    <t>Cash and cash equivalents beginning of period</t>
  </si>
  <si>
    <t>Exchange differences in cash and cash equivalents</t>
  </si>
  <si>
    <t>Cash and cash equivalents end of period</t>
  </si>
  <si>
    <t>Key figures</t>
  </si>
  <si>
    <t>Volumes (CBM 1000)</t>
  </si>
  <si>
    <t>Ex. Atlantic</t>
  </si>
  <si>
    <t>Ex. Asia</t>
  </si>
  <si>
    <t>Others</t>
  </si>
  <si>
    <t>Total</t>
  </si>
  <si>
    <t>* prorated volumes</t>
  </si>
  <si>
    <t>Share of HH (%)</t>
  </si>
  <si>
    <t>Gross rate per CBM (USD)</t>
  </si>
  <si>
    <r>
      <t>Net rate per CBM (USD)</t>
    </r>
    <r>
      <rPr>
        <vertAlign val="superscript"/>
        <sz val="10"/>
        <color theme="1"/>
        <rFont val="Arial"/>
        <family val="2"/>
      </rPr>
      <t>1</t>
    </r>
  </si>
  <si>
    <r>
      <t>Running expenses per day (USD)</t>
    </r>
    <r>
      <rPr>
        <vertAlign val="superscript"/>
        <sz val="10"/>
        <color theme="1"/>
        <rFont val="Arial"/>
        <family val="2"/>
      </rPr>
      <t>2</t>
    </r>
  </si>
  <si>
    <t>TC results per day (USD '000)</t>
  </si>
  <si>
    <t>Fuel price (USD/tonne)</t>
  </si>
  <si>
    <t>Fuel volumes ('000)</t>
  </si>
  <si>
    <t>Owned</t>
  </si>
  <si>
    <t>Bareboat charter</t>
  </si>
  <si>
    <t>Time charter long term</t>
  </si>
  <si>
    <t>Time charter short term</t>
  </si>
  <si>
    <t>Gross # of vessels</t>
  </si>
  <si>
    <t>Charter out vessels</t>
  </si>
  <si>
    <t>Net # of vessels</t>
  </si>
  <si>
    <t>Number of operating days</t>
  </si>
  <si>
    <t>Notes</t>
  </si>
  <si>
    <t>1. Q1 2023 net rate per CBM was revised post preliminary figures in April trading update</t>
  </si>
  <si>
    <t>2. Figures calculated exclude 3 US flag vessels</t>
  </si>
  <si>
    <t>Fleet list</t>
  </si>
  <si>
    <t>Owned vessels</t>
  </si>
  <si>
    <t>BB vessels</t>
  </si>
  <si>
    <t>Vessel</t>
  </si>
  <si>
    <t>Vessel type</t>
  </si>
  <si>
    <t>Shipyard</t>
  </si>
  <si>
    <t xml:space="preserve">Built </t>
  </si>
  <si>
    <t>CEU</t>
  </si>
  <si>
    <t>Höegh Traveller</t>
  </si>
  <si>
    <t>Post Panamax</t>
  </si>
  <si>
    <t>Xiamen</t>
  </si>
  <si>
    <t>Höegh Jacksonville</t>
  </si>
  <si>
    <t>PCTC</t>
  </si>
  <si>
    <t>Daewoo Mangalia</t>
  </si>
  <si>
    <t>Höegh Trotter</t>
  </si>
  <si>
    <t>Höegh Jeddah</t>
  </si>
  <si>
    <t>Höegh Trapper</t>
  </si>
  <si>
    <t>Höegh Copenhagen</t>
  </si>
  <si>
    <t>LCTC</t>
  </si>
  <si>
    <t>Daewoo (Geoje)</t>
  </si>
  <si>
    <t>Höegh Tracer</t>
  </si>
  <si>
    <t>Höegh Target</t>
  </si>
  <si>
    <t>Höegh Trigger</t>
  </si>
  <si>
    <t>TC vessels</t>
  </si>
  <si>
    <t>Höegh Beijing</t>
  </si>
  <si>
    <t>Höegh St. Petersburg</t>
  </si>
  <si>
    <t>Höegh London</t>
  </si>
  <si>
    <t>Daewoo (Okpo)</t>
  </si>
  <si>
    <t>Höegh Caribia</t>
  </si>
  <si>
    <t>Kyokuyo Zosen (Chofu)</t>
  </si>
  <si>
    <t>Höegh Oslo</t>
  </si>
  <si>
    <t>Tsuneishi (Cebu)</t>
  </si>
  <si>
    <t>Höegh Brasilia</t>
  </si>
  <si>
    <t>Alliance Norfolk</t>
  </si>
  <si>
    <t>Höegh Sydney</t>
  </si>
  <si>
    <t>Höegh Bangkok</t>
  </si>
  <si>
    <t>Uljanik (Pula)</t>
  </si>
  <si>
    <t>Höegh Manila</t>
  </si>
  <si>
    <t>Höegh Shanghai</t>
  </si>
  <si>
    <t>Höegh Chiba</t>
  </si>
  <si>
    <t>Höegh Detroit</t>
  </si>
  <si>
    <t>Höegh Kobe</t>
  </si>
  <si>
    <t>Alliance Fairfax</t>
  </si>
  <si>
    <t>Alliance St. Louis</t>
  </si>
  <si>
    <t>Höegh New York</t>
  </si>
  <si>
    <t>Höegh Berlin</t>
  </si>
  <si>
    <t>Höegh Seoul</t>
  </si>
  <si>
    <t>Höegh Tokyo</t>
  </si>
  <si>
    <t>Höegh Asia</t>
  </si>
  <si>
    <t>Höegh Osaka</t>
  </si>
  <si>
    <t>Tsuneishi (Hashihama)</t>
  </si>
  <si>
    <t>Höegh Trove</t>
  </si>
  <si>
    <t>Tsuneishi (Tadotsu)</t>
  </si>
  <si>
    <t>Höegh Yokohama</t>
  </si>
  <si>
    <t>Höegh Transporter</t>
  </si>
  <si>
    <t>Stocznia Gdynia</t>
  </si>
  <si>
    <t>Höegh Trader</t>
  </si>
  <si>
    <t>Höegh Trident</t>
  </si>
  <si>
    <t>Hyundai (Ulsan)</t>
  </si>
  <si>
    <t>Höegh Trooper</t>
  </si>
  <si>
    <t>ESG data</t>
  </si>
  <si>
    <r>
      <t>Fleet CgDist</t>
    </r>
    <r>
      <rPr>
        <vertAlign val="superscript"/>
        <sz val="10"/>
        <color theme="1"/>
        <rFont val="Arial"/>
        <family val="2"/>
      </rPr>
      <t>1</t>
    </r>
  </si>
  <si>
    <t>1. The Poseidon Principles rely specifically on the CgDist as the carbon intensity metric. 
The AER uses the parameters of fuel consumption, distance travelled, and gross tonnage
Updated with latest data from DNV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</si>
</sst>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_);_(* \(#,##0\);_(* &quot;-&quot;_);_(@_)"/>
    <numFmt numFmtId="165" formatCode="_(* #,##0.00_);_(* \(#,##0.00\);_(* &quot;-&quot;??_);_(@_)"/>
    <numFmt numFmtId="166" formatCode="_ * #,##0_ ;_ * \-#,##0_ ;_ * &quot;-&quot;??_ ;_ @_ "/>
    <numFmt numFmtId="167" formatCode="_ * #,##0.0_ ;_ * \-#,##0.0_ ;_ * &quot;-&quot;??_ ;_ @_ "/>
    <numFmt numFmtId="168" formatCode="_ * #,##0.0_ ;_ * \-#,##0.0_ ;_ * &quot;-&quot;?_ ;_ @_ "/>
    <numFmt numFmtId="169" formatCode="_(* #,##0.00_);_(* \(#,##0.00\);_(* &quot;-&quot;_);_(@_)"/>
    <numFmt numFmtId="170" formatCode="_(* #,##0.000_);_(* \(#,##0.000\);_(* &quot;-&quot;_);_(@_)"/>
    <numFmt numFmtId="171" formatCode="_(* #,##0.0_);_(* \(#,##0.0\);_(* &quot;-&quot;_);_(@_)"/>
    <numFmt numFmtId="172" formatCode="0.0\ %"/>
    <numFmt numFmtId="173" formatCode="_(* #,##0.0_);_(* \(#,##0.0\);_(* &quot;-&quot;??_);_(@_)"/>
    <numFmt numFmtId="174" formatCode="_(* #,##0_);_(* \(#,##0\);_(* &quot;-&quot;??_);_(@_)"/>
    <numFmt numFmtId="175" formatCode="0.0%"/>
  </numFmts>
  <fonts count="21" x14ac:knownFonts="1">
    <font>
      <sz val="10"/>
      <color theme="1"/>
      <name val="Arial"/>
      <family val="2"/>
    </font>
    <font>
      <sz val="10"/>
      <color theme="1"/>
      <name val="Arial"/>
      <family val="2"/>
    </font>
    <font>
      <b/>
      <sz val="10"/>
      <color theme="0"/>
      <name val="Arial"/>
      <family val="2"/>
    </font>
    <font>
      <b/>
      <sz val="10"/>
      <color theme="1"/>
      <name val="Arial"/>
      <family val="2"/>
    </font>
    <font>
      <b/>
      <sz val="18"/>
      <color rgb="FF054B64"/>
      <name val="Arial"/>
      <family val="2"/>
    </font>
    <font>
      <b/>
      <sz val="10"/>
      <color rgb="FF054B64"/>
      <name val="Arial"/>
      <family val="2"/>
    </font>
    <font>
      <sz val="10"/>
      <color rgb="FF000000"/>
      <name val="Arial"/>
      <family val="2"/>
    </font>
    <font>
      <b/>
      <sz val="10"/>
      <color rgb="FF000000"/>
      <name val="Arial"/>
      <family val="2"/>
    </font>
    <font>
      <b/>
      <sz val="10"/>
      <color rgb="FF446181"/>
      <name val="Arial"/>
      <family val="2"/>
    </font>
    <font>
      <sz val="10"/>
      <color rgb="FF446181"/>
      <name val="Arial"/>
      <family val="2"/>
    </font>
    <font>
      <b/>
      <sz val="10"/>
      <color rgb="FFFFFFFF"/>
      <name val="Arial"/>
      <family val="2"/>
    </font>
    <font>
      <sz val="10"/>
      <color rgb="FF054B64"/>
      <name val="Arial"/>
      <family val="2"/>
    </font>
    <font>
      <i/>
      <sz val="8"/>
      <color theme="1"/>
      <name val="Arial"/>
      <family val="2"/>
    </font>
    <font>
      <vertAlign val="superscript"/>
      <sz val="10"/>
      <color theme="1"/>
      <name val="Arial"/>
      <family val="2"/>
    </font>
    <font>
      <b/>
      <sz val="8"/>
      <color theme="1"/>
      <name val="Arial"/>
      <family val="2"/>
    </font>
    <font>
      <b/>
      <sz val="12"/>
      <color rgb="FF446181"/>
      <name val="Arial"/>
      <family val="2"/>
    </font>
    <font>
      <sz val="8.5"/>
      <color rgb="FF000000"/>
      <name val="Arial"/>
      <family val="2"/>
    </font>
    <font>
      <sz val="8.4"/>
      <color rgb="FF000000"/>
      <name val="Arial"/>
      <family val="2"/>
    </font>
    <font>
      <b/>
      <sz val="20"/>
      <color rgb="FF446181"/>
      <name val="Arial"/>
      <family val="2"/>
    </font>
    <font>
      <sz val="11"/>
      <color theme="1"/>
      <name val="Calibri"/>
      <family val="2"/>
      <scheme val="minor"/>
    </font>
    <font>
      <sz val="11"/>
      <color theme="1"/>
      <name val="Calibri"/>
      <family val="2"/>
      <charset val="1"/>
    </font>
  </fonts>
  <fills count="4">
    <fill>
      <patternFill patternType="none"/>
    </fill>
    <fill>
      <patternFill patternType="gray125"/>
    </fill>
    <fill>
      <patternFill patternType="solid">
        <fgColor rgb="FF054B64"/>
        <bgColor indexed="64"/>
      </patternFill>
    </fill>
    <fill>
      <patternFill patternType="solid">
        <fgColor rgb="FFFFFFFF"/>
        <bgColor indexed="64"/>
      </patternFill>
    </fill>
  </fills>
  <borders count="7">
    <border>
      <left/>
      <right/>
      <top/>
      <bottom/>
      <diagonal/>
    </border>
    <border>
      <left/>
      <right/>
      <top style="thin">
        <color rgb="FF00B4D6"/>
      </top>
      <bottom style="thin">
        <color rgb="FF00B4D6"/>
      </bottom>
      <diagonal/>
    </border>
    <border>
      <left/>
      <right/>
      <top style="thin">
        <color rgb="FF00B4D6"/>
      </top>
      <bottom/>
      <diagonal/>
    </border>
    <border>
      <left/>
      <right/>
      <top/>
      <bottom style="thin">
        <color rgb="FF00B4D6"/>
      </bottom>
      <diagonal/>
    </border>
    <border>
      <left/>
      <right/>
      <top style="medium">
        <color rgb="FF00B4D6"/>
      </top>
      <bottom style="thin">
        <color rgb="FF00B4D6"/>
      </bottom>
      <diagonal/>
    </border>
    <border>
      <left/>
      <right/>
      <top style="medium">
        <color rgb="FF00B4D6"/>
      </top>
      <bottom/>
      <diagonal/>
    </border>
    <border>
      <left/>
      <right/>
      <top style="thin">
        <color rgb="FF00B4D6"/>
      </top>
      <bottom style="medium">
        <color rgb="FF00B4D6"/>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43" fontId="19" fillId="0" borderId="0" applyFont="0" applyFill="0" applyBorder="0" applyAlignment="0" applyProtection="0"/>
  </cellStyleXfs>
  <cellXfs count="87">
    <xf numFmtId="0" fontId="0" fillId="0" borderId="0" xfId="0"/>
    <xf numFmtId="0" fontId="4" fillId="0" borderId="0" xfId="0" applyFont="1"/>
    <xf numFmtId="0" fontId="5" fillId="0" borderId="0" xfId="0" applyFont="1"/>
    <xf numFmtId="0" fontId="5" fillId="0" borderId="0" xfId="0" applyFont="1" applyAlignment="1">
      <alignment horizontal="right"/>
    </xf>
    <xf numFmtId="0" fontId="0" fillId="0" borderId="1" xfId="0" applyBorder="1"/>
    <xf numFmtId="164" fontId="0" fillId="0" borderId="1" xfId="1" applyNumberFormat="1" applyFont="1" applyBorder="1"/>
    <xf numFmtId="164" fontId="0" fillId="0" borderId="1" xfId="0" applyNumberFormat="1" applyBorder="1"/>
    <xf numFmtId="0" fontId="3" fillId="0" borderId="1" xfId="0" applyFont="1" applyBorder="1"/>
    <xf numFmtId="164" fontId="3" fillId="0" borderId="1" xfId="1" applyNumberFormat="1" applyFont="1" applyBorder="1"/>
    <xf numFmtId="164" fontId="0" fillId="0" borderId="0" xfId="0" applyNumberFormat="1"/>
    <xf numFmtId="164" fontId="3" fillId="0" borderId="1" xfId="0" applyNumberFormat="1" applyFont="1" applyBorder="1"/>
    <xf numFmtId="164" fontId="6" fillId="0" borderId="1" xfId="0" applyNumberFormat="1" applyFont="1" applyBorder="1"/>
    <xf numFmtId="164" fontId="7" fillId="0" borderId="1" xfId="0" applyNumberFormat="1" applyFont="1" applyBorder="1"/>
    <xf numFmtId="0" fontId="0" fillId="0" borderId="2" xfId="0" applyBorder="1"/>
    <xf numFmtId="164" fontId="0" fillId="0" borderId="2" xfId="1" applyNumberFormat="1" applyFont="1" applyBorder="1"/>
    <xf numFmtId="164" fontId="0" fillId="0" borderId="2" xfId="0" applyNumberFormat="1" applyBorder="1"/>
    <xf numFmtId="0" fontId="8" fillId="0" borderId="3" xfId="0" applyFont="1" applyBorder="1"/>
    <xf numFmtId="164" fontId="8" fillId="0" borderId="3" xfId="1" applyNumberFormat="1" applyFont="1" applyBorder="1"/>
    <xf numFmtId="164" fontId="8" fillId="0" borderId="3" xfId="0" applyNumberFormat="1" applyFont="1" applyBorder="1"/>
    <xf numFmtId="0" fontId="3" fillId="0" borderId="0" xfId="0" applyFont="1"/>
    <xf numFmtId="0" fontId="8" fillId="0" borderId="0" xfId="0" applyFont="1"/>
    <xf numFmtId="0" fontId="8" fillId="0" borderId="3" xfId="0" applyFont="1" applyBorder="1" applyAlignment="1">
      <alignment horizontal="right"/>
    </xf>
    <xf numFmtId="49" fontId="8" fillId="0" borderId="3" xfId="0" applyNumberFormat="1" applyFont="1" applyBorder="1" applyAlignment="1">
      <alignment horizontal="right"/>
    </xf>
    <xf numFmtId="166" fontId="9" fillId="0" borderId="0" xfId="1" applyNumberFormat="1" applyFont="1" applyBorder="1"/>
    <xf numFmtId="164" fontId="9" fillId="0" borderId="3" xfId="1" applyNumberFormat="1" applyFont="1" applyBorder="1"/>
    <xf numFmtId="164" fontId="6" fillId="0" borderId="1" xfId="1" applyNumberFormat="1" applyFont="1" applyBorder="1"/>
    <xf numFmtId="164" fontId="7" fillId="0" borderId="1" xfId="1" applyNumberFormat="1" applyFont="1" applyBorder="1"/>
    <xf numFmtId="164" fontId="0" fillId="0" borderId="0" xfId="1" applyNumberFormat="1" applyFont="1"/>
    <xf numFmtId="0" fontId="2" fillId="2" borderId="1" xfId="0" applyFont="1" applyFill="1" applyBorder="1"/>
    <xf numFmtId="164" fontId="2" fillId="2" borderId="1" xfId="1" applyNumberFormat="1" applyFont="1" applyFill="1" applyBorder="1"/>
    <xf numFmtId="164" fontId="10" fillId="2" borderId="1" xfId="1" applyNumberFormat="1" applyFont="1" applyFill="1" applyBorder="1"/>
    <xf numFmtId="164" fontId="0" fillId="0" borderId="3" xfId="1" applyNumberFormat="1" applyFont="1" applyBorder="1"/>
    <xf numFmtId="0" fontId="8" fillId="0" borderId="0" xfId="0" applyFont="1" applyAlignment="1">
      <alignment horizontal="right"/>
    </xf>
    <xf numFmtId="0" fontId="0" fillId="0" borderId="3" xfId="0" applyBorder="1"/>
    <xf numFmtId="0" fontId="12" fillId="0" borderId="0" xfId="0" quotePrefix="1" applyFont="1"/>
    <xf numFmtId="9" fontId="0" fillId="0" borderId="1" xfId="2" applyFont="1" applyBorder="1"/>
    <xf numFmtId="167" fontId="0" fillId="0" borderId="1" xfId="1" applyNumberFormat="1" applyFont="1" applyBorder="1"/>
    <xf numFmtId="166" fontId="0" fillId="0" borderId="1" xfId="1" applyNumberFormat="1" applyFont="1" applyBorder="1"/>
    <xf numFmtId="168" fontId="0" fillId="0" borderId="0" xfId="0" applyNumberFormat="1"/>
    <xf numFmtId="43" fontId="0" fillId="0" borderId="0" xfId="1" applyFont="1"/>
    <xf numFmtId="0" fontId="14" fillId="0" borderId="0" xfId="0" applyFont="1"/>
    <xf numFmtId="14" fontId="0" fillId="0" borderId="0" xfId="0" applyNumberFormat="1"/>
    <xf numFmtId="0" fontId="12" fillId="0" borderId="0" xfId="0" applyFont="1"/>
    <xf numFmtId="0" fontId="15" fillId="0" borderId="0" xfId="0" applyFont="1"/>
    <xf numFmtId="0" fontId="8" fillId="0" borderId="0" xfId="0" applyFont="1" applyAlignment="1">
      <alignment horizontal="left"/>
    </xf>
    <xf numFmtId="166" fontId="8" fillId="0" borderId="0" xfId="1" applyNumberFormat="1" applyFont="1" applyBorder="1" applyAlignment="1">
      <alignment horizontal="center"/>
    </xf>
    <xf numFmtId="0" fontId="8" fillId="0" borderId="0" xfId="0" applyFont="1" applyAlignment="1">
      <alignment horizontal="center"/>
    </xf>
    <xf numFmtId="0" fontId="16" fillId="0" borderId="4" xfId="0" applyFont="1" applyBorder="1" applyAlignment="1">
      <alignment horizontal="left" vertical="center" wrapText="1" readingOrder="1"/>
    </xf>
    <xf numFmtId="0" fontId="17" fillId="0" borderId="4" xfId="0" applyFont="1" applyBorder="1" applyAlignment="1">
      <alignment horizontal="center" vertical="center" wrapText="1" readingOrder="1"/>
    </xf>
    <xf numFmtId="0" fontId="16"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6" fillId="0" borderId="5" xfId="0" applyFont="1" applyBorder="1" applyAlignment="1">
      <alignment horizontal="left" vertical="center" wrapText="1" readingOrder="1"/>
    </xf>
    <xf numFmtId="0" fontId="17" fillId="0" borderId="5" xfId="0" applyFont="1" applyBorder="1" applyAlignment="1">
      <alignment horizontal="center" vertical="center" wrapText="1" readingOrder="1"/>
    </xf>
    <xf numFmtId="0" fontId="16" fillId="3" borderId="6" xfId="0" applyFont="1" applyFill="1" applyBorder="1" applyAlignment="1">
      <alignment horizontal="left" vertical="center" wrapText="1" readingOrder="1"/>
    </xf>
    <xf numFmtId="0" fontId="17" fillId="3" borderId="6" xfId="0" applyFont="1" applyFill="1" applyBorder="1" applyAlignment="1">
      <alignment horizontal="center" vertical="center" wrapText="1" readingOrder="1"/>
    </xf>
    <xf numFmtId="0" fontId="0" fillId="0" borderId="1" xfId="1" applyNumberFormat="1" applyFont="1" applyBorder="1" applyAlignment="1">
      <alignment horizontal="right"/>
    </xf>
    <xf numFmtId="0" fontId="18" fillId="0" borderId="0" xfId="0" applyFont="1" applyAlignment="1">
      <alignment horizontal="left"/>
    </xf>
    <xf numFmtId="169" fontId="3" fillId="0" borderId="1" xfId="1" applyNumberFormat="1" applyFont="1" applyBorder="1"/>
    <xf numFmtId="169" fontId="3" fillId="0" borderId="1" xfId="0" applyNumberFormat="1" applyFont="1" applyBorder="1"/>
    <xf numFmtId="0" fontId="12" fillId="0" borderId="0" xfId="0" applyFont="1" applyAlignment="1">
      <alignment wrapText="1"/>
    </xf>
    <xf numFmtId="0" fontId="20" fillId="0" borderId="0" xfId="0" applyFont="1"/>
    <xf numFmtId="0" fontId="16" fillId="0" borderId="0" xfId="0" applyFont="1" applyAlignment="1">
      <alignment horizontal="left" vertical="center" wrapText="1" readingOrder="1"/>
    </xf>
    <xf numFmtId="0" fontId="17" fillId="0" borderId="0" xfId="0" applyFont="1" applyAlignment="1">
      <alignment horizontal="center" vertical="center" wrapText="1" readingOrder="1"/>
    </xf>
    <xf numFmtId="164" fontId="0" fillId="0" borderId="1" xfId="1" applyNumberFormat="1" applyFont="1" applyFill="1" applyBorder="1"/>
    <xf numFmtId="43" fontId="0" fillId="0" borderId="0" xfId="0" applyNumberFormat="1"/>
    <xf numFmtId="167" fontId="0" fillId="0" borderId="0" xfId="1" applyNumberFormat="1" applyFont="1"/>
    <xf numFmtId="171" fontId="0" fillId="0" borderId="0" xfId="0" applyNumberFormat="1"/>
    <xf numFmtId="170" fontId="0" fillId="0" borderId="0" xfId="0" applyNumberFormat="1"/>
    <xf numFmtId="2" fontId="0" fillId="0" borderId="0" xfId="0" applyNumberFormat="1"/>
    <xf numFmtId="164" fontId="11" fillId="0" borderId="0" xfId="1" applyNumberFormat="1" applyFont="1" applyBorder="1"/>
    <xf numFmtId="0" fontId="9" fillId="0" borderId="0" xfId="0" applyFont="1"/>
    <xf numFmtId="164" fontId="0" fillId="0" borderId="0" xfId="1" applyNumberFormat="1" applyFont="1" applyBorder="1"/>
    <xf numFmtId="164" fontId="8" fillId="0" borderId="0" xfId="1" applyNumberFormat="1" applyFont="1" applyBorder="1"/>
    <xf numFmtId="164" fontId="8" fillId="0" borderId="0" xfId="0" applyNumberFormat="1" applyFont="1"/>
    <xf numFmtId="166" fontId="0" fillId="0" borderId="0" xfId="1" applyNumberFormat="1" applyFont="1"/>
    <xf numFmtId="172" fontId="0" fillId="0" borderId="0" xfId="2" applyNumberFormat="1" applyFont="1"/>
    <xf numFmtId="169" fontId="0" fillId="0" borderId="0" xfId="0" applyNumberFormat="1"/>
    <xf numFmtId="165" fontId="0" fillId="0" borderId="0" xfId="0" applyNumberFormat="1"/>
    <xf numFmtId="173" fontId="0" fillId="0" borderId="0" xfId="0" applyNumberFormat="1"/>
    <xf numFmtId="174" fontId="3" fillId="0" borderId="1" xfId="1" applyNumberFormat="1" applyFont="1" applyBorder="1"/>
    <xf numFmtId="166" fontId="3" fillId="0" borderId="1" xfId="1" applyNumberFormat="1" applyFont="1" applyBorder="1"/>
    <xf numFmtId="166" fontId="0" fillId="0" borderId="1" xfId="1" applyNumberFormat="1" applyFont="1" applyFill="1" applyBorder="1"/>
    <xf numFmtId="9" fontId="3" fillId="0" borderId="0" xfId="2" applyFont="1"/>
    <xf numFmtId="175" fontId="0" fillId="0" borderId="0" xfId="2" applyNumberFormat="1" applyFont="1"/>
    <xf numFmtId="175" fontId="0" fillId="0" borderId="0" xfId="0" applyNumberFormat="1"/>
    <xf numFmtId="10" fontId="0" fillId="0" borderId="0" xfId="2" applyNumberFormat="1" applyFont="1"/>
    <xf numFmtId="9" fontId="0" fillId="0" borderId="0" xfId="2" applyFont="1"/>
  </cellXfs>
  <cellStyles count="5">
    <cellStyle name="Comma" xfId="1" builtinId="3"/>
    <cellStyle name="Comma 2" xfId="4" xr:uid="{27E847C8-7040-4F3A-9A84-1A670BFDFEE2}"/>
    <cellStyle name="Normal" xfId="0" builtinId="0"/>
    <cellStyle name="Normal 2" xfId="3" xr:uid="{B8B08EFB-302A-452A-908A-0AB42D59DA76}"/>
    <cellStyle name="Percent" xfId="2" builtinId="5"/>
  </cellStyles>
  <dxfs count="0"/>
  <tableStyles count="0" defaultTableStyle="TableStyleMedium2" defaultPivotStyle="PivotStyleLight16"/>
  <colors>
    <mruColors>
      <color rgb="FF446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285751</xdr:colOff>
      <xdr:row>7</xdr:row>
      <xdr:rowOff>92776</xdr:rowOff>
    </xdr:from>
    <xdr:to>
      <xdr:col>9</xdr:col>
      <xdr:colOff>295275</xdr:colOff>
      <xdr:row>25</xdr:row>
      <xdr:rowOff>38533</xdr:rowOff>
    </xdr:to>
    <xdr:pic>
      <xdr:nvPicPr>
        <xdr:cNvPr id="2" name="Picture 1">
          <a:extLst>
            <a:ext uri="{FF2B5EF4-FFF2-40B4-BE49-F238E27FC236}">
              <a16:creationId xmlns:a16="http://schemas.microsoft.com/office/drawing/2014/main" id="{D3C546F3-B0D3-478C-9614-97336DC1B215}"/>
            </a:ext>
          </a:extLst>
        </xdr:cNvPr>
        <xdr:cNvPicPr>
          <a:picLocks noChangeAspect="1"/>
        </xdr:cNvPicPr>
      </xdr:nvPicPr>
      <xdr:blipFill>
        <a:blip xmlns:r="http://schemas.openxmlformats.org/officeDocument/2006/relationships" r:embed="rId1"/>
        <a:stretch>
          <a:fillRect/>
        </a:stretch>
      </xdr:blipFill>
      <xdr:spPr>
        <a:xfrm>
          <a:off x="1504951" y="1226251"/>
          <a:ext cx="4276724" cy="28604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1029-B688-4323-A453-254F2BD7505D}">
  <sheetPr codeName="Sheet1"/>
  <dimension ref="F27"/>
  <sheetViews>
    <sheetView showGridLines="0" workbookViewId="0">
      <selection activeCell="M39" sqref="M39"/>
    </sheetView>
  </sheetViews>
  <sheetFormatPr defaultRowHeight="12.75" x14ac:dyDescent="0.2"/>
  <sheetData>
    <row r="27" spans="6:6" ht="26.25" x14ac:dyDescent="0.4">
      <c r="F27" s="56"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58852-D751-4940-A508-DAB4F78335C7}">
  <sheetPr codeName="Sheet2"/>
  <dimension ref="A1:N54"/>
  <sheetViews>
    <sheetView showGridLines="0" tabSelected="1" zoomScaleNormal="100" workbookViewId="0">
      <pane xSplit="1" ySplit="5" topLeftCell="B15" activePane="bottomRight" state="frozen"/>
      <selection pane="topRight" activeCell="I25" sqref="I25"/>
      <selection pane="bottomLeft" activeCell="I25" sqref="I25"/>
      <selection pane="bottomRight" activeCell="J36" sqref="J36"/>
    </sheetView>
  </sheetViews>
  <sheetFormatPr defaultRowHeight="12.75" outlineLevelCol="1" x14ac:dyDescent="0.2"/>
  <cols>
    <col min="1" max="1" width="71.140625" customWidth="1"/>
    <col min="2" max="2" width="13.28515625" hidden="1" customWidth="1" outlineLevel="1"/>
    <col min="3" max="3" width="12.85546875" hidden="1" customWidth="1" outlineLevel="1"/>
    <col min="4" max="4" width="12.85546875" customWidth="1" collapsed="1"/>
    <col min="5" max="19" width="12.85546875" customWidth="1"/>
  </cols>
  <sheetData>
    <row r="1" spans="1:14" ht="23.25" x14ac:dyDescent="0.35">
      <c r="A1" s="1" t="s">
        <v>1</v>
      </c>
    </row>
    <row r="4" spans="1:14" x14ac:dyDescent="0.2">
      <c r="A4" s="2"/>
      <c r="B4" s="3" t="s">
        <v>2</v>
      </c>
      <c r="C4" s="3" t="s">
        <v>3</v>
      </c>
      <c r="D4" s="3" t="s">
        <v>4</v>
      </c>
      <c r="E4" s="3" t="s">
        <v>5</v>
      </c>
      <c r="F4" s="3" t="s">
        <v>2</v>
      </c>
      <c r="G4" s="3" t="s">
        <v>6</v>
      </c>
      <c r="H4" s="3" t="s">
        <v>7</v>
      </c>
      <c r="I4" s="3" t="s">
        <v>8</v>
      </c>
      <c r="J4" s="3" t="s">
        <v>2</v>
      </c>
    </row>
    <row r="5" spans="1:14" x14ac:dyDescent="0.2">
      <c r="A5" s="2" t="s">
        <v>9</v>
      </c>
      <c r="B5" s="2">
        <v>2021</v>
      </c>
      <c r="C5" s="2">
        <v>2021</v>
      </c>
      <c r="D5" s="2">
        <v>2022</v>
      </c>
      <c r="E5" s="2">
        <v>2022</v>
      </c>
      <c r="F5" s="2">
        <v>2022</v>
      </c>
      <c r="G5" s="2">
        <v>2022</v>
      </c>
      <c r="H5" s="2">
        <v>2023</v>
      </c>
      <c r="I5" s="2">
        <v>2023</v>
      </c>
      <c r="J5" s="2">
        <v>2023</v>
      </c>
    </row>
    <row r="6" spans="1:14" x14ac:dyDescent="0.2">
      <c r="A6" s="4" t="s">
        <v>10</v>
      </c>
      <c r="B6" s="5">
        <v>195505.26431</v>
      </c>
      <c r="C6" s="6">
        <v>229372.32600999999</v>
      </c>
      <c r="D6" s="6">
        <v>224636.98199999999</v>
      </c>
      <c r="E6" s="6">
        <v>261467.77299999999</v>
      </c>
      <c r="F6" s="6">
        <v>254390.19099999999</v>
      </c>
      <c r="G6" s="6">
        <v>281243.71737291198</v>
      </c>
      <c r="H6" s="6">
        <v>298688.23499999999</v>
      </c>
      <c r="I6" s="6">
        <v>304363.53600000002</v>
      </c>
      <c r="J6" s="6">
        <v>307057.72096000001</v>
      </c>
      <c r="L6" s="9"/>
      <c r="M6" s="9"/>
      <c r="N6" s="9"/>
    </row>
    <row r="7" spans="1:14" x14ac:dyDescent="0.2">
      <c r="A7" s="4" t="s">
        <v>11</v>
      </c>
      <c r="B7" s="5">
        <v>32959.872410000004</v>
      </c>
      <c r="C7" s="6">
        <v>40713.424919999998</v>
      </c>
      <c r="D7" s="6">
        <v>40691.404999999999</v>
      </c>
      <c r="E7" s="6">
        <v>56096.428999999996</v>
      </c>
      <c r="F7" s="6">
        <v>74083.195999999996</v>
      </c>
      <c r="G7" s="6">
        <v>73822.905257088001</v>
      </c>
      <c r="H7" s="6">
        <v>53920.968000000001</v>
      </c>
      <c r="I7" s="6">
        <v>50227.696000000004</v>
      </c>
      <c r="J7" s="6">
        <v>46793.968689999994</v>
      </c>
      <c r="L7" s="9"/>
      <c r="M7" s="9"/>
      <c r="N7" s="9"/>
    </row>
    <row r="8" spans="1:14" x14ac:dyDescent="0.2">
      <c r="A8" s="4" t="s">
        <v>12</v>
      </c>
      <c r="B8" s="5">
        <v>0</v>
      </c>
      <c r="C8" s="6">
        <v>0</v>
      </c>
      <c r="D8" s="6">
        <v>0</v>
      </c>
      <c r="E8" s="6">
        <v>0</v>
      </c>
      <c r="F8" s="6">
        <v>0</v>
      </c>
      <c r="G8" s="6">
        <v>0</v>
      </c>
      <c r="H8" s="6">
        <v>0</v>
      </c>
      <c r="I8" s="6">
        <v>0</v>
      </c>
      <c r="J8" s="6"/>
      <c r="L8" s="9"/>
      <c r="M8" s="9"/>
      <c r="N8" s="9"/>
    </row>
    <row r="9" spans="1:14" x14ac:dyDescent="0.2">
      <c r="A9" s="4" t="s">
        <v>13</v>
      </c>
      <c r="B9" s="5">
        <v>861.3</v>
      </c>
      <c r="C9" s="6">
        <v>1248.5999999999999</v>
      </c>
      <c r="D9" s="6">
        <v>955.92100000000005</v>
      </c>
      <c r="E9" s="6">
        <v>918.07899999999995</v>
      </c>
      <c r="F9" s="6">
        <v>793.86400000000003</v>
      </c>
      <c r="G9" s="6">
        <v>1219.5251100000003</v>
      </c>
      <c r="H9" s="6">
        <v>1049.0550000000001</v>
      </c>
      <c r="I9" s="6">
        <v>1214.8209999999999</v>
      </c>
      <c r="J9" s="6">
        <v>855.49691000000018</v>
      </c>
      <c r="L9" s="9"/>
      <c r="M9" s="9"/>
      <c r="N9" s="9"/>
    </row>
    <row r="10" spans="1:14" x14ac:dyDescent="0.2">
      <c r="A10" s="7" t="s">
        <v>14</v>
      </c>
      <c r="B10" s="8">
        <f t="shared" ref="B10:G10" si="0">SUM(B6:B9)</f>
        <v>229326.43672</v>
      </c>
      <c r="C10" s="8">
        <f t="shared" si="0"/>
        <v>271334.35092999996</v>
      </c>
      <c r="D10" s="8">
        <f t="shared" si="0"/>
        <v>266284.30799999996</v>
      </c>
      <c r="E10" s="8">
        <f t="shared" si="0"/>
        <v>318482.28100000002</v>
      </c>
      <c r="F10" s="8">
        <f t="shared" si="0"/>
        <v>329267.25099999999</v>
      </c>
      <c r="G10" s="8">
        <f t="shared" si="0"/>
        <v>356286.14773999999</v>
      </c>
      <c r="H10" s="8">
        <f>SUM(H6:H9)</f>
        <v>353658.25799999997</v>
      </c>
      <c r="I10" s="8">
        <f>SUM(I6:I9)</f>
        <v>355806.05300000001</v>
      </c>
      <c r="J10" s="8">
        <f>SUM(J6:J9)</f>
        <v>354707.18656</v>
      </c>
      <c r="K10" s="76"/>
      <c r="L10" s="85"/>
      <c r="M10" s="9"/>
      <c r="N10" s="9"/>
    </row>
    <row r="11" spans="1:14" x14ac:dyDescent="0.2">
      <c r="A11" s="4" t="s">
        <v>15</v>
      </c>
      <c r="B11" s="5">
        <v>-55715.106849999996</v>
      </c>
      <c r="C11" s="6">
        <v>-60242.624000000003</v>
      </c>
      <c r="D11" s="6">
        <v>-61105.097999999998</v>
      </c>
      <c r="E11" s="6">
        <v>-81255.989570000005</v>
      </c>
      <c r="F11" s="6">
        <v>-93894.2</v>
      </c>
      <c r="G11" s="6">
        <v>-78105.423290000064</v>
      </c>
      <c r="H11" s="6">
        <v>-64326.425999999999</v>
      </c>
      <c r="I11" s="6">
        <v>-59269.194000000003</v>
      </c>
      <c r="J11" s="6">
        <v>-54279.089820000001</v>
      </c>
      <c r="K11" s="9"/>
      <c r="L11" s="9"/>
      <c r="M11" s="9"/>
      <c r="N11" s="9"/>
    </row>
    <row r="12" spans="1:14" x14ac:dyDescent="0.2">
      <c r="A12" s="4" t="s">
        <v>16</v>
      </c>
      <c r="B12" s="5">
        <v>-95061.803090000001</v>
      </c>
      <c r="C12" s="6">
        <v>-97197.452000000005</v>
      </c>
      <c r="D12" s="6">
        <v>-93772.682000000001</v>
      </c>
      <c r="E12" s="6">
        <v>-97494.363989999998</v>
      </c>
      <c r="F12" s="6">
        <v>-88699.876000000004</v>
      </c>
      <c r="G12" s="6">
        <v>-90391.785999999993</v>
      </c>
      <c r="H12" s="6">
        <f>-86375.444-1003.628</f>
        <v>-87379.072</v>
      </c>
      <c r="I12" s="6">
        <v>-80796.851999999999</v>
      </c>
      <c r="J12" s="6">
        <v>-84742.742410000006</v>
      </c>
      <c r="K12" s="9"/>
      <c r="L12" s="9"/>
      <c r="M12" s="9"/>
      <c r="N12" s="9"/>
    </row>
    <row r="13" spans="1:14" x14ac:dyDescent="0.2">
      <c r="A13" s="4" t="s">
        <v>17</v>
      </c>
      <c r="B13" s="5">
        <v>-5358.1340700000001</v>
      </c>
      <c r="C13" s="6">
        <v>-3971.739</v>
      </c>
      <c r="D13" s="6">
        <v>-4304.97</v>
      </c>
      <c r="E13" s="6">
        <v>-11190.12177</v>
      </c>
      <c r="F13" s="6">
        <v>-3619.1089999999999</v>
      </c>
      <c r="G13" s="6">
        <v>-2210.6451999999995</v>
      </c>
      <c r="H13" s="6">
        <v>-1121.296</v>
      </c>
      <c r="I13" s="6">
        <v>-5708.0439999999999</v>
      </c>
      <c r="J13" s="6">
        <v>-1602.0160199999998</v>
      </c>
      <c r="K13" s="9"/>
      <c r="L13" s="9"/>
      <c r="M13" s="9"/>
      <c r="N13" s="9"/>
    </row>
    <row r="14" spans="1:14" x14ac:dyDescent="0.2">
      <c r="A14" s="4" t="s">
        <v>18</v>
      </c>
      <c r="B14" s="5">
        <v>-24373.764880000006</v>
      </c>
      <c r="C14" s="6">
        <v>-26921.558000000001</v>
      </c>
      <c r="D14" s="6">
        <v>-25193.95</v>
      </c>
      <c r="E14" s="6">
        <v>-25214.382880000001</v>
      </c>
      <c r="F14" s="6">
        <v>-25647.362000000001</v>
      </c>
      <c r="G14" s="6">
        <v>-24305.188539999996</v>
      </c>
      <c r="H14" s="6">
        <v>-25616.417000000001</v>
      </c>
      <c r="I14" s="6">
        <v>-25302.394</v>
      </c>
      <c r="J14" s="6">
        <v>-25301.339630000002</v>
      </c>
      <c r="K14" s="9"/>
      <c r="L14" s="9"/>
      <c r="M14" s="9"/>
      <c r="N14" s="9"/>
    </row>
    <row r="15" spans="1:14" x14ac:dyDescent="0.2">
      <c r="A15" s="4" t="s">
        <v>19</v>
      </c>
      <c r="B15" s="5">
        <v>-4231.324709999999</v>
      </c>
      <c r="C15" s="6">
        <v>-4393.7650000000003</v>
      </c>
      <c r="D15" s="6">
        <v>-4264.24</v>
      </c>
      <c r="E15" s="6">
        <v>-4214.3140000000003</v>
      </c>
      <c r="F15" s="6">
        <v>-3404.578</v>
      </c>
      <c r="G15" s="6">
        <v>-5317.5472699999991</v>
      </c>
      <c r="H15" s="6">
        <v>-4754.08</v>
      </c>
      <c r="I15" s="6">
        <v>-3791.6489999999999</v>
      </c>
      <c r="J15" s="6">
        <v>-3592.2305400000009</v>
      </c>
      <c r="K15" s="9"/>
      <c r="L15" s="9"/>
      <c r="M15" s="9"/>
      <c r="N15" s="9"/>
    </row>
    <row r="16" spans="1:14" x14ac:dyDescent="0.2">
      <c r="A16" s="7" t="s">
        <v>20</v>
      </c>
      <c r="B16" s="8">
        <v>44586.263559999948</v>
      </c>
      <c r="C16" s="10">
        <f t="shared" ref="C16:J16" si="1">SUM(C10:C15)</f>
        <v>78607.212929999936</v>
      </c>
      <c r="D16" s="10">
        <f t="shared" si="1"/>
        <v>77643.367999999959</v>
      </c>
      <c r="E16" s="10">
        <f t="shared" si="1"/>
        <v>99113.108789999998</v>
      </c>
      <c r="F16" s="10">
        <f t="shared" si="1"/>
        <v>114002.126</v>
      </c>
      <c r="G16" s="10">
        <f t="shared" si="1"/>
        <v>155955.55743999992</v>
      </c>
      <c r="H16" s="10">
        <f t="shared" si="1"/>
        <v>170460.96700000003</v>
      </c>
      <c r="I16" s="10">
        <f t="shared" si="1"/>
        <v>180937.91999999998</v>
      </c>
      <c r="J16" s="10">
        <f t="shared" si="1"/>
        <v>185189.76814</v>
      </c>
      <c r="K16" s="76"/>
      <c r="L16" s="75"/>
      <c r="M16" s="86"/>
      <c r="N16" s="9"/>
    </row>
    <row r="17" spans="1:14" x14ac:dyDescent="0.2">
      <c r="A17" s="4"/>
      <c r="B17" s="5"/>
      <c r="C17" s="6"/>
      <c r="D17" s="6"/>
      <c r="E17" s="6"/>
      <c r="F17" s="6"/>
      <c r="G17" s="6"/>
      <c r="H17" s="6"/>
      <c r="I17" s="6"/>
      <c r="J17" s="6"/>
      <c r="L17" s="9"/>
      <c r="M17" s="9"/>
      <c r="N17" s="9"/>
    </row>
    <row r="18" spans="1:14" x14ac:dyDescent="0.2">
      <c r="A18" s="4" t="s">
        <v>21</v>
      </c>
      <c r="B18" s="5">
        <v>0</v>
      </c>
      <c r="C18" s="6">
        <v>1205.316</v>
      </c>
      <c r="D18" s="6">
        <v>0</v>
      </c>
      <c r="E18" s="6">
        <v>0</v>
      </c>
      <c r="F18" s="6">
        <v>1855.8589999999999</v>
      </c>
      <c r="G18" s="6">
        <v>-316.59500000000003</v>
      </c>
      <c r="H18" s="6">
        <v>0</v>
      </c>
      <c r="I18" s="6">
        <v>0</v>
      </c>
      <c r="J18" s="6">
        <v>873.99</v>
      </c>
      <c r="L18" s="9"/>
      <c r="M18" s="9"/>
      <c r="N18" s="9"/>
    </row>
    <row r="19" spans="1:14" x14ac:dyDescent="0.2">
      <c r="A19" s="4" t="s">
        <v>22</v>
      </c>
      <c r="B19" s="5">
        <v>12.44525</v>
      </c>
      <c r="C19" s="6">
        <v>-45.683</v>
      </c>
      <c r="D19" s="6">
        <v>-245.05600000000001</v>
      </c>
      <c r="E19" s="6">
        <v>-343.01305000000002</v>
      </c>
      <c r="F19" s="6">
        <v>20849.357</v>
      </c>
      <c r="G19" s="6">
        <v>-1167.7069700000002</v>
      </c>
      <c r="H19" s="6">
        <v>0.83399999999999996</v>
      </c>
      <c r="I19" s="6">
        <v>0</v>
      </c>
      <c r="J19" s="6">
        <v>-12.79552</v>
      </c>
      <c r="L19" s="9"/>
      <c r="M19" s="9"/>
      <c r="N19" s="9"/>
    </row>
    <row r="20" spans="1:14" x14ac:dyDescent="0.2">
      <c r="A20" s="4" t="s">
        <v>23</v>
      </c>
      <c r="B20" s="5">
        <v>0</v>
      </c>
      <c r="C20" s="11">
        <v>96230.031000000003</v>
      </c>
      <c r="D20" s="11">
        <v>0</v>
      </c>
      <c r="E20" s="11">
        <v>0</v>
      </c>
      <c r="F20" s="11">
        <v>0</v>
      </c>
      <c r="G20" s="11">
        <v>0</v>
      </c>
      <c r="H20" s="11">
        <v>0</v>
      </c>
      <c r="I20" s="11">
        <v>0</v>
      </c>
      <c r="J20" s="11">
        <v>0</v>
      </c>
      <c r="L20" s="9"/>
      <c r="M20" s="9"/>
      <c r="N20" s="9"/>
    </row>
    <row r="21" spans="1:14" x14ac:dyDescent="0.2">
      <c r="A21" s="4" t="s">
        <v>24</v>
      </c>
      <c r="B21" s="5">
        <v>-32245.723399999999</v>
      </c>
      <c r="C21" s="6">
        <v>-32527.953000000001</v>
      </c>
      <c r="D21" s="6">
        <v>-35516</v>
      </c>
      <c r="E21" s="6">
        <v>-41224.638099999996</v>
      </c>
      <c r="F21" s="6">
        <v>-36029.862000000001</v>
      </c>
      <c r="G21" s="6">
        <v>-38699.645029999992</v>
      </c>
      <c r="H21" s="6">
        <v>-37501.821000000004</v>
      </c>
      <c r="I21" s="6">
        <v>-36150.821000000004</v>
      </c>
      <c r="J21" s="6">
        <v>-36242.688229999992</v>
      </c>
      <c r="L21" s="9"/>
      <c r="M21" s="9"/>
      <c r="N21" s="9"/>
    </row>
    <row r="22" spans="1:14" x14ac:dyDescent="0.2">
      <c r="A22" s="7" t="s">
        <v>25</v>
      </c>
      <c r="B22" s="8">
        <v>12352.985409999947</v>
      </c>
      <c r="C22" s="12">
        <f t="shared" ref="C22:J22" si="2">SUM(C16:C21)</f>
        <v>143468.92392999993</v>
      </c>
      <c r="D22" s="12">
        <f t="shared" si="2"/>
        <v>41882.311999999962</v>
      </c>
      <c r="E22" s="12">
        <f t="shared" si="2"/>
        <v>57545.457640000008</v>
      </c>
      <c r="F22" s="12">
        <f t="shared" si="2"/>
        <v>100677.48000000001</v>
      </c>
      <c r="G22" s="12">
        <f t="shared" si="2"/>
        <v>115771.61043999993</v>
      </c>
      <c r="H22" s="12">
        <f t="shared" si="2"/>
        <v>132959.98000000004</v>
      </c>
      <c r="I22" s="12">
        <f t="shared" si="2"/>
        <v>144787.09899999999</v>
      </c>
      <c r="J22" s="12">
        <f t="shared" si="2"/>
        <v>149808.27438999998</v>
      </c>
      <c r="L22" s="9"/>
      <c r="M22" s="9"/>
      <c r="N22" s="9"/>
    </row>
    <row r="23" spans="1:14" x14ac:dyDescent="0.2">
      <c r="A23" s="4"/>
      <c r="B23" s="5"/>
      <c r="C23" s="6"/>
      <c r="D23" s="6"/>
      <c r="E23" s="6"/>
      <c r="F23" s="6"/>
      <c r="G23" s="6"/>
      <c r="H23" s="6"/>
      <c r="I23" s="6"/>
      <c r="J23" s="6"/>
      <c r="L23" s="9"/>
      <c r="M23" s="9"/>
      <c r="N23" s="9"/>
    </row>
    <row r="24" spans="1:14" x14ac:dyDescent="0.2">
      <c r="A24" s="4" t="s">
        <v>26</v>
      </c>
      <c r="B24" s="5">
        <v>12.824540000000001</v>
      </c>
      <c r="C24" s="6">
        <v>171.71600000000001</v>
      </c>
      <c r="D24" s="6">
        <v>16.254999999999999</v>
      </c>
      <c r="E24" s="6">
        <v>9.5193300000000001</v>
      </c>
      <c r="F24" s="6">
        <v>191.27099999999999</v>
      </c>
      <c r="G24" s="6">
        <v>766.62045000000364</v>
      </c>
      <c r="H24" s="6">
        <v>1929.008</v>
      </c>
      <c r="I24" s="6">
        <v>2508.596</v>
      </c>
      <c r="J24" s="6">
        <v>3628.7733799999996</v>
      </c>
      <c r="L24" s="9"/>
      <c r="M24" s="9"/>
      <c r="N24" s="9"/>
    </row>
    <row r="25" spans="1:14" x14ac:dyDescent="0.2">
      <c r="A25" s="4" t="s">
        <v>27</v>
      </c>
      <c r="B25" s="5">
        <v>-8372.9891500000012</v>
      </c>
      <c r="C25" s="6">
        <v>-8275.8950000000004</v>
      </c>
      <c r="D25" s="6">
        <v>-7696</v>
      </c>
      <c r="E25" s="6">
        <v>-7457.1589299999996</v>
      </c>
      <c r="F25" s="6">
        <v>-6508.8980000000001</v>
      </c>
      <c r="G25" s="6">
        <v>-9593.7650300000005</v>
      </c>
      <c r="H25" s="6">
        <v>-8452.0290000000005</v>
      </c>
      <c r="I25" s="6">
        <v>-8358.8760000000002</v>
      </c>
      <c r="J25" s="6">
        <v>-7831.221660000002</v>
      </c>
      <c r="K25" s="9"/>
      <c r="L25" s="9"/>
      <c r="M25" s="9"/>
      <c r="N25" s="9"/>
    </row>
    <row r="26" spans="1:14" x14ac:dyDescent="0.2">
      <c r="A26" s="4" t="s">
        <v>28</v>
      </c>
      <c r="B26" s="5">
        <v>0</v>
      </c>
      <c r="C26" s="6">
        <v>12725.504000000001</v>
      </c>
      <c r="D26" s="6">
        <v>0</v>
      </c>
      <c r="E26" s="6">
        <v>0</v>
      </c>
      <c r="F26" s="6">
        <v>0</v>
      </c>
      <c r="G26" s="6">
        <v>0</v>
      </c>
      <c r="H26" s="6">
        <v>0</v>
      </c>
      <c r="I26" s="6">
        <v>0</v>
      </c>
      <c r="J26" s="6">
        <v>0</v>
      </c>
      <c r="L26" s="9"/>
      <c r="M26" s="9"/>
      <c r="N26" s="9"/>
    </row>
    <row r="27" spans="1:14" x14ac:dyDescent="0.2">
      <c r="A27" s="4" t="s">
        <v>29</v>
      </c>
      <c r="B27" s="5">
        <v>418.26746000000003</v>
      </c>
      <c r="C27" s="6">
        <v>778.92600000000004</v>
      </c>
      <c r="D27" s="6">
        <v>723.27800000000002</v>
      </c>
      <c r="E27" s="6">
        <v>21348.307850000001</v>
      </c>
      <c r="F27" s="6">
        <v>8262.2659999999996</v>
      </c>
      <c r="G27" s="6">
        <v>13848.424559999999</v>
      </c>
      <c r="H27" s="6">
        <v>95.849000000000004</v>
      </c>
      <c r="I27" s="6">
        <v>0</v>
      </c>
      <c r="J27" s="6">
        <v>0.14162</v>
      </c>
      <c r="L27" s="9"/>
      <c r="M27" s="9"/>
      <c r="N27" s="9"/>
    </row>
    <row r="28" spans="1:14" x14ac:dyDescent="0.2">
      <c r="A28" s="4" t="s">
        <v>30</v>
      </c>
      <c r="B28" s="5">
        <v>-16216.561610000001</v>
      </c>
      <c r="C28" s="6">
        <v>-2388.9789999999998</v>
      </c>
      <c r="D28" s="6">
        <v>-919.04</v>
      </c>
      <c r="E28" s="6">
        <v>-7155.6298699999998</v>
      </c>
      <c r="F28" s="6">
        <v>-7250.2280000000001</v>
      </c>
      <c r="G28" s="6">
        <v>-885.41325999999935</v>
      </c>
      <c r="H28" s="6">
        <v>-2762.683</v>
      </c>
      <c r="I28" s="6">
        <v>-2624.4479999999999</v>
      </c>
      <c r="J28" s="6">
        <v>-2472.7574400000003</v>
      </c>
      <c r="L28" s="9"/>
      <c r="M28" s="9"/>
      <c r="N28" s="9"/>
    </row>
    <row r="29" spans="1:14" x14ac:dyDescent="0.2">
      <c r="A29" s="7" t="s">
        <v>31</v>
      </c>
      <c r="B29" s="8">
        <v>-11805.473350000055</v>
      </c>
      <c r="C29" s="12">
        <f t="shared" ref="C29:J29" si="3">SUM(C22:C28)</f>
        <v>146480.19592999996</v>
      </c>
      <c r="D29" s="12">
        <f t="shared" si="3"/>
        <v>34006.804999999957</v>
      </c>
      <c r="E29" s="12">
        <f t="shared" si="3"/>
        <v>64290.496020000013</v>
      </c>
      <c r="F29" s="12">
        <f t="shared" si="3"/>
        <v>95371.891000000003</v>
      </c>
      <c r="G29" s="12">
        <f t="shared" si="3"/>
        <v>119907.47715999994</v>
      </c>
      <c r="H29" s="12">
        <f t="shared" si="3"/>
        <v>123770.12500000004</v>
      </c>
      <c r="I29" s="12">
        <f t="shared" si="3"/>
        <v>136312.37099999998</v>
      </c>
      <c r="J29" s="12">
        <f t="shared" si="3"/>
        <v>143133.21028999999</v>
      </c>
      <c r="L29" s="9"/>
      <c r="M29" s="9"/>
      <c r="N29" s="9"/>
    </row>
    <row r="30" spans="1:14" x14ac:dyDescent="0.2">
      <c r="A30" s="4"/>
      <c r="B30" s="5"/>
      <c r="C30" s="6"/>
      <c r="D30" s="6"/>
      <c r="E30" s="6"/>
      <c r="F30" s="6"/>
      <c r="G30" s="6"/>
      <c r="H30" s="6"/>
      <c r="I30" s="6"/>
      <c r="J30" s="6"/>
      <c r="L30" s="9"/>
      <c r="M30" s="9"/>
      <c r="N30" s="9"/>
    </row>
    <row r="31" spans="1:14" x14ac:dyDescent="0.2">
      <c r="A31" s="4" t="s">
        <v>32</v>
      </c>
      <c r="B31" s="5">
        <v>2699.013864000005</v>
      </c>
      <c r="C31" s="11">
        <v>-6623.3680000000004</v>
      </c>
      <c r="D31" s="11">
        <v>1610.7139999999999</v>
      </c>
      <c r="E31" s="11">
        <v>-11139.931479999999</v>
      </c>
      <c r="F31" s="11">
        <v>-3478.9670000000001</v>
      </c>
      <c r="G31" s="11">
        <v>-1983.0569500000006</v>
      </c>
      <c r="H31" s="11">
        <v>-6579.6310000000003</v>
      </c>
      <c r="I31" s="11">
        <v>-3453.7240000000002</v>
      </c>
      <c r="J31" s="11">
        <v>-957.54579999999987</v>
      </c>
      <c r="L31" s="9"/>
      <c r="M31" s="9"/>
      <c r="N31" s="9"/>
    </row>
    <row r="32" spans="1:14" x14ac:dyDescent="0.2">
      <c r="A32" s="7" t="s">
        <v>33</v>
      </c>
      <c r="B32" s="8">
        <v>-9106.4594860000507</v>
      </c>
      <c r="C32" s="8">
        <f>SUM(C29:C31)</f>
        <v>139856.82792999997</v>
      </c>
      <c r="D32" s="8">
        <f>SUM(D29:D31)-1</f>
        <v>35616.518999999957</v>
      </c>
      <c r="E32" s="8">
        <f t="shared" ref="E32:J32" si="4">SUM(E29:E31)</f>
        <v>53150.564540000014</v>
      </c>
      <c r="F32" s="8">
        <f t="shared" si="4"/>
        <v>91892.923999999999</v>
      </c>
      <c r="G32" s="8">
        <f t="shared" si="4"/>
        <v>117924.42020999994</v>
      </c>
      <c r="H32" s="8">
        <f t="shared" si="4"/>
        <v>117190.49400000005</v>
      </c>
      <c r="I32" s="8">
        <f t="shared" si="4"/>
        <v>132858.647</v>
      </c>
      <c r="J32" s="8">
        <f t="shared" si="4"/>
        <v>142175.66449</v>
      </c>
      <c r="K32" s="76"/>
      <c r="L32" s="9"/>
      <c r="M32" s="9"/>
      <c r="N32" s="9"/>
    </row>
    <row r="33" spans="1:14" x14ac:dyDescent="0.2">
      <c r="B33" s="71"/>
      <c r="C33" s="9"/>
      <c r="D33" s="9"/>
      <c r="E33" s="9"/>
      <c r="F33" s="9"/>
      <c r="G33" s="9"/>
      <c r="H33" s="9"/>
      <c r="I33" s="9"/>
      <c r="J33" s="9"/>
      <c r="L33" s="9"/>
      <c r="M33" s="9"/>
      <c r="N33" s="9"/>
    </row>
    <row r="34" spans="1:14" x14ac:dyDescent="0.2">
      <c r="A34" s="16" t="s">
        <v>34</v>
      </c>
      <c r="B34" s="17"/>
      <c r="C34" s="17"/>
      <c r="D34" s="17"/>
      <c r="E34" s="17"/>
      <c r="F34" s="17"/>
      <c r="G34" s="17"/>
      <c r="H34" s="17"/>
      <c r="I34" s="17"/>
      <c r="J34" s="17"/>
      <c r="L34" s="9"/>
      <c r="M34" s="9"/>
      <c r="N34" s="9"/>
    </row>
    <row r="35" spans="1:14" x14ac:dyDescent="0.2">
      <c r="A35" s="4" t="s">
        <v>35</v>
      </c>
      <c r="B35" s="5">
        <v>0</v>
      </c>
      <c r="C35" s="6">
        <v>0</v>
      </c>
      <c r="D35" s="6">
        <v>0</v>
      </c>
      <c r="E35" s="6">
        <v>0</v>
      </c>
      <c r="F35" s="6">
        <v>0</v>
      </c>
      <c r="G35" s="6">
        <v>0</v>
      </c>
      <c r="H35" s="6">
        <v>0</v>
      </c>
      <c r="I35" s="6">
        <v>0</v>
      </c>
      <c r="J35" s="6">
        <v>0</v>
      </c>
      <c r="L35" s="9"/>
      <c r="M35" s="9"/>
      <c r="N35" s="9"/>
    </row>
    <row r="36" spans="1:14" x14ac:dyDescent="0.2">
      <c r="A36" s="7" t="s">
        <v>36</v>
      </c>
      <c r="B36" s="8">
        <v>-9106.4594860000507</v>
      </c>
      <c r="C36" s="12">
        <f t="shared" ref="C36:J36" si="5">SUM(C32:C35)</f>
        <v>139856.82792999997</v>
      </c>
      <c r="D36" s="12">
        <f t="shared" si="5"/>
        <v>35616.518999999957</v>
      </c>
      <c r="E36" s="12">
        <f t="shared" si="5"/>
        <v>53150.564540000014</v>
      </c>
      <c r="F36" s="12">
        <f t="shared" si="5"/>
        <v>91892.923999999999</v>
      </c>
      <c r="G36" s="12">
        <f t="shared" si="5"/>
        <v>117924.42020999994</v>
      </c>
      <c r="H36" s="12">
        <f t="shared" si="5"/>
        <v>117190.49400000005</v>
      </c>
      <c r="I36" s="12">
        <f t="shared" si="5"/>
        <v>132858.647</v>
      </c>
      <c r="J36" s="12">
        <f t="shared" si="5"/>
        <v>142175.66449</v>
      </c>
      <c r="L36" s="75"/>
      <c r="M36" s="9"/>
      <c r="N36" s="9"/>
    </row>
    <row r="37" spans="1:14" x14ac:dyDescent="0.2">
      <c r="A37" s="13"/>
      <c r="B37" s="14"/>
      <c r="C37" s="15"/>
      <c r="D37" s="15"/>
      <c r="E37" s="15"/>
      <c r="F37" s="15"/>
      <c r="G37" s="15"/>
      <c r="H37" s="15"/>
      <c r="I37" s="15"/>
      <c r="J37" s="15"/>
    </row>
    <row r="38" spans="1:14" x14ac:dyDescent="0.2">
      <c r="A38" s="20" t="s">
        <v>37</v>
      </c>
      <c r="B38" s="72"/>
      <c r="C38" s="73"/>
      <c r="D38" s="73"/>
      <c r="E38" s="73"/>
      <c r="F38" s="73"/>
      <c r="G38" s="73"/>
      <c r="H38" s="73"/>
      <c r="I38" s="73"/>
      <c r="J38" s="73"/>
    </row>
    <row r="39" spans="1:14" x14ac:dyDescent="0.2">
      <c r="A39" s="16" t="s">
        <v>38</v>
      </c>
      <c r="B39" s="17"/>
      <c r="C39" s="18"/>
      <c r="D39" s="18"/>
      <c r="E39" s="18"/>
      <c r="F39" s="18"/>
      <c r="G39" s="18"/>
      <c r="H39" s="18"/>
      <c r="I39" s="18"/>
      <c r="J39" s="18"/>
    </row>
    <row r="40" spans="1:14" x14ac:dyDescent="0.2">
      <c r="A40" s="4" t="s">
        <v>39</v>
      </c>
      <c r="B40" s="5">
        <v>-235.68700000000001</v>
      </c>
      <c r="C40" s="6">
        <v>-64.164000000000001</v>
      </c>
      <c r="D40" s="6">
        <v>74.378</v>
      </c>
      <c r="E40" s="6">
        <v>-1118.847</v>
      </c>
      <c r="F40" s="6">
        <v>-644.05799999999999</v>
      </c>
      <c r="G40" s="6">
        <v>602.41399999999999</v>
      </c>
      <c r="H40" s="6">
        <v>-308.15800000000002</v>
      </c>
      <c r="I40" s="6">
        <v>-123.173</v>
      </c>
      <c r="J40" s="6">
        <v>48.14902</v>
      </c>
    </row>
    <row r="41" spans="1:14" x14ac:dyDescent="0.2">
      <c r="B41" s="71"/>
      <c r="C41" s="9"/>
      <c r="D41" s="9"/>
      <c r="E41" s="9"/>
      <c r="F41" s="9"/>
      <c r="G41" s="9"/>
      <c r="H41" s="9"/>
      <c r="I41" s="9"/>
      <c r="J41" s="9"/>
    </row>
    <row r="42" spans="1:14" x14ac:dyDescent="0.2">
      <c r="A42" s="16" t="s">
        <v>40</v>
      </c>
      <c r="B42" s="17"/>
      <c r="C42" s="17"/>
      <c r="D42" s="17"/>
      <c r="E42" s="17"/>
      <c r="F42" s="17"/>
      <c r="G42" s="17"/>
      <c r="H42" s="17"/>
      <c r="I42" s="17"/>
      <c r="J42" s="17"/>
    </row>
    <row r="43" spans="1:14" x14ac:dyDescent="0.2">
      <c r="A43" s="4" t="s">
        <v>41</v>
      </c>
      <c r="B43" s="5">
        <v>0</v>
      </c>
      <c r="C43" s="6">
        <v>380.01600000000002</v>
      </c>
      <c r="D43" s="6">
        <v>0</v>
      </c>
      <c r="E43" s="6">
        <v>0</v>
      </c>
      <c r="F43" s="6">
        <v>0</v>
      </c>
      <c r="G43" s="6">
        <v>120.27602000000002</v>
      </c>
      <c r="H43" s="6">
        <v>0</v>
      </c>
      <c r="I43" s="6">
        <v>0</v>
      </c>
      <c r="J43" s="6"/>
    </row>
    <row r="44" spans="1:14" x14ac:dyDescent="0.2">
      <c r="A44" s="4" t="s">
        <v>42</v>
      </c>
      <c r="B44" s="5">
        <v>0</v>
      </c>
      <c r="C44" s="11">
        <v>-802.01599999999996</v>
      </c>
      <c r="D44" s="11">
        <v>0</v>
      </c>
      <c r="E44" s="11">
        <v>0</v>
      </c>
      <c r="F44" s="11">
        <v>0</v>
      </c>
      <c r="G44" s="11">
        <v>-660.54700000000003</v>
      </c>
      <c r="H44" s="11">
        <v>0</v>
      </c>
      <c r="I44" s="11">
        <v>0</v>
      </c>
      <c r="J44" s="11"/>
    </row>
    <row r="45" spans="1:14" x14ac:dyDescent="0.2">
      <c r="A45" s="4"/>
      <c r="B45" s="5"/>
      <c r="C45" s="6"/>
      <c r="D45" s="6"/>
      <c r="E45" s="6"/>
      <c r="F45" s="6"/>
      <c r="G45" s="6"/>
      <c r="H45" s="6"/>
      <c r="I45" s="6"/>
      <c r="J45" s="6"/>
    </row>
    <row r="46" spans="1:14" x14ac:dyDescent="0.2">
      <c r="A46" s="7" t="s">
        <v>43</v>
      </c>
      <c r="B46" s="8">
        <v>-235.68700000000001</v>
      </c>
      <c r="C46" s="12">
        <v>-486.51299999999998</v>
      </c>
      <c r="D46" s="12">
        <f t="shared" ref="D46:J46" si="6">SUM(D40:D44)</f>
        <v>74.378</v>
      </c>
      <c r="E46" s="12">
        <f t="shared" si="6"/>
        <v>-1118.847</v>
      </c>
      <c r="F46" s="12">
        <f t="shared" si="6"/>
        <v>-644.05799999999999</v>
      </c>
      <c r="G46" s="12">
        <f t="shared" si="6"/>
        <v>62.143019999999979</v>
      </c>
      <c r="H46" s="12">
        <f t="shared" si="6"/>
        <v>-308.15800000000002</v>
      </c>
      <c r="I46" s="12">
        <f t="shared" si="6"/>
        <v>-123.173</v>
      </c>
      <c r="J46" s="12">
        <f t="shared" si="6"/>
        <v>48.14902</v>
      </c>
    </row>
    <row r="47" spans="1:14" x14ac:dyDescent="0.2">
      <c r="A47" s="4"/>
      <c r="B47" s="5"/>
      <c r="C47" s="6"/>
      <c r="D47" s="6"/>
      <c r="E47" s="6"/>
      <c r="F47" s="6"/>
      <c r="G47" s="6"/>
      <c r="H47" s="6"/>
      <c r="I47" s="6"/>
      <c r="J47" s="6"/>
    </row>
    <row r="48" spans="1:14" x14ac:dyDescent="0.2">
      <c r="A48" s="7" t="s">
        <v>44</v>
      </c>
      <c r="B48" s="8">
        <v>-9342.1464860000506</v>
      </c>
      <c r="C48" s="12">
        <v>139370.304</v>
      </c>
      <c r="D48" s="12">
        <f>D46+D36+1</f>
        <v>35691.896999999954</v>
      </c>
      <c r="E48" s="12">
        <f t="shared" ref="E48:J48" si="7">E46+E36</f>
        <v>52031.717540000012</v>
      </c>
      <c r="F48" s="12">
        <f t="shared" si="7"/>
        <v>91248.865999999995</v>
      </c>
      <c r="G48" s="12">
        <f t="shared" si="7"/>
        <v>117986.56322999994</v>
      </c>
      <c r="H48" s="12">
        <f t="shared" si="7"/>
        <v>116882.33600000005</v>
      </c>
      <c r="I48" s="12">
        <f t="shared" si="7"/>
        <v>132735.47399999999</v>
      </c>
      <c r="J48" s="12">
        <f t="shared" si="7"/>
        <v>142223.81351000001</v>
      </c>
    </row>
    <row r="49" spans="1:10" x14ac:dyDescent="0.2">
      <c r="A49" s="4"/>
      <c r="B49" s="5"/>
      <c r="C49" s="6"/>
      <c r="D49" s="6"/>
      <c r="E49" s="6"/>
      <c r="F49" s="6"/>
      <c r="G49" s="6"/>
      <c r="H49" s="6"/>
      <c r="I49" s="6"/>
      <c r="J49" s="6"/>
    </row>
    <row r="50" spans="1:10" x14ac:dyDescent="0.2">
      <c r="A50" s="7" t="s">
        <v>45</v>
      </c>
      <c r="B50" s="57">
        <v>-0.35030089259134267</v>
      </c>
      <c r="C50" s="57">
        <v>0.92</v>
      </c>
      <c r="D50" s="58">
        <v>0.187</v>
      </c>
      <c r="E50" s="58">
        <v>0.28000000000000003</v>
      </c>
      <c r="F50" s="58">
        <v>0.48170000000000002</v>
      </c>
      <c r="G50" s="58">
        <v>0.61980000000000002</v>
      </c>
      <c r="H50" s="58">
        <v>0.61430334533804942</v>
      </c>
      <c r="I50" s="58">
        <v>0.69699999999999995</v>
      </c>
      <c r="J50" s="58">
        <f>+J51</f>
        <v>0.74537992394171471</v>
      </c>
    </row>
    <row r="51" spans="1:10" x14ac:dyDescent="0.2">
      <c r="A51" s="7" t="s">
        <v>46</v>
      </c>
      <c r="B51" s="57">
        <v>-0.35</v>
      </c>
      <c r="C51" s="57">
        <v>0.92</v>
      </c>
      <c r="D51" s="58">
        <v>0.187</v>
      </c>
      <c r="E51" s="58">
        <v>0.28000000000000003</v>
      </c>
      <c r="F51" s="58">
        <v>0.48170000000000002</v>
      </c>
      <c r="G51" s="58">
        <v>0.61980000000000002</v>
      </c>
      <c r="H51" s="58">
        <v>0.61430334533804942</v>
      </c>
      <c r="I51" s="58">
        <v>0.69699999999999995</v>
      </c>
      <c r="J51" s="58">
        <v>0.74537992394171471</v>
      </c>
    </row>
    <row r="52" spans="1:10" x14ac:dyDescent="0.2">
      <c r="A52" s="7" t="s">
        <v>47</v>
      </c>
      <c r="B52" s="57">
        <v>-0.35030089259134267</v>
      </c>
      <c r="C52" s="57">
        <v>0.91</v>
      </c>
      <c r="D52" s="58">
        <v>0.187</v>
      </c>
      <c r="E52" s="58">
        <v>0.28000000000000003</v>
      </c>
      <c r="F52" s="58">
        <v>0.48020000000000002</v>
      </c>
      <c r="G52" s="58">
        <v>0.61729999999999996</v>
      </c>
      <c r="H52" s="58">
        <v>0.61186003485677265</v>
      </c>
      <c r="I52" s="58">
        <v>0.69420000000000004</v>
      </c>
      <c r="J52" s="58">
        <v>0.74224659791729808</v>
      </c>
    </row>
    <row r="53" spans="1:10" ht="15" x14ac:dyDescent="0.25">
      <c r="A53" s="19"/>
      <c r="B53" s="19"/>
      <c r="C53" s="60"/>
      <c r="D53" s="19"/>
      <c r="E53" s="19"/>
      <c r="F53" s="19"/>
      <c r="G53" s="19"/>
      <c r="H53" s="19"/>
      <c r="I53" s="19"/>
      <c r="J53" s="19"/>
    </row>
    <row r="54" spans="1:10" x14ac:dyDescent="0.2">
      <c r="B54" s="64"/>
    </row>
  </sheetData>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7E78A-D3EA-48DE-BE5A-05CDEC2D0E9F}">
  <sheetPr codeName="Sheet3"/>
  <dimension ref="A1:O55"/>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activeCell="J55" sqref="J55"/>
    </sheetView>
  </sheetViews>
  <sheetFormatPr defaultRowHeight="12.75" outlineLevelCol="1" x14ac:dyDescent="0.2"/>
  <cols>
    <col min="1" max="1" width="66.85546875" customWidth="1"/>
    <col min="2" max="3" width="12.85546875" hidden="1" customWidth="1" outlineLevel="1"/>
    <col min="4" max="4" width="12.85546875" customWidth="1" collapsed="1"/>
    <col min="5" max="10" width="12.85546875" customWidth="1"/>
    <col min="12" max="12" width="9.140625" style="19"/>
    <col min="13" max="13" width="10" bestFit="1" customWidth="1"/>
  </cols>
  <sheetData>
    <row r="1" spans="1:10" ht="23.25" x14ac:dyDescent="0.35">
      <c r="A1" s="1" t="s">
        <v>48</v>
      </c>
    </row>
    <row r="4" spans="1:10" x14ac:dyDescent="0.2">
      <c r="A4" s="20"/>
      <c r="B4" s="20">
        <v>2021</v>
      </c>
      <c r="C4" s="20">
        <v>2021</v>
      </c>
      <c r="D4" s="20">
        <v>2022</v>
      </c>
      <c r="E4" s="20">
        <v>2022</v>
      </c>
      <c r="F4" s="20">
        <v>2022</v>
      </c>
      <c r="G4" s="20">
        <v>2022</v>
      </c>
      <c r="H4" s="20">
        <v>2023</v>
      </c>
      <c r="I4" s="20">
        <v>2023</v>
      </c>
      <c r="J4" s="20">
        <v>2023</v>
      </c>
    </row>
    <row r="5" spans="1:10" x14ac:dyDescent="0.2">
      <c r="A5" s="16" t="s">
        <v>9</v>
      </c>
      <c r="B5" s="21" t="s">
        <v>49</v>
      </c>
      <c r="C5" s="22" t="s">
        <v>50</v>
      </c>
      <c r="D5" s="22" t="s">
        <v>51</v>
      </c>
      <c r="E5" s="22" t="s">
        <v>52</v>
      </c>
      <c r="F5" s="22" t="s">
        <v>53</v>
      </c>
      <c r="G5" s="22" t="s">
        <v>50</v>
      </c>
      <c r="H5" s="22" t="s">
        <v>51</v>
      </c>
      <c r="I5" s="22" t="s">
        <v>52</v>
      </c>
      <c r="J5" s="22" t="s">
        <v>53</v>
      </c>
    </row>
    <row r="7" spans="1:10" x14ac:dyDescent="0.2">
      <c r="A7" s="70" t="s">
        <v>54</v>
      </c>
      <c r="B7" s="23"/>
      <c r="C7" s="23"/>
      <c r="D7" s="23"/>
      <c r="E7" s="23"/>
      <c r="F7" s="23"/>
      <c r="G7" s="23"/>
      <c r="H7" s="23"/>
      <c r="I7" s="23"/>
      <c r="J7" s="23"/>
    </row>
    <row r="8" spans="1:10" x14ac:dyDescent="0.2">
      <c r="A8" s="16" t="s">
        <v>55</v>
      </c>
      <c r="B8" s="24"/>
      <c r="C8" s="24"/>
      <c r="D8" s="24"/>
      <c r="E8" s="24"/>
      <c r="F8" s="24"/>
      <c r="G8" s="24"/>
      <c r="H8" s="24"/>
      <c r="I8" s="24"/>
      <c r="J8" s="24"/>
    </row>
    <row r="9" spans="1:10" x14ac:dyDescent="0.2">
      <c r="A9" s="4" t="s">
        <v>56</v>
      </c>
      <c r="B9" s="5">
        <v>891.88866999999982</v>
      </c>
      <c r="C9" s="25">
        <v>976.61</v>
      </c>
      <c r="D9" s="25">
        <v>976.60900000000004</v>
      </c>
      <c r="E9" s="25">
        <v>922.23900000000003</v>
      </c>
      <c r="F9" s="25">
        <v>896.99300000000005</v>
      </c>
      <c r="G9" s="25">
        <v>774.23299999999995</v>
      </c>
      <c r="H9" s="25">
        <v>776.447</v>
      </c>
      <c r="I9" s="25">
        <v>783.68399999999997</v>
      </c>
      <c r="J9" s="25">
        <v>783.68399999999997</v>
      </c>
    </row>
    <row r="10" spans="1:10" x14ac:dyDescent="0.2">
      <c r="A10" s="4" t="s">
        <v>57</v>
      </c>
      <c r="B10" s="5">
        <v>942396.5649199998</v>
      </c>
      <c r="C10" s="25">
        <v>1016588.8</v>
      </c>
      <c r="D10" s="25">
        <v>997719.73699999996</v>
      </c>
      <c r="E10" s="25">
        <v>995645.74782000005</v>
      </c>
      <c r="F10" s="25">
        <v>978811.51599999995</v>
      </c>
      <c r="G10" s="25">
        <v>988628.7288599998</v>
      </c>
      <c r="H10" s="25">
        <v>1061297.959</v>
      </c>
      <c r="I10" s="25">
        <v>1094234.746</v>
      </c>
      <c r="J10" s="25">
        <v>1080359.0014800003</v>
      </c>
    </row>
    <row r="11" spans="1:10" x14ac:dyDescent="0.2">
      <c r="A11" s="4" t="s">
        <v>58</v>
      </c>
      <c r="B11" s="5">
        <v>210765.88560999994</v>
      </c>
      <c r="C11" s="25">
        <v>229174.06899999999</v>
      </c>
      <c r="D11" s="25">
        <v>272665</v>
      </c>
      <c r="E11" s="25">
        <v>245881.79803999999</v>
      </c>
      <c r="F11" s="25">
        <v>270250.70400000003</v>
      </c>
      <c r="G11" s="25">
        <v>273974.23856000003</v>
      </c>
      <c r="H11" s="25">
        <v>203818.69</v>
      </c>
      <c r="I11" s="25">
        <v>138262.11300000001</v>
      </c>
      <c r="J11" s="25">
        <v>126186.02917000002</v>
      </c>
    </row>
    <row r="12" spans="1:10" x14ac:dyDescent="0.2">
      <c r="A12" s="4" t="s">
        <v>59</v>
      </c>
      <c r="B12" s="5">
        <v>13210.703440000001</v>
      </c>
      <c r="C12" s="5">
        <v>13131.025</v>
      </c>
      <c r="D12" s="5">
        <v>71682.008000000002</v>
      </c>
      <c r="E12" s="5">
        <v>134862.77124</v>
      </c>
      <c r="F12" s="5">
        <v>133307.617</v>
      </c>
      <c r="G12" s="5">
        <v>138725.09654999999</v>
      </c>
      <c r="H12" s="5">
        <v>151623.87</v>
      </c>
      <c r="I12" s="5">
        <v>166136.56099999999</v>
      </c>
      <c r="J12" s="5">
        <v>231727.64005999998</v>
      </c>
    </row>
    <row r="13" spans="1:10" x14ac:dyDescent="0.2">
      <c r="A13" s="4" t="s">
        <v>60</v>
      </c>
      <c r="B13" s="5">
        <v>14862.85072</v>
      </c>
      <c r="C13" s="5">
        <v>14396.763999999999</v>
      </c>
      <c r="D13" s="5">
        <v>15493.094999999999</v>
      </c>
      <c r="E13" s="5">
        <v>14847.606750000001</v>
      </c>
      <c r="F13" s="5">
        <v>16324.722490000002</v>
      </c>
      <c r="G13" s="5">
        <v>15655.596309999999</v>
      </c>
      <c r="H13" s="5">
        <v>15184.754000000001</v>
      </c>
      <c r="I13" s="5">
        <v>14443.6</v>
      </c>
      <c r="J13" s="5">
        <v>14079.548860000001</v>
      </c>
    </row>
    <row r="14" spans="1:10" x14ac:dyDescent="0.2">
      <c r="A14" s="4" t="s">
        <v>61</v>
      </c>
      <c r="B14" s="5">
        <v>8195.8512899999623</v>
      </c>
      <c r="C14" s="25">
        <v>9100.0779999999995</v>
      </c>
      <c r="D14" s="25">
        <v>9174.4560000000001</v>
      </c>
      <c r="E14" s="25">
        <v>8055.6092899999603</v>
      </c>
      <c r="F14" s="25">
        <v>4948.0852899999618</v>
      </c>
      <c r="G14" s="25">
        <v>5233.4312899999622</v>
      </c>
      <c r="H14" s="25">
        <v>4651.8980000000001</v>
      </c>
      <c r="I14" s="25">
        <v>4346.4750000000004</v>
      </c>
      <c r="J14" s="25">
        <v>5049.9141099998951</v>
      </c>
    </row>
    <row r="15" spans="1:10" x14ac:dyDescent="0.2">
      <c r="A15" s="4" t="s">
        <v>62</v>
      </c>
      <c r="B15" s="5">
        <v>1635.5484799998999</v>
      </c>
      <c r="C15" s="5">
        <v>1170.1559999999999</v>
      </c>
      <c r="D15" s="5">
        <v>1222.518</v>
      </c>
      <c r="E15" s="5">
        <v>1487.4713200000499</v>
      </c>
      <c r="F15" s="5">
        <v>1321.7554900000096</v>
      </c>
      <c r="G15" s="5">
        <v>1230.5821499998569</v>
      </c>
      <c r="H15" s="5">
        <v>966.12900000000002</v>
      </c>
      <c r="I15" s="5">
        <v>963.89400000000001</v>
      </c>
      <c r="J15" s="5">
        <v>1027.591600000143</v>
      </c>
    </row>
    <row r="16" spans="1:10" x14ac:dyDescent="0.2">
      <c r="A16" s="4" t="s">
        <v>63</v>
      </c>
      <c r="B16" s="5">
        <v>2654.1337100000001</v>
      </c>
      <c r="C16" s="5">
        <v>1778.519</v>
      </c>
      <c r="D16" s="5">
        <v>1849.624</v>
      </c>
      <c r="E16" s="5">
        <v>1753.9668300000001</v>
      </c>
      <c r="F16" s="5">
        <v>1754.7804800000001</v>
      </c>
      <c r="G16" s="5">
        <v>1077.6135300000003</v>
      </c>
      <c r="H16" s="5">
        <v>1137.624</v>
      </c>
      <c r="I16" s="5">
        <v>1078.924</v>
      </c>
      <c r="J16" s="5">
        <v>1054.49857</v>
      </c>
    </row>
    <row r="17" spans="1:15" x14ac:dyDescent="0.2">
      <c r="A17" s="7" t="s">
        <v>64</v>
      </c>
      <c r="B17" s="26">
        <f t="shared" ref="B17:G17" si="0">SUM(B9:B16)</f>
        <v>1194613.4268399996</v>
      </c>
      <c r="C17" s="26">
        <f t="shared" si="0"/>
        <v>1286316.0209999999</v>
      </c>
      <c r="D17" s="26">
        <f t="shared" si="0"/>
        <v>1370783.0469999998</v>
      </c>
      <c r="E17" s="26">
        <f t="shared" si="0"/>
        <v>1403457.2102900001</v>
      </c>
      <c r="F17" s="26">
        <f t="shared" si="0"/>
        <v>1407616.1737500001</v>
      </c>
      <c r="G17" s="26">
        <f t="shared" si="0"/>
        <v>1425299.5202499996</v>
      </c>
      <c r="H17" s="26">
        <f>SUM(H9:H16)</f>
        <v>1439457.371</v>
      </c>
      <c r="I17" s="26">
        <f>SUM(I9:I16)</f>
        <v>1420249.9970000004</v>
      </c>
      <c r="J17" s="26">
        <f>SUM(J9:J16)</f>
        <v>1460267.9078500001</v>
      </c>
    </row>
    <row r="18" spans="1:15" x14ac:dyDescent="0.2">
      <c r="B18" s="27"/>
      <c r="C18" s="27"/>
      <c r="D18" s="27"/>
      <c r="E18" s="27"/>
      <c r="F18" s="27"/>
      <c r="G18" s="27"/>
      <c r="H18" s="27"/>
      <c r="I18" s="27"/>
      <c r="J18" s="27"/>
    </row>
    <row r="19" spans="1:15" x14ac:dyDescent="0.2">
      <c r="A19" s="16" t="s">
        <v>65</v>
      </c>
      <c r="B19" s="24"/>
      <c r="C19" s="24"/>
      <c r="D19" s="24"/>
      <c r="E19" s="24"/>
      <c r="F19" s="24"/>
      <c r="G19" s="24"/>
      <c r="H19" s="24"/>
      <c r="I19" s="24"/>
      <c r="J19" s="24"/>
    </row>
    <row r="20" spans="1:15" x14ac:dyDescent="0.2">
      <c r="A20" s="4" t="s">
        <v>66</v>
      </c>
      <c r="B20" s="5">
        <v>39523.712180000024</v>
      </c>
      <c r="C20" s="5">
        <v>41241.035000000003</v>
      </c>
      <c r="D20" s="5">
        <v>50887.233999999997</v>
      </c>
      <c r="E20" s="5">
        <v>65482.325219999897</v>
      </c>
      <c r="F20" s="5">
        <v>59123.573810000009</v>
      </c>
      <c r="G20" s="5">
        <v>47799.64559</v>
      </c>
      <c r="H20" s="5">
        <v>35927.993999999999</v>
      </c>
      <c r="I20" s="5">
        <v>39881.993000000002</v>
      </c>
      <c r="J20" s="5">
        <v>43018.283910000006</v>
      </c>
    </row>
    <row r="21" spans="1:15" x14ac:dyDescent="0.2">
      <c r="A21" s="4" t="s">
        <v>67</v>
      </c>
      <c r="B21" s="5">
        <v>4191.9828399999997</v>
      </c>
      <c r="C21" s="5">
        <v>12084.308000000001</v>
      </c>
      <c r="D21" s="5">
        <v>0</v>
      </c>
      <c r="E21" s="5">
        <v>0</v>
      </c>
      <c r="F21" s="5">
        <v>0</v>
      </c>
      <c r="G21" s="5">
        <v>0</v>
      </c>
      <c r="H21" s="5">
        <v>0</v>
      </c>
      <c r="I21" s="5">
        <v>0</v>
      </c>
      <c r="J21" s="5">
        <v>0</v>
      </c>
    </row>
    <row r="22" spans="1:15" x14ac:dyDescent="0.2">
      <c r="A22" s="4" t="s">
        <v>68</v>
      </c>
      <c r="B22" s="5">
        <v>66636</v>
      </c>
      <c r="C22" s="5">
        <v>81454</v>
      </c>
      <c r="D22" s="5">
        <v>68074</v>
      </c>
      <c r="E22" s="5">
        <v>83479.383190000299</v>
      </c>
      <c r="F22" s="5">
        <v>84450.928979999982</v>
      </c>
      <c r="G22" s="5">
        <v>92923.957349999677</v>
      </c>
      <c r="H22" s="5">
        <v>90096.122000000003</v>
      </c>
      <c r="I22" s="5">
        <v>112146.035</v>
      </c>
      <c r="J22" s="5">
        <v>86680.9644900001</v>
      </c>
    </row>
    <row r="23" spans="1:15" x14ac:dyDescent="0.2">
      <c r="A23" s="4" t="s">
        <v>69</v>
      </c>
      <c r="B23" s="5">
        <v>1652.0879399999931</v>
      </c>
      <c r="C23" s="5">
        <v>2124</v>
      </c>
      <c r="D23" s="5">
        <v>1008.76</v>
      </c>
      <c r="E23" s="5">
        <v>1574.5606399999999</v>
      </c>
      <c r="F23" s="5">
        <v>2293.4906499999997</v>
      </c>
      <c r="G23" s="5">
        <v>2223.8043200000006</v>
      </c>
      <c r="H23" s="5">
        <v>2763.0210000000002</v>
      </c>
      <c r="I23" s="5">
        <v>1821.586</v>
      </c>
      <c r="J23" s="5">
        <v>4162.7425599999406</v>
      </c>
    </row>
    <row r="24" spans="1:15" x14ac:dyDescent="0.2">
      <c r="A24" s="4" t="s">
        <v>70</v>
      </c>
      <c r="B24" s="5">
        <v>0</v>
      </c>
      <c r="C24" s="5">
        <v>0</v>
      </c>
      <c r="D24" s="5">
        <v>0</v>
      </c>
      <c r="E24" s="5">
        <v>1601.4148600000001</v>
      </c>
      <c r="F24" s="5">
        <v>0</v>
      </c>
      <c r="G24" s="5">
        <v>0</v>
      </c>
      <c r="H24" s="5">
        <v>0</v>
      </c>
      <c r="I24" s="5">
        <v>0</v>
      </c>
      <c r="J24" s="5">
        <v>40.796330000000005</v>
      </c>
      <c r="M24" s="9"/>
    </row>
    <row r="25" spans="1:15" x14ac:dyDescent="0.2">
      <c r="A25" s="4" t="s">
        <v>71</v>
      </c>
      <c r="B25" s="5">
        <v>77053.275510000021</v>
      </c>
      <c r="C25" s="5">
        <v>228415.946</v>
      </c>
      <c r="D25" s="5">
        <v>206510.02299999999</v>
      </c>
      <c r="E25" s="5">
        <v>60720.563589999998</v>
      </c>
      <c r="F25" s="5">
        <v>130167.66424000003</v>
      </c>
      <c r="G25" s="5">
        <v>183940.21915000005</v>
      </c>
      <c r="H25" s="5">
        <v>253185.02</v>
      </c>
      <c r="I25" s="5">
        <v>305536.27799999999</v>
      </c>
      <c r="J25" s="5">
        <v>332094.92112999992</v>
      </c>
      <c r="M25" s="9"/>
      <c r="N25" s="9"/>
    </row>
    <row r="26" spans="1:15" x14ac:dyDescent="0.2">
      <c r="A26" s="7" t="s">
        <v>72</v>
      </c>
      <c r="B26" s="8">
        <f t="shared" ref="B26:G26" si="1">SUM(B20:B25)</f>
        <v>189057.05847000005</v>
      </c>
      <c r="C26" s="8">
        <f t="shared" si="1"/>
        <v>365319.28899999999</v>
      </c>
      <c r="D26" s="8">
        <f t="shared" si="1"/>
        <v>326480.01699999999</v>
      </c>
      <c r="E26" s="8">
        <f t="shared" si="1"/>
        <v>212858.2475000002</v>
      </c>
      <c r="F26" s="8">
        <f t="shared" si="1"/>
        <v>276035.65768</v>
      </c>
      <c r="G26" s="8">
        <f t="shared" si="1"/>
        <v>326887.62640999968</v>
      </c>
      <c r="H26" s="8">
        <f>SUM(H20:H25)</f>
        <v>381972.15700000001</v>
      </c>
      <c r="I26" s="8">
        <f>SUM(I20:I25)</f>
        <v>459385.89199999999</v>
      </c>
      <c r="J26" s="8">
        <f>SUM(J20:J25)</f>
        <v>465997.70841999992</v>
      </c>
      <c r="M26" s="9"/>
    </row>
    <row r="27" spans="1:15" x14ac:dyDescent="0.2">
      <c r="B27" s="27"/>
      <c r="C27" s="27"/>
      <c r="D27" s="27"/>
      <c r="E27" s="27"/>
      <c r="F27" s="27"/>
      <c r="G27" s="27"/>
      <c r="H27" s="27"/>
      <c r="I27" s="27"/>
      <c r="J27" s="27"/>
      <c r="N27" s="9"/>
      <c r="O27" s="66"/>
    </row>
    <row r="28" spans="1:15" x14ac:dyDescent="0.2">
      <c r="A28" s="28" t="s">
        <v>73</v>
      </c>
      <c r="B28" s="30">
        <f t="shared" ref="B28:G28" si="2">B26+B17</f>
        <v>1383670.4853099997</v>
      </c>
      <c r="C28" s="30">
        <f t="shared" si="2"/>
        <v>1651635.31</v>
      </c>
      <c r="D28" s="30">
        <f t="shared" si="2"/>
        <v>1697263.0639999998</v>
      </c>
      <c r="E28" s="30">
        <f t="shared" si="2"/>
        <v>1616315.4577900004</v>
      </c>
      <c r="F28" s="30">
        <f t="shared" si="2"/>
        <v>1683651.83143</v>
      </c>
      <c r="G28" s="30">
        <f t="shared" si="2"/>
        <v>1752187.1466599992</v>
      </c>
      <c r="H28" s="30">
        <f>H26+H17</f>
        <v>1821429.5279999999</v>
      </c>
      <c r="I28" s="30">
        <f>I26+I17</f>
        <v>1879635.8890000004</v>
      </c>
      <c r="J28" s="30">
        <f>J26+J17</f>
        <v>1926265.6162700001</v>
      </c>
      <c r="M28" s="75"/>
    </row>
    <row r="29" spans="1:15" x14ac:dyDescent="0.2">
      <c r="B29" s="27"/>
      <c r="C29" s="27"/>
      <c r="D29" s="27"/>
      <c r="E29" s="27"/>
      <c r="F29" s="27"/>
      <c r="G29" s="27"/>
      <c r="H29" s="27"/>
      <c r="I29" s="27"/>
      <c r="J29" s="27"/>
    </row>
    <row r="30" spans="1:15" x14ac:dyDescent="0.2">
      <c r="A30" s="70" t="s">
        <v>74</v>
      </c>
      <c r="B30" s="69"/>
      <c r="C30" s="69"/>
      <c r="D30" s="69"/>
      <c r="E30" s="69"/>
      <c r="F30" s="69"/>
      <c r="G30" s="69"/>
      <c r="H30" s="69"/>
      <c r="I30" s="69"/>
      <c r="J30" s="69"/>
    </row>
    <row r="31" spans="1:15" x14ac:dyDescent="0.2">
      <c r="A31" s="16" t="s">
        <v>75</v>
      </c>
      <c r="B31" s="31"/>
      <c r="C31" s="31"/>
      <c r="D31" s="31"/>
      <c r="E31" s="31"/>
      <c r="F31" s="31"/>
      <c r="G31" s="31"/>
      <c r="H31" s="31"/>
      <c r="I31" s="31"/>
      <c r="J31" s="31"/>
    </row>
    <row r="32" spans="1:15" x14ac:dyDescent="0.2">
      <c r="A32" s="4" t="s">
        <v>76</v>
      </c>
      <c r="B32" s="5">
        <v>493358.24956999999</v>
      </c>
      <c r="C32" s="5">
        <v>443898</v>
      </c>
      <c r="D32" s="5">
        <v>443898.36900000001</v>
      </c>
      <c r="E32" s="5">
        <v>443898.36923000001</v>
      </c>
      <c r="F32" s="5">
        <v>443898.36923000001</v>
      </c>
      <c r="G32" s="5">
        <v>443898.36923000001</v>
      </c>
      <c r="H32" s="5">
        <v>443898.36923000001</v>
      </c>
      <c r="I32" s="5">
        <v>443898.36900000001</v>
      </c>
      <c r="J32" s="5">
        <v>443898.36923000001</v>
      </c>
    </row>
    <row r="33" spans="1:14" x14ac:dyDescent="0.2">
      <c r="A33" s="4" t="s">
        <v>77</v>
      </c>
      <c r="B33" s="5">
        <v>255486.44549000001</v>
      </c>
      <c r="C33" s="5">
        <v>289384.109</v>
      </c>
      <c r="D33" s="5">
        <v>289384.109</v>
      </c>
      <c r="E33" s="5">
        <v>289384.10891000001</v>
      </c>
      <c r="F33" s="5">
        <v>289384.10891000001</v>
      </c>
      <c r="G33" s="5">
        <v>289384.10891000001</v>
      </c>
      <c r="H33" s="5">
        <v>289384.10891000001</v>
      </c>
      <c r="I33" s="5">
        <v>289384.109</v>
      </c>
      <c r="J33" s="5">
        <v>289384.10891000001</v>
      </c>
    </row>
    <row r="34" spans="1:14" x14ac:dyDescent="0.2">
      <c r="A34" s="4" t="s">
        <v>78</v>
      </c>
      <c r="B34" s="5">
        <v>0</v>
      </c>
      <c r="C34" s="5">
        <v>38.768999999999998</v>
      </c>
      <c r="D34" s="5">
        <v>155.07599999999999</v>
      </c>
      <c r="E34" s="5">
        <v>271.38377000000003</v>
      </c>
      <c r="F34" s="5">
        <v>387.69109999999995</v>
      </c>
      <c r="G34" s="5">
        <v>503.99842999999998</v>
      </c>
      <c r="H34" s="5">
        <v>644.87300000000005</v>
      </c>
      <c r="I34" s="5">
        <v>785.74699999999996</v>
      </c>
      <c r="J34" s="5">
        <v>926.62142000000006</v>
      </c>
    </row>
    <row r="35" spans="1:14" x14ac:dyDescent="0.2">
      <c r="A35" s="4" t="s">
        <v>79</v>
      </c>
      <c r="B35" s="5">
        <v>-223103.52198531738</v>
      </c>
      <c r="C35" s="25">
        <v>67228</v>
      </c>
      <c r="D35" s="25">
        <v>102920</v>
      </c>
      <c r="E35" s="25">
        <v>154951.690379999</v>
      </c>
      <c r="F35" s="25">
        <v>231200.55829999899</v>
      </c>
      <c r="G35" s="25">
        <v>329186.6412099991</v>
      </c>
      <c r="H35" s="25">
        <v>402068.76699999999</v>
      </c>
      <c r="I35" s="25">
        <v>474804.24</v>
      </c>
      <c r="J35" s="25">
        <v>550028.05434999964</v>
      </c>
      <c r="M35" s="84"/>
      <c r="N35" s="84"/>
    </row>
    <row r="36" spans="1:14" x14ac:dyDescent="0.2">
      <c r="A36" s="7" t="s">
        <v>80</v>
      </c>
      <c r="B36" s="26">
        <f t="shared" ref="B36:G36" si="3">SUM(B32:B35)</f>
        <v>525741.17307468271</v>
      </c>
      <c r="C36" s="26">
        <f t="shared" si="3"/>
        <v>800548.87799999991</v>
      </c>
      <c r="D36" s="26">
        <f t="shared" si="3"/>
        <v>836357.554</v>
      </c>
      <c r="E36" s="26">
        <f t="shared" si="3"/>
        <v>888505.55228999897</v>
      </c>
      <c r="F36" s="26">
        <f t="shared" si="3"/>
        <v>964870.72753999906</v>
      </c>
      <c r="G36" s="26">
        <f t="shared" si="3"/>
        <v>1062973.117779999</v>
      </c>
      <c r="H36" s="26">
        <f>SUM(H32:H35)</f>
        <v>1135996.1181399999</v>
      </c>
      <c r="I36" s="26">
        <f>SUM(I32:I35)</f>
        <v>1208872.4649999999</v>
      </c>
      <c r="J36" s="26">
        <f>SUM(J32:J35)</f>
        <v>1284237.1539099996</v>
      </c>
      <c r="K36" s="9"/>
      <c r="L36" s="82"/>
      <c r="M36" s="82"/>
      <c r="N36" s="82"/>
    </row>
    <row r="37" spans="1:14" x14ac:dyDescent="0.2">
      <c r="B37" s="27"/>
      <c r="C37" s="27"/>
      <c r="D37" s="27"/>
      <c r="E37" s="27"/>
      <c r="F37" s="27"/>
      <c r="G37" s="27"/>
      <c r="H37" s="27"/>
      <c r="I37" s="27"/>
      <c r="J37" s="27"/>
      <c r="M37" s="83"/>
      <c r="N37" s="83"/>
    </row>
    <row r="38" spans="1:14" x14ac:dyDescent="0.2">
      <c r="A38" s="16" t="s">
        <v>81</v>
      </c>
      <c r="B38" s="24"/>
      <c r="C38" s="24"/>
      <c r="D38" s="24"/>
      <c r="E38" s="24"/>
      <c r="F38" s="24"/>
      <c r="G38" s="24"/>
      <c r="H38" s="24"/>
      <c r="I38" s="24"/>
      <c r="J38" s="24"/>
    </row>
    <row r="39" spans="1:14" x14ac:dyDescent="0.2">
      <c r="A39" s="4" t="s">
        <v>82</v>
      </c>
      <c r="B39" s="5">
        <v>2724.8256099999999</v>
      </c>
      <c r="C39" s="5">
        <v>2329.6750000000002</v>
      </c>
      <c r="D39" s="5">
        <v>2351.9760000000001</v>
      </c>
      <c r="E39" s="5">
        <v>2385.9427500000002</v>
      </c>
      <c r="F39" s="5">
        <v>2598.8986600000003</v>
      </c>
      <c r="G39" s="5">
        <v>2238.48135</v>
      </c>
      <c r="H39" s="5">
        <v>2257.8989999999999</v>
      </c>
      <c r="I39" s="5">
        <v>2216.71</v>
      </c>
      <c r="J39" s="5">
        <v>2508.2825999999995</v>
      </c>
    </row>
    <row r="40" spans="1:14" x14ac:dyDescent="0.2">
      <c r="A40" s="4" t="s">
        <v>83</v>
      </c>
      <c r="B40" s="5">
        <v>21482.053635317214</v>
      </c>
      <c r="C40" s="25">
        <v>27681.424999999999</v>
      </c>
      <c r="D40" s="25">
        <v>26055.892</v>
      </c>
      <c r="E40" s="25">
        <v>37045.181499999999</v>
      </c>
      <c r="F40" s="25">
        <v>40390.761120000003</v>
      </c>
      <c r="G40" s="25">
        <v>36436.922939999997</v>
      </c>
      <c r="H40" s="25">
        <v>39899.207000000002</v>
      </c>
      <c r="I40" s="25">
        <v>41225.006999999998</v>
      </c>
      <c r="J40" s="25">
        <v>40150.404669999996</v>
      </c>
    </row>
    <row r="41" spans="1:14" x14ac:dyDescent="0.2">
      <c r="A41" s="4" t="s">
        <v>84</v>
      </c>
      <c r="B41" s="5">
        <v>9368.5006200000007</v>
      </c>
      <c r="C41" s="5">
        <v>107.408</v>
      </c>
      <c r="D41" s="5">
        <v>107.408</v>
      </c>
      <c r="E41" s="5">
        <v>107.40803</v>
      </c>
      <c r="F41" s="5">
        <v>107.40803</v>
      </c>
      <c r="G41" s="5">
        <v>89.678160000000005</v>
      </c>
      <c r="H41" s="5">
        <v>89.677999999999997</v>
      </c>
      <c r="I41" s="5">
        <v>89.677999999999997</v>
      </c>
      <c r="J41" s="5">
        <v>89.678160000000005</v>
      </c>
    </row>
    <row r="42" spans="1:14" x14ac:dyDescent="0.2">
      <c r="A42" s="4" t="s">
        <v>85</v>
      </c>
      <c r="B42" s="5">
        <v>380422.73981</v>
      </c>
      <c r="C42" s="5">
        <v>359703.65600000002</v>
      </c>
      <c r="D42" s="5">
        <v>326854.57299999997</v>
      </c>
      <c r="E42" s="5">
        <v>247085.24100000001</v>
      </c>
      <c r="F42" s="5">
        <v>237926.22782999999</v>
      </c>
      <c r="G42" s="5">
        <v>227894.20340999999</v>
      </c>
      <c r="H42" s="5">
        <v>289264.09000000003</v>
      </c>
      <c r="I42" s="5">
        <v>320662.97499999998</v>
      </c>
      <c r="J42" s="5">
        <v>308218.70493000001</v>
      </c>
    </row>
    <row r="43" spans="1:14" x14ac:dyDescent="0.2">
      <c r="A43" s="4" t="s">
        <v>86</v>
      </c>
      <c r="B43" s="5">
        <v>206204.56583000004</v>
      </c>
      <c r="C43" s="25">
        <v>201893.47899999999</v>
      </c>
      <c r="D43" s="25">
        <v>233815</v>
      </c>
      <c r="E43" s="25">
        <v>227064.86462000001</v>
      </c>
      <c r="F43" s="25">
        <v>189851.99612999998</v>
      </c>
      <c r="G43" s="25">
        <v>133504.72954000003</v>
      </c>
      <c r="H43" s="25">
        <v>122502.139</v>
      </c>
      <c r="I43" s="25">
        <v>112152.232</v>
      </c>
      <c r="J43" s="25">
        <v>102178.53792</v>
      </c>
    </row>
    <row r="44" spans="1:14" x14ac:dyDescent="0.2">
      <c r="A44" s="7" t="s">
        <v>87</v>
      </c>
      <c r="B44" s="26">
        <f t="shared" ref="B44:G44" si="4">SUM(B39:B43)</f>
        <v>620202.68550531729</v>
      </c>
      <c r="C44" s="26">
        <f t="shared" si="4"/>
        <v>591715.64299999992</v>
      </c>
      <c r="D44" s="26">
        <f t="shared" si="4"/>
        <v>589184.84899999993</v>
      </c>
      <c r="E44" s="26">
        <f t="shared" si="4"/>
        <v>513688.63790000003</v>
      </c>
      <c r="F44" s="26">
        <f t="shared" si="4"/>
        <v>470875.29176999995</v>
      </c>
      <c r="G44" s="26">
        <f t="shared" si="4"/>
        <v>400164.01540000003</v>
      </c>
      <c r="H44" s="26">
        <f>SUM(H39:H43)</f>
        <v>454013.01300000004</v>
      </c>
      <c r="I44" s="26">
        <f>SUM(I39:I43)</f>
        <v>476346.60200000001</v>
      </c>
      <c r="J44" s="26">
        <f>SUM(J39:J43)</f>
        <v>453145.60828000004</v>
      </c>
    </row>
    <row r="45" spans="1:14" x14ac:dyDescent="0.2">
      <c r="B45" s="27"/>
      <c r="C45" s="27"/>
      <c r="D45" s="27"/>
      <c r="E45" s="27"/>
      <c r="F45" s="27"/>
      <c r="G45" s="27"/>
      <c r="H45" s="27"/>
      <c r="I45" s="27"/>
      <c r="J45" s="27"/>
    </row>
    <row r="46" spans="1:14" x14ac:dyDescent="0.2">
      <c r="A46" s="16" t="s">
        <v>88</v>
      </c>
      <c r="B46" s="24"/>
      <c r="C46" s="24"/>
      <c r="D46" s="24"/>
      <c r="E46" s="24"/>
      <c r="F46" s="24"/>
      <c r="G46" s="24"/>
      <c r="H46" s="24"/>
      <c r="I46" s="24"/>
      <c r="J46" s="24"/>
      <c r="M46" s="9"/>
    </row>
    <row r="47" spans="1:14" x14ac:dyDescent="0.2">
      <c r="A47" s="4" t="s">
        <v>89</v>
      </c>
      <c r="B47" s="5">
        <v>85407.712570000003</v>
      </c>
      <c r="C47" s="5">
        <v>85280.203999999998</v>
      </c>
      <c r="D47" s="5">
        <v>84205.687000000005</v>
      </c>
      <c r="E47" s="5">
        <v>36700.220170000001</v>
      </c>
      <c r="F47" s="5">
        <v>36711.356749999999</v>
      </c>
      <c r="G47" s="5">
        <v>36625.676749999999</v>
      </c>
      <c r="H47" s="5">
        <v>46139.582999999999</v>
      </c>
      <c r="I47" s="5">
        <v>49752.678</v>
      </c>
      <c r="J47" s="5">
        <v>49752.462879999992</v>
      </c>
    </row>
    <row r="48" spans="1:14" x14ac:dyDescent="0.2">
      <c r="A48" s="4" t="s">
        <v>90</v>
      </c>
      <c r="B48" s="5">
        <v>48689</v>
      </c>
      <c r="C48" s="5">
        <v>42861</v>
      </c>
      <c r="D48" s="5">
        <v>49828</v>
      </c>
      <c r="E48" s="5">
        <v>52401.107470000003</v>
      </c>
      <c r="F48" s="5">
        <v>38566.979970000015</v>
      </c>
      <c r="G48" s="5">
        <v>37555.030709999963</v>
      </c>
      <c r="H48" s="5">
        <v>26292.405999999999</v>
      </c>
      <c r="I48" s="5">
        <v>38033.777999999998</v>
      </c>
      <c r="J48" s="5">
        <v>35487.988300000005</v>
      </c>
      <c r="K48" s="9"/>
    </row>
    <row r="49" spans="1:15" x14ac:dyDescent="0.2">
      <c r="A49" s="4" t="s">
        <v>91</v>
      </c>
      <c r="B49" s="5">
        <v>187.99420999999998</v>
      </c>
      <c r="C49" s="25">
        <v>466.83</v>
      </c>
      <c r="D49" s="25">
        <v>90.296999999999997</v>
      </c>
      <c r="E49" s="25">
        <v>200.26116999999999</v>
      </c>
      <c r="F49" s="25">
        <v>101.52297999999998</v>
      </c>
      <c r="G49" s="25">
        <v>5106.4221899999993</v>
      </c>
      <c r="H49" s="25">
        <v>7555.8029999999999</v>
      </c>
      <c r="I49" s="25">
        <v>8772.6419999999998</v>
      </c>
      <c r="J49" s="25">
        <v>10561.562260000002</v>
      </c>
    </row>
    <row r="50" spans="1:15" x14ac:dyDescent="0.2">
      <c r="A50" s="4" t="s">
        <v>92</v>
      </c>
      <c r="B50" s="5">
        <v>52308</v>
      </c>
      <c r="C50" s="5">
        <v>51904</v>
      </c>
      <c r="D50" s="5">
        <v>47101.874000000003</v>
      </c>
      <c r="E50" s="5">
        <v>54702.233890000003</v>
      </c>
      <c r="F50" s="5">
        <v>50795.915180000025</v>
      </c>
      <c r="G50" s="5">
        <v>44475.44844999996</v>
      </c>
      <c r="H50" s="5">
        <v>46428.595000000001</v>
      </c>
      <c r="I50" s="5">
        <v>48788.105000000003</v>
      </c>
      <c r="J50" s="5">
        <v>46648.84078000002</v>
      </c>
      <c r="K50" s="9"/>
      <c r="L50"/>
      <c r="M50" s="65"/>
    </row>
    <row r="51" spans="1:15" x14ac:dyDescent="0.2">
      <c r="A51" s="4" t="s">
        <v>93</v>
      </c>
      <c r="B51" s="5">
        <v>0</v>
      </c>
      <c r="C51" s="5">
        <v>5918</v>
      </c>
      <c r="D51" s="5">
        <v>5918.3270000000002</v>
      </c>
      <c r="E51" s="5">
        <v>5918.3270899999998</v>
      </c>
      <c r="F51" s="5">
        <v>6933.1844499999997</v>
      </c>
      <c r="G51" s="5">
        <v>0</v>
      </c>
      <c r="H51" s="5">
        <v>0</v>
      </c>
      <c r="I51" s="5">
        <v>0</v>
      </c>
      <c r="J51" s="5">
        <v>0</v>
      </c>
      <c r="O51" s="38"/>
    </row>
    <row r="52" spans="1:15" x14ac:dyDescent="0.2">
      <c r="A52" s="4" t="s">
        <v>94</v>
      </c>
      <c r="B52" s="5">
        <v>51133.954740000001</v>
      </c>
      <c r="C52" s="25">
        <v>72939.8</v>
      </c>
      <c r="D52" s="25">
        <v>84575</v>
      </c>
      <c r="E52" s="25">
        <v>64199.117810000003</v>
      </c>
      <c r="F52" s="25">
        <v>114796.85320000003</v>
      </c>
      <c r="G52" s="25">
        <v>165287.43537999992</v>
      </c>
      <c r="H52" s="25">
        <v>105004.01</v>
      </c>
      <c r="I52" s="25">
        <v>49069.62</v>
      </c>
      <c r="J52" s="25">
        <v>46431.999879999996</v>
      </c>
    </row>
    <row r="53" spans="1:15" x14ac:dyDescent="0.2">
      <c r="A53" s="7" t="s">
        <v>95</v>
      </c>
      <c r="B53" s="26">
        <f>SUM(B47:B52)</f>
        <v>237726.66152000002</v>
      </c>
      <c r="C53" s="26">
        <f>SUM(C47:C52)</f>
        <v>259369.83399999997</v>
      </c>
      <c r="D53" s="26">
        <f>SUM(D47:D52)+1</f>
        <v>271720.185</v>
      </c>
      <c r="E53" s="26">
        <f t="shared" ref="E53:J53" si="5">SUM(E47:E52)</f>
        <v>214121.26760000002</v>
      </c>
      <c r="F53" s="26">
        <f t="shared" si="5"/>
        <v>247905.81253000005</v>
      </c>
      <c r="G53" s="26">
        <f t="shared" si="5"/>
        <v>289050.01347999985</v>
      </c>
      <c r="H53" s="26">
        <f t="shared" si="5"/>
        <v>231420.397</v>
      </c>
      <c r="I53" s="26">
        <f t="shared" si="5"/>
        <v>194416.823</v>
      </c>
      <c r="J53" s="26">
        <f t="shared" si="5"/>
        <v>188882.85410000003</v>
      </c>
      <c r="K53" s="9"/>
      <c r="N53" s="9"/>
      <c r="O53" s="66"/>
    </row>
    <row r="54" spans="1:15" x14ac:dyDescent="0.2">
      <c r="B54" s="27"/>
      <c r="C54" s="27"/>
      <c r="D54" s="27"/>
      <c r="E54" s="27"/>
      <c r="F54" s="27"/>
      <c r="G54" s="27"/>
      <c r="H54" s="27"/>
      <c r="I54" s="27"/>
      <c r="J54" s="27"/>
    </row>
    <row r="55" spans="1:15" x14ac:dyDescent="0.2">
      <c r="A55" s="28" t="s">
        <v>96</v>
      </c>
      <c r="B55" s="29">
        <f>SUM(B36,B44,B53)-1</f>
        <v>1383669.5201000001</v>
      </c>
      <c r="C55" s="29">
        <f>SUM(C36,C44,C53)+1</f>
        <v>1651635.3549999997</v>
      </c>
      <c r="D55" s="29">
        <f t="shared" ref="D55:J55" si="6">SUM(D36,D44,D53)</f>
        <v>1697262.588</v>
      </c>
      <c r="E55" s="29">
        <f t="shared" si="6"/>
        <v>1616315.457789999</v>
      </c>
      <c r="F55" s="29">
        <f t="shared" si="6"/>
        <v>1683651.831839999</v>
      </c>
      <c r="G55" s="29">
        <f t="shared" si="6"/>
        <v>1752187.1466599987</v>
      </c>
      <c r="H55" s="29">
        <f t="shared" si="6"/>
        <v>1821429.5281400001</v>
      </c>
      <c r="I55" s="29">
        <f t="shared" si="6"/>
        <v>1879635.89</v>
      </c>
      <c r="J55" s="29">
        <f t="shared" si="6"/>
        <v>1926265.6162899998</v>
      </c>
    </row>
  </sheetData>
  <pageMargins left="0.7" right="0.7" top="0.75" bottom="0.75" header="0.3" footer="0.3"/>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504C-B6F5-4F2F-A11B-AE0D3E40C635}">
  <sheetPr codeName="Sheet4"/>
  <dimension ref="A1:N53"/>
  <sheetViews>
    <sheetView showGridLines="0" zoomScaleNormal="100" workbookViewId="0">
      <pane xSplit="1" ySplit="5" topLeftCell="B6" activePane="bottomRight" state="frozen"/>
      <selection pane="topRight" activeCell="B1" sqref="B1"/>
      <selection pane="bottomLeft" activeCell="A6" sqref="A6"/>
      <selection pane="bottomRight" activeCell="M64" sqref="M64"/>
    </sheetView>
  </sheetViews>
  <sheetFormatPr defaultRowHeight="12.75" outlineLevelCol="1" x14ac:dyDescent="0.2"/>
  <cols>
    <col min="1" max="1" width="66.85546875" customWidth="1"/>
    <col min="2" max="3" width="12.85546875" hidden="1" customWidth="1" outlineLevel="1"/>
    <col min="4" max="4" width="12.85546875" customWidth="1" collapsed="1"/>
    <col min="5" max="10" width="12.85546875" customWidth="1"/>
  </cols>
  <sheetData>
    <row r="1" spans="1:14" ht="23.25" x14ac:dyDescent="0.35">
      <c r="A1" s="1" t="s">
        <v>97</v>
      </c>
    </row>
    <row r="4" spans="1:14" x14ac:dyDescent="0.2">
      <c r="A4" s="20"/>
      <c r="B4" s="32" t="s">
        <v>2</v>
      </c>
      <c r="C4" s="32" t="s">
        <v>6</v>
      </c>
      <c r="D4" s="32" t="s">
        <v>7</v>
      </c>
      <c r="E4" s="32" t="s">
        <v>8</v>
      </c>
      <c r="F4" s="32" t="s">
        <v>2</v>
      </c>
      <c r="G4" s="32" t="s">
        <v>6</v>
      </c>
      <c r="H4" s="32" t="s">
        <v>7</v>
      </c>
      <c r="I4" s="32" t="s">
        <v>5</v>
      </c>
      <c r="J4" s="32" t="s">
        <v>2</v>
      </c>
    </row>
    <row r="5" spans="1:14" x14ac:dyDescent="0.2">
      <c r="A5" s="20" t="s">
        <v>9</v>
      </c>
      <c r="B5" s="32">
        <v>2021</v>
      </c>
      <c r="C5" s="32">
        <v>2021</v>
      </c>
      <c r="D5" s="32">
        <v>2022</v>
      </c>
      <c r="E5" s="32">
        <v>2022</v>
      </c>
      <c r="F5" s="32">
        <v>2022</v>
      </c>
      <c r="G5" s="32">
        <v>2022</v>
      </c>
      <c r="H5" s="32">
        <v>2023</v>
      </c>
      <c r="I5" s="32">
        <v>2023</v>
      </c>
      <c r="J5" s="32">
        <v>2023</v>
      </c>
    </row>
    <row r="6" spans="1:14" x14ac:dyDescent="0.2">
      <c r="B6" s="9"/>
      <c r="C6" s="9"/>
      <c r="D6" s="9"/>
      <c r="E6" s="9"/>
      <c r="F6" s="9"/>
      <c r="G6" s="9"/>
      <c r="H6" s="9"/>
      <c r="I6" s="9"/>
      <c r="J6" s="9"/>
    </row>
    <row r="7" spans="1:14" x14ac:dyDescent="0.2">
      <c r="A7" s="16" t="s">
        <v>98</v>
      </c>
      <c r="B7" s="17"/>
      <c r="C7" s="17"/>
      <c r="D7" s="17"/>
      <c r="E7" s="17"/>
      <c r="F7" s="17"/>
      <c r="G7" s="17"/>
      <c r="H7" s="17"/>
      <c r="I7" s="17"/>
      <c r="J7" s="17"/>
    </row>
    <row r="8" spans="1:14" x14ac:dyDescent="0.2">
      <c r="A8" s="4" t="s">
        <v>99</v>
      </c>
      <c r="B8" s="5">
        <v>-11805.473350000055</v>
      </c>
      <c r="C8" s="5">
        <v>146480.185</v>
      </c>
      <c r="D8" s="5">
        <v>34007</v>
      </c>
      <c r="E8" s="5">
        <v>64290.496079999997</v>
      </c>
      <c r="F8" s="5">
        <v>95371.89308999994</v>
      </c>
      <c r="G8" s="5">
        <v>119907.47691000023</v>
      </c>
      <c r="H8" s="5">
        <v>123770.12519999995</v>
      </c>
      <c r="I8" s="5">
        <v>136312.37</v>
      </c>
      <c r="J8" s="5">
        <v>143133.21028999999</v>
      </c>
    </row>
    <row r="9" spans="1:14" x14ac:dyDescent="0.2">
      <c r="A9" s="4" t="s">
        <v>100</v>
      </c>
      <c r="B9" s="5">
        <v>24158.458760000001</v>
      </c>
      <c r="C9" s="5">
        <v>-3011.2730000000001</v>
      </c>
      <c r="D9" s="5">
        <v>7876</v>
      </c>
      <c r="E9" s="5">
        <v>-6745.0383899999997</v>
      </c>
      <c r="F9" s="5">
        <v>5305.5888699999914</v>
      </c>
      <c r="G9" s="5">
        <v>-4135.8667200000009</v>
      </c>
      <c r="H9" s="5">
        <v>9189.8549999999996</v>
      </c>
      <c r="I9" s="5">
        <v>8474.7279999999992</v>
      </c>
      <c r="J9" s="5">
        <v>6675.0640999999869</v>
      </c>
    </row>
    <row r="10" spans="1:14" x14ac:dyDescent="0.2">
      <c r="A10" s="4" t="s">
        <v>101</v>
      </c>
      <c r="B10" s="5">
        <v>0</v>
      </c>
      <c r="C10" s="5">
        <v>-1205.316</v>
      </c>
      <c r="D10" s="5">
        <v>0</v>
      </c>
      <c r="E10" s="5">
        <v>0</v>
      </c>
      <c r="F10" s="5">
        <v>-1855.8589999999999</v>
      </c>
      <c r="G10" s="5">
        <v>316.59499999999997</v>
      </c>
      <c r="H10" s="5">
        <v>0</v>
      </c>
      <c r="I10" s="5">
        <v>0</v>
      </c>
      <c r="J10" s="5">
        <v>-873.99</v>
      </c>
    </row>
    <row r="11" spans="1:14" x14ac:dyDescent="0.2">
      <c r="A11" s="4" t="s">
        <v>102</v>
      </c>
      <c r="B11" s="5">
        <v>32245.723399999988</v>
      </c>
      <c r="C11" s="5">
        <v>32527.953000000001</v>
      </c>
      <c r="D11" s="5">
        <v>35516</v>
      </c>
      <c r="E11" s="5">
        <v>41224.638099999996</v>
      </c>
      <c r="F11" s="5">
        <v>36029.86166000001</v>
      </c>
      <c r="G11" s="5">
        <v>38699.645030000014</v>
      </c>
      <c r="H11" s="5">
        <v>37501.821000000004</v>
      </c>
      <c r="I11" s="5">
        <v>36150.821000000004</v>
      </c>
      <c r="J11" s="5">
        <v>36242.688230000029</v>
      </c>
    </row>
    <row r="12" spans="1:14" x14ac:dyDescent="0.2">
      <c r="A12" s="4" t="s">
        <v>103</v>
      </c>
      <c r="B12" s="5">
        <v>0</v>
      </c>
      <c r="C12" s="5">
        <v>-96230.031000000003</v>
      </c>
      <c r="D12" s="5">
        <v>0</v>
      </c>
      <c r="E12" s="5">
        <v>0</v>
      </c>
      <c r="F12" s="5">
        <v>0</v>
      </c>
      <c r="G12" s="5">
        <v>0</v>
      </c>
      <c r="H12" s="5">
        <v>0</v>
      </c>
      <c r="I12" s="5">
        <v>0</v>
      </c>
      <c r="J12" s="5">
        <v>0</v>
      </c>
    </row>
    <row r="13" spans="1:14" x14ac:dyDescent="0.2">
      <c r="A13" s="4" t="s">
        <v>104</v>
      </c>
      <c r="B13" s="5">
        <v>-12.445250000000019</v>
      </c>
      <c r="C13" s="5">
        <v>45.683</v>
      </c>
      <c r="D13" s="5">
        <v>245.05600000000001</v>
      </c>
      <c r="E13" s="5">
        <v>343.01305000000099</v>
      </c>
      <c r="F13" s="5">
        <v>-20849.357229999994</v>
      </c>
      <c r="G13" s="5">
        <v>1167.706969999994</v>
      </c>
      <c r="H13" s="5">
        <v>-0.83399999999999996</v>
      </c>
      <c r="I13" s="5">
        <v>0</v>
      </c>
      <c r="J13" s="5">
        <v>12.795520000000002</v>
      </c>
    </row>
    <row r="14" spans="1:14" x14ac:dyDescent="0.2">
      <c r="A14" s="4" t="s">
        <v>105</v>
      </c>
      <c r="B14" s="5">
        <v>0</v>
      </c>
      <c r="C14" s="5">
        <v>0</v>
      </c>
      <c r="D14" s="5">
        <v>0</v>
      </c>
      <c r="E14" s="5">
        <v>0</v>
      </c>
      <c r="F14" s="5">
        <v>0</v>
      </c>
      <c r="G14" s="5">
        <v>0</v>
      </c>
      <c r="H14" s="5">
        <v>0</v>
      </c>
      <c r="I14" s="5">
        <v>0</v>
      </c>
      <c r="J14" s="5">
        <v>0</v>
      </c>
    </row>
    <row r="15" spans="1:14" x14ac:dyDescent="0.2">
      <c r="A15" s="4" t="s">
        <v>106</v>
      </c>
      <c r="B15" s="5">
        <v>6</v>
      </c>
      <c r="C15" s="5">
        <v>-75.444000000000003</v>
      </c>
      <c r="D15" s="5">
        <v>-328.60300000000001</v>
      </c>
      <c r="E15" s="5">
        <v>-594.30046000000004</v>
      </c>
      <c r="F15" s="5">
        <v>-148.42241999999999</v>
      </c>
      <c r="G15" s="5">
        <v>-36.51470999999998</v>
      </c>
      <c r="H15" s="5">
        <v>-611.57899999999995</v>
      </c>
      <c r="I15" s="5">
        <v>-1504.1769999999999</v>
      </c>
      <c r="J15" s="5">
        <v>-191.49401999999998</v>
      </c>
    </row>
    <row r="16" spans="1:14" x14ac:dyDescent="0.2">
      <c r="A16" s="7" t="s">
        <v>107</v>
      </c>
      <c r="B16" s="8">
        <f t="shared" ref="B16:G16" si="0">SUM(B8:B15)</f>
        <v>44592.263559999941</v>
      </c>
      <c r="C16" s="8">
        <f t="shared" si="0"/>
        <v>78531.757000000027</v>
      </c>
      <c r="D16" s="8">
        <f t="shared" si="0"/>
        <v>77315.452999999994</v>
      </c>
      <c r="E16" s="8">
        <f t="shared" si="0"/>
        <v>98518.808379999988</v>
      </c>
      <c r="F16" s="8">
        <f t="shared" si="0"/>
        <v>113853.70496999995</v>
      </c>
      <c r="G16" s="8">
        <f t="shared" si="0"/>
        <v>155919.04248000027</v>
      </c>
      <c r="H16" s="8">
        <f>SUM(H8:H15)</f>
        <v>169849.38819999996</v>
      </c>
      <c r="I16" s="8">
        <f>SUM(I8:I15)</f>
        <v>179433.742</v>
      </c>
      <c r="J16" s="8">
        <f>SUM(J8:J15)</f>
        <v>184998.27412000002</v>
      </c>
      <c r="L16" s="9"/>
      <c r="M16" s="9"/>
      <c r="N16" s="9"/>
    </row>
    <row r="17" spans="1:14" x14ac:dyDescent="0.2">
      <c r="B17" s="27"/>
      <c r="C17" s="27"/>
      <c r="D17" s="27"/>
      <c r="E17" s="27"/>
      <c r="F17" s="27"/>
      <c r="G17" s="27"/>
      <c r="H17" s="27"/>
      <c r="I17" s="27"/>
      <c r="J17" s="27"/>
    </row>
    <row r="18" spans="1:14" x14ac:dyDescent="0.2">
      <c r="A18" s="16" t="s">
        <v>108</v>
      </c>
      <c r="B18" s="17"/>
      <c r="C18" s="17"/>
      <c r="D18" s="17"/>
      <c r="E18" s="17"/>
      <c r="F18" s="17"/>
      <c r="G18" s="17"/>
      <c r="H18" s="17"/>
      <c r="I18" s="17"/>
      <c r="J18" s="17"/>
    </row>
    <row r="19" spans="1:14" x14ac:dyDescent="0.2">
      <c r="A19" s="4" t="s">
        <v>68</v>
      </c>
      <c r="B19" s="5">
        <v>3254</v>
      </c>
      <c r="C19" s="5">
        <v>-15904.688</v>
      </c>
      <c r="D19" s="5">
        <v>13234.602000000001</v>
      </c>
      <c r="E19" s="5">
        <v>-15195.542630001501</v>
      </c>
      <c r="F19" s="5">
        <v>-971.54578999968362</v>
      </c>
      <c r="G19" s="5">
        <v>-8473.0283699996944</v>
      </c>
      <c r="H19" s="5">
        <v>2508.489</v>
      </c>
      <c r="I19" s="5">
        <v>-21730.566999999999</v>
      </c>
      <c r="J19" s="5">
        <v>25465.07057999949</v>
      </c>
      <c r="L19" s="74"/>
      <c r="M19" s="74"/>
      <c r="N19" s="74"/>
    </row>
    <row r="20" spans="1:14" x14ac:dyDescent="0.2">
      <c r="A20" s="4" t="s">
        <v>66</v>
      </c>
      <c r="B20" s="5">
        <v>-287.31316000003198</v>
      </c>
      <c r="C20" s="5">
        <v>-1717.3230000000001</v>
      </c>
      <c r="D20" s="5">
        <v>-9646.1990000000005</v>
      </c>
      <c r="E20" s="5">
        <v>-14595.0908</v>
      </c>
      <c r="F20" s="5">
        <v>6358.7514099999826</v>
      </c>
      <c r="G20" s="5">
        <v>11323.928220000002</v>
      </c>
      <c r="H20" s="5">
        <v>11871.651</v>
      </c>
      <c r="I20" s="5">
        <v>-3953.9989999999998</v>
      </c>
      <c r="J20" s="5">
        <v>-3136.2906399999847</v>
      </c>
      <c r="L20" s="74"/>
      <c r="M20" s="74"/>
      <c r="N20" s="74"/>
    </row>
    <row r="21" spans="1:14" x14ac:dyDescent="0.2">
      <c r="A21" s="4" t="s">
        <v>69</v>
      </c>
      <c r="B21" s="5">
        <v>5732</v>
      </c>
      <c r="C21" s="5">
        <v>-4025.27</v>
      </c>
      <c r="D21" s="5">
        <v>1362.5070000000001</v>
      </c>
      <c r="E21" s="5">
        <v>-688.878429999986</v>
      </c>
      <c r="F21" s="5">
        <v>-718.93000999999981</v>
      </c>
      <c r="G21" s="5">
        <v>69.686329999999089</v>
      </c>
      <c r="H21" s="5">
        <v>-118.27476</v>
      </c>
      <c r="I21" s="5">
        <v>520.49300000000005</v>
      </c>
      <c r="J21" s="5">
        <v>-2341.1561499998811</v>
      </c>
      <c r="L21" s="74"/>
      <c r="M21" s="74"/>
      <c r="N21" s="74"/>
    </row>
    <row r="22" spans="1:14" x14ac:dyDescent="0.2">
      <c r="A22" s="4" t="s">
        <v>90</v>
      </c>
      <c r="B22" s="5">
        <v>1482</v>
      </c>
      <c r="C22" s="5">
        <v>-7337.5</v>
      </c>
      <c r="D22" s="5">
        <v>8220.5390000000007</v>
      </c>
      <c r="E22" s="5">
        <v>2572.71091999995</v>
      </c>
      <c r="F22" s="5">
        <v>-13834.127499999937</v>
      </c>
      <c r="G22" s="5">
        <v>-1025.6184100000464</v>
      </c>
      <c r="H22" s="5">
        <v>-11262.625</v>
      </c>
      <c r="I22" s="5">
        <v>11741.371999999999</v>
      </c>
      <c r="J22" s="5">
        <v>-2545.7886299994752</v>
      </c>
      <c r="L22" s="74"/>
      <c r="M22" s="74"/>
      <c r="N22" s="74"/>
    </row>
    <row r="23" spans="1:14" x14ac:dyDescent="0.2">
      <c r="A23" s="4" t="s">
        <v>109</v>
      </c>
      <c r="B23" s="5">
        <v>-7111.2361700000256</v>
      </c>
      <c r="C23" s="5">
        <v>6767.6189999999997</v>
      </c>
      <c r="D23" s="5">
        <v>-6061.0450000000001</v>
      </c>
      <c r="E23" s="5">
        <v>7600.3594399999802</v>
      </c>
      <c r="F23" s="5">
        <v>-3906.3187099999559</v>
      </c>
      <c r="G23" s="5">
        <v>-6320.46670000007</v>
      </c>
      <c r="H23" s="5">
        <v>1953.1610000000001</v>
      </c>
      <c r="I23" s="5">
        <v>2359.509</v>
      </c>
      <c r="J23" s="5">
        <v>-2139.2641699999876</v>
      </c>
      <c r="L23" s="74"/>
      <c r="M23" s="74"/>
      <c r="N23" s="74"/>
    </row>
    <row r="24" spans="1:14" x14ac:dyDescent="0.2">
      <c r="A24" s="4" t="s">
        <v>110</v>
      </c>
      <c r="B24" s="5">
        <v>0</v>
      </c>
      <c r="C24" s="5">
        <v>0</v>
      </c>
      <c r="D24" s="5">
        <v>5.657</v>
      </c>
      <c r="E24" s="5">
        <v>0</v>
      </c>
      <c r="F24" s="5">
        <v>0</v>
      </c>
      <c r="G24" s="5">
        <v>-5918.3270899999998</v>
      </c>
      <c r="H24" s="5">
        <v>-1.4E-2</v>
      </c>
      <c r="I24" s="5">
        <v>0</v>
      </c>
      <c r="J24" s="5">
        <v>0</v>
      </c>
      <c r="L24" s="74"/>
      <c r="M24" s="74"/>
      <c r="N24" s="74"/>
    </row>
    <row r="25" spans="1:14" x14ac:dyDescent="0.2">
      <c r="A25" s="4" t="s">
        <v>111</v>
      </c>
      <c r="B25" s="5">
        <v>-1371.4</v>
      </c>
      <c r="C25" s="5">
        <f>4388.8-C50</f>
        <v>5523.0380000000005</v>
      </c>
      <c r="D25" s="5">
        <v>-4529.8130000000001</v>
      </c>
      <c r="E25" s="5">
        <v>1353.3867900018299</v>
      </c>
      <c r="F25" s="5">
        <v>-886.37204000061183</v>
      </c>
      <c r="G25" s="5">
        <v>454.64160999961155</v>
      </c>
      <c r="H25" s="5">
        <v>51.017000000000003</v>
      </c>
      <c r="I25" s="5">
        <v>-355.96</v>
      </c>
      <c r="J25" s="5">
        <v>263.18538000073931</v>
      </c>
      <c r="L25" s="74"/>
      <c r="M25" s="74"/>
      <c r="N25" s="74"/>
    </row>
    <row r="26" spans="1:14" x14ac:dyDescent="0.2">
      <c r="A26" s="7" t="s">
        <v>112</v>
      </c>
      <c r="B26" s="8">
        <f>SUM(B16:B25)</f>
        <v>46290.31422999988</v>
      </c>
      <c r="C26" s="8">
        <f>SUM(C16:C25)</f>
        <v>61837.633000000031</v>
      </c>
      <c r="D26" s="8">
        <f>SUM(D16:D25)-1</f>
        <v>79900.701000000015</v>
      </c>
      <c r="E26" s="8">
        <f t="shared" ref="E26:J26" si="1">SUM(E16:E25)</f>
        <v>79565.753670000267</v>
      </c>
      <c r="F26" s="8">
        <f t="shared" si="1"/>
        <v>99895.162329999745</v>
      </c>
      <c r="G26" s="8">
        <f t="shared" si="1"/>
        <v>146029.85807000005</v>
      </c>
      <c r="H26" s="8">
        <f t="shared" si="1"/>
        <v>174852.79243999996</v>
      </c>
      <c r="I26" s="8">
        <f t="shared" si="1"/>
        <v>168014.58999999997</v>
      </c>
      <c r="J26" s="8">
        <f t="shared" si="1"/>
        <v>200564.03049000091</v>
      </c>
      <c r="M26" s="9"/>
      <c r="N26" s="9"/>
    </row>
    <row r="27" spans="1:14" x14ac:dyDescent="0.2">
      <c r="B27" s="27"/>
      <c r="C27" s="27"/>
      <c r="D27" s="27"/>
      <c r="E27" s="27"/>
      <c r="F27" s="27"/>
      <c r="G27" s="27"/>
      <c r="H27" s="27"/>
      <c r="I27" s="27"/>
      <c r="J27" s="27"/>
    </row>
    <row r="28" spans="1:14" x14ac:dyDescent="0.2">
      <c r="A28" s="16" t="s">
        <v>113</v>
      </c>
      <c r="B28" s="17"/>
      <c r="C28" s="17"/>
      <c r="D28" s="17"/>
      <c r="E28" s="17"/>
      <c r="F28" s="17"/>
      <c r="G28" s="17"/>
      <c r="H28" s="17"/>
      <c r="I28" s="17"/>
      <c r="J28" s="17"/>
    </row>
    <row r="29" spans="1:14" x14ac:dyDescent="0.2">
      <c r="A29" s="4" t="s">
        <v>114</v>
      </c>
      <c r="B29" s="5">
        <v>14.08408</v>
      </c>
      <c r="C29" s="5">
        <v>41.86</v>
      </c>
      <c r="D29" s="5">
        <v>12310.472</v>
      </c>
      <c r="E29" s="5">
        <v>2.3661799999999999</v>
      </c>
      <c r="F29" s="5">
        <v>20932.267659999998</v>
      </c>
      <c r="G29" s="5">
        <v>-1167.5276599999966</v>
      </c>
      <c r="H29" s="5">
        <v>1.891</v>
      </c>
      <c r="I29" s="5">
        <v>0</v>
      </c>
      <c r="J29" s="5">
        <v>0</v>
      </c>
    </row>
    <row r="30" spans="1:14" x14ac:dyDescent="0.2">
      <c r="A30" s="4" t="s">
        <v>115</v>
      </c>
      <c r="B30" s="5">
        <v>-4219</v>
      </c>
      <c r="C30" s="5">
        <v>-4286.25</v>
      </c>
      <c r="D30" s="5">
        <v>-62573.245999999999</v>
      </c>
      <c r="E30" s="5">
        <v>-63734.877750000203</v>
      </c>
      <c r="F30" s="5">
        <v>-2831.0800399998229</v>
      </c>
      <c r="G30" s="5">
        <v>-6528.7108399999079</v>
      </c>
      <c r="H30" s="5">
        <v>-53614.404999999999</v>
      </c>
      <c r="I30" s="5">
        <v>-13152.476000000001</v>
      </c>
      <c r="J30" s="5">
        <v>-72647.837400000644</v>
      </c>
    </row>
    <row r="31" spans="1:14" x14ac:dyDescent="0.2">
      <c r="A31" s="4" t="s">
        <v>116</v>
      </c>
      <c r="B31" s="5">
        <v>218.7</v>
      </c>
      <c r="C31" s="5">
        <v>236.92500000000001</v>
      </c>
      <c r="D31" s="5">
        <v>0</v>
      </c>
      <c r="E31" s="5">
        <v>0</v>
      </c>
      <c r="F31" s="5">
        <v>4191.75</v>
      </c>
      <c r="G31" s="5">
        <v>127.575</v>
      </c>
      <c r="H31" s="5">
        <v>273.375</v>
      </c>
      <c r="I31" s="5">
        <v>182.25</v>
      </c>
      <c r="J31" s="5">
        <v>218.7</v>
      </c>
    </row>
    <row r="32" spans="1:14" x14ac:dyDescent="0.2">
      <c r="A32" s="4" t="s">
        <v>117</v>
      </c>
      <c r="B32" s="5">
        <v>0</v>
      </c>
      <c r="C32" s="5">
        <v>9543.8790000000008</v>
      </c>
      <c r="D32" s="5">
        <v>0</v>
      </c>
      <c r="E32" s="5">
        <v>0</v>
      </c>
      <c r="F32" s="5">
        <v>0</v>
      </c>
      <c r="G32" s="5">
        <v>0</v>
      </c>
      <c r="H32" s="5">
        <v>0</v>
      </c>
      <c r="I32" s="5">
        <v>0</v>
      </c>
      <c r="J32" s="5">
        <v>0</v>
      </c>
    </row>
    <row r="33" spans="1:14" x14ac:dyDescent="0.2">
      <c r="A33" s="4" t="s">
        <v>118</v>
      </c>
      <c r="B33" s="5">
        <v>13</v>
      </c>
      <c r="C33" s="5">
        <v>166.16800000000001</v>
      </c>
      <c r="D33" s="5">
        <v>10.130000000000001</v>
      </c>
      <c r="E33" s="5">
        <v>9.9755000000000003</v>
      </c>
      <c r="F33" s="5">
        <v>227.11567000000002</v>
      </c>
      <c r="G33" s="5">
        <v>506.43988999999999</v>
      </c>
      <c r="H33" s="5">
        <v>1929.008</v>
      </c>
      <c r="I33" s="5">
        <v>2503.7159999999999</v>
      </c>
      <c r="J33" s="5">
        <v>3627.4902299999999</v>
      </c>
    </row>
    <row r="34" spans="1:14" x14ac:dyDescent="0.2">
      <c r="A34" s="7" t="s">
        <v>119</v>
      </c>
      <c r="B34" s="8">
        <f t="shared" ref="B34:G34" si="2">SUM(B29:B33)</f>
        <v>-3973.2159200000006</v>
      </c>
      <c r="C34" s="8">
        <f t="shared" si="2"/>
        <v>5702.5820000000003</v>
      </c>
      <c r="D34" s="8">
        <f t="shared" si="2"/>
        <v>-50252.644</v>
      </c>
      <c r="E34" s="8">
        <f t="shared" si="2"/>
        <v>-63722.536070000206</v>
      </c>
      <c r="F34" s="8">
        <f t="shared" si="2"/>
        <v>22520.053290000174</v>
      </c>
      <c r="G34" s="8">
        <f t="shared" si="2"/>
        <v>-7062.2236099999054</v>
      </c>
      <c r="H34" s="8">
        <f>SUM(H29:H33)</f>
        <v>-51410.130999999994</v>
      </c>
      <c r="I34" s="8">
        <f>SUM(I29:I33)</f>
        <v>-10466.51</v>
      </c>
      <c r="J34" s="8">
        <f>SUM(J29:J33)</f>
        <v>-68801.647170000651</v>
      </c>
      <c r="M34" s="9"/>
      <c r="N34" s="9"/>
    </row>
    <row r="35" spans="1:14" x14ac:dyDescent="0.2">
      <c r="B35" s="27"/>
      <c r="C35" s="27"/>
      <c r="D35" s="27"/>
      <c r="E35" s="27"/>
      <c r="F35" s="27"/>
      <c r="G35" s="27"/>
      <c r="H35" s="27"/>
      <c r="I35" s="27"/>
      <c r="J35" s="27"/>
    </row>
    <row r="36" spans="1:14" x14ac:dyDescent="0.2">
      <c r="A36" s="16" t="s">
        <v>120</v>
      </c>
      <c r="B36" s="17"/>
      <c r="C36" s="17"/>
      <c r="D36" s="17"/>
      <c r="E36" s="17"/>
      <c r="F36" s="17"/>
      <c r="G36" s="17"/>
      <c r="H36" s="17"/>
      <c r="I36" s="17"/>
      <c r="J36" s="17"/>
    </row>
    <row r="37" spans="1:14" x14ac:dyDescent="0.2">
      <c r="A37" s="4" t="s">
        <v>121</v>
      </c>
      <c r="B37" s="5">
        <v>0</v>
      </c>
      <c r="C37" s="5">
        <v>0</v>
      </c>
      <c r="D37" s="5">
        <v>0</v>
      </c>
      <c r="E37" s="5">
        <v>0</v>
      </c>
      <c r="F37" s="5">
        <v>0</v>
      </c>
      <c r="G37" s="5">
        <v>0</v>
      </c>
      <c r="H37" s="5">
        <v>82500</v>
      </c>
      <c r="I37" s="5">
        <v>47500</v>
      </c>
      <c r="J37" s="5">
        <v>0</v>
      </c>
    </row>
    <row r="38" spans="1:14" x14ac:dyDescent="0.2">
      <c r="A38" s="4" t="s">
        <v>122</v>
      </c>
      <c r="B38" s="5">
        <v>998</v>
      </c>
      <c r="C38" s="5">
        <v>128492.416</v>
      </c>
      <c r="D38" s="5">
        <v>3796.8339999999998</v>
      </c>
      <c r="E38" s="5">
        <v>0</v>
      </c>
      <c r="F38" s="5">
        <v>0</v>
      </c>
      <c r="G38" s="5">
        <v>0</v>
      </c>
      <c r="H38" s="5">
        <v>0</v>
      </c>
      <c r="I38" s="5">
        <v>0</v>
      </c>
      <c r="J38" s="5">
        <v>0</v>
      </c>
    </row>
    <row r="39" spans="1:14" x14ac:dyDescent="0.2">
      <c r="A39" s="4" t="s">
        <v>123</v>
      </c>
      <c r="B39" s="5">
        <v>-19535.25900000002</v>
      </c>
      <c r="C39" s="5">
        <v>-20000.001</v>
      </c>
      <c r="D39" s="5">
        <v>-32130.001</v>
      </c>
      <c r="E39" s="5">
        <v>-101581.30100000001</v>
      </c>
      <c r="F39" s="5">
        <v>-9750</v>
      </c>
      <c r="G39" s="5">
        <v>-9750</v>
      </c>
      <c r="H39" s="5">
        <v>-12121.795</v>
      </c>
      <c r="I39" s="5">
        <v>-13035.255999999999</v>
      </c>
      <c r="J39" s="5">
        <v>-13035.256410000089</v>
      </c>
    </row>
    <row r="40" spans="1:14" x14ac:dyDescent="0.2">
      <c r="A40" s="4" t="s">
        <v>124</v>
      </c>
      <c r="B40" s="5">
        <v>-13037</v>
      </c>
      <c r="C40" s="5">
        <v>-14102.161</v>
      </c>
      <c r="D40" s="5">
        <v>-14126</v>
      </c>
      <c r="E40" s="5">
        <v>-38617.1046200001</v>
      </c>
      <c r="F40" s="5">
        <v>-16698.286479999893</v>
      </c>
      <c r="G40" s="5">
        <v>-46097.629010000099</v>
      </c>
      <c r="H40" s="5">
        <v>-67883.422999999995</v>
      </c>
      <c r="I40" s="5">
        <v>-68090.914999999994</v>
      </c>
      <c r="J40" s="5">
        <v>-12894.026669999977</v>
      </c>
    </row>
    <row r="41" spans="1:14" x14ac:dyDescent="0.2">
      <c r="A41" s="4" t="s">
        <v>125</v>
      </c>
      <c r="B41" s="5">
        <v>-865</v>
      </c>
      <c r="C41" s="5">
        <v>0</v>
      </c>
      <c r="D41" s="5">
        <v>0</v>
      </c>
      <c r="E41" s="5">
        <v>0</v>
      </c>
      <c r="F41" s="5">
        <v>0</v>
      </c>
      <c r="G41" s="5">
        <v>0</v>
      </c>
      <c r="H41" s="5">
        <v>0</v>
      </c>
      <c r="I41" s="5">
        <v>0</v>
      </c>
      <c r="J41" s="5">
        <v>0</v>
      </c>
    </row>
    <row r="42" spans="1:14" x14ac:dyDescent="0.2">
      <c r="A42" s="4" t="s">
        <v>126</v>
      </c>
      <c r="B42" s="5">
        <v>-3300.9677099999994</v>
      </c>
      <c r="C42" s="5">
        <v>-4002.0120000000002</v>
      </c>
      <c r="D42" s="5">
        <v>-4604.777</v>
      </c>
      <c r="E42" s="5">
        <v>-5066.9595799999997</v>
      </c>
      <c r="F42" s="5">
        <v>-3355.4776699999998</v>
      </c>
      <c r="G42" s="5">
        <v>-4308.6532100000004</v>
      </c>
      <c r="H42" s="5">
        <v>-5461.4309999999996</v>
      </c>
      <c r="I42" s="5">
        <v>-6730.1220000000003</v>
      </c>
      <c r="J42" s="5">
        <v>-7428.4054199999991</v>
      </c>
    </row>
    <row r="43" spans="1:14" x14ac:dyDescent="0.2">
      <c r="A43" s="4" t="s">
        <v>127</v>
      </c>
      <c r="B43" s="5">
        <v>-3608</v>
      </c>
      <c r="C43" s="5">
        <v>-4375.7809999999999</v>
      </c>
      <c r="D43" s="5">
        <v>-3816</v>
      </c>
      <c r="E43" s="5">
        <v>-4219.0500599999996</v>
      </c>
      <c r="F43" s="5">
        <v>-4301.2603300000001</v>
      </c>
      <c r="G43" s="5">
        <v>-5552.0761799999982</v>
      </c>
      <c r="H43" s="5">
        <v>-5179.1409999999996</v>
      </c>
      <c r="I43" s="5">
        <v>-3916.4450000000002</v>
      </c>
      <c r="J43" s="5">
        <v>-3003.1656400000006</v>
      </c>
    </row>
    <row r="44" spans="1:14" x14ac:dyDescent="0.2">
      <c r="A44" s="4" t="s">
        <v>128</v>
      </c>
      <c r="B44" s="5">
        <v>-3447</v>
      </c>
      <c r="C44" s="5">
        <v>-1055.9000000000001</v>
      </c>
      <c r="D44" s="5">
        <v>-71.105000000000004</v>
      </c>
      <c r="E44" s="5">
        <v>-7392.9464799999996</v>
      </c>
      <c r="F44" s="5">
        <v>-0.81365000000022292</v>
      </c>
      <c r="G44" s="5">
        <v>-1393.8326800000004</v>
      </c>
      <c r="H44" s="5">
        <v>-1146.7850000000001</v>
      </c>
      <c r="I44" s="5">
        <v>-811.74699999999996</v>
      </c>
      <c r="J44" s="5">
        <v>-812.19471999999996</v>
      </c>
    </row>
    <row r="45" spans="1:14" x14ac:dyDescent="0.2">
      <c r="A45" s="4" t="s">
        <v>129</v>
      </c>
      <c r="B45" s="5">
        <v>0</v>
      </c>
      <c r="C45" s="5">
        <v>0</v>
      </c>
      <c r="D45" s="5">
        <v>0</v>
      </c>
      <c r="E45" s="5">
        <v>0</v>
      </c>
      <c r="F45" s="5">
        <v>-15000</v>
      </c>
      <c r="G45" s="5">
        <v>-20000</v>
      </c>
      <c r="H45" s="5">
        <v>-44000</v>
      </c>
      <c r="I45" s="5">
        <v>-60000</v>
      </c>
      <c r="J45" s="5">
        <v>-67000</v>
      </c>
    </row>
    <row r="46" spans="1:14" x14ac:dyDescent="0.2">
      <c r="A46" s="7" t="s">
        <v>130</v>
      </c>
      <c r="B46" s="8">
        <f>SUM(B38:B44)</f>
        <v>-42795.226710000017</v>
      </c>
      <c r="C46" s="8">
        <f>SUM(C38:C44)</f>
        <v>84956.560999999987</v>
      </c>
      <c r="D46" s="8">
        <f>SUM(D38:D44)</f>
        <v>-50951.049000000006</v>
      </c>
      <c r="E46" s="8">
        <f>SUM(E38:E45)</f>
        <v>-156877.36174000011</v>
      </c>
      <c r="F46" s="8">
        <f>SUM(F38:F45)</f>
        <v>-49105.838129999895</v>
      </c>
      <c r="G46" s="8">
        <f>SUM(G38:G45)</f>
        <v>-87102.191080000106</v>
      </c>
      <c r="H46" s="8">
        <f>SUM(H37:H45)</f>
        <v>-53292.574999999997</v>
      </c>
      <c r="I46" s="8">
        <f>SUM(I37:I45)</f>
        <v>-105084.485</v>
      </c>
      <c r="J46" s="8">
        <f>SUM(J37:J45)</f>
        <v>-104173.04886000007</v>
      </c>
      <c r="M46" s="9"/>
      <c r="N46" s="9"/>
    </row>
    <row r="47" spans="1:14" x14ac:dyDescent="0.2">
      <c r="B47" s="27"/>
      <c r="C47" s="27"/>
      <c r="D47" s="27"/>
      <c r="E47" s="27"/>
      <c r="F47" s="27"/>
      <c r="G47" s="27"/>
      <c r="H47" s="27"/>
      <c r="I47" s="27"/>
      <c r="J47" s="27"/>
    </row>
    <row r="48" spans="1:14" x14ac:dyDescent="0.2">
      <c r="A48" s="28" t="s">
        <v>131</v>
      </c>
      <c r="B48" s="29">
        <f t="shared" ref="B48:G48" si="3">B26+B34+B46</f>
        <v>-478.12840000013966</v>
      </c>
      <c r="C48" s="29">
        <f t="shared" si="3"/>
        <v>152496.77600000001</v>
      </c>
      <c r="D48" s="29">
        <f t="shared" si="3"/>
        <v>-21302.991999999991</v>
      </c>
      <c r="E48" s="29">
        <f t="shared" si="3"/>
        <v>-141034.14414000005</v>
      </c>
      <c r="F48" s="29">
        <f t="shared" si="3"/>
        <v>73309.377490000013</v>
      </c>
      <c r="G48" s="29">
        <f t="shared" si="3"/>
        <v>51865.443380000041</v>
      </c>
      <c r="H48" s="29">
        <f>H26+H34+H46</f>
        <v>70150.08643999997</v>
      </c>
      <c r="I48" s="29">
        <f>I26+I34+I46</f>
        <v>52463.594999999958</v>
      </c>
      <c r="J48" s="29">
        <f>J26+J34+J46</f>
        <v>27589.334460000187</v>
      </c>
      <c r="M48" s="9"/>
      <c r="N48" s="9"/>
    </row>
    <row r="49" spans="1:14" x14ac:dyDescent="0.2">
      <c r="A49" s="4" t="s">
        <v>132</v>
      </c>
      <c r="B49" s="5">
        <v>77978.395590000015</v>
      </c>
      <c r="C49" s="5">
        <v>77053.275999999998</v>
      </c>
      <c r="D49" s="5">
        <f>C51</f>
        <v>228415.81400000001</v>
      </c>
      <c r="E49" s="5">
        <v>206510.02309</v>
      </c>
      <c r="F49" s="5">
        <v>60720.563590000027</v>
      </c>
      <c r="G49" s="5">
        <v>130167.66424000004</v>
      </c>
      <c r="H49" s="5">
        <v>183940.21900000001</v>
      </c>
      <c r="I49" s="5">
        <v>253185.02</v>
      </c>
      <c r="J49" s="5">
        <f>+I51</f>
        <v>305536.27999999991</v>
      </c>
      <c r="M49" s="9"/>
      <c r="N49" s="9"/>
    </row>
    <row r="50" spans="1:14" x14ac:dyDescent="0.2">
      <c r="A50" t="s">
        <v>133</v>
      </c>
      <c r="B50" s="27">
        <v>-447.27800000000002</v>
      </c>
      <c r="C50" s="27">
        <v>-1134.2380000000001</v>
      </c>
      <c r="D50" s="27">
        <v>-603.16600000000005</v>
      </c>
      <c r="E50" s="27">
        <v>-4755.3153599999996</v>
      </c>
      <c r="F50" s="27">
        <v>-3862.2768400000004</v>
      </c>
      <c r="G50" s="27">
        <f>1893.44948+13.6662</f>
        <v>1907.1156799999999</v>
      </c>
      <c r="H50" s="27">
        <v>-905.28700000000003</v>
      </c>
      <c r="I50" s="27">
        <v>-112.33499999999999</v>
      </c>
      <c r="J50" s="27">
        <v>-1030.6914600000005</v>
      </c>
      <c r="M50" s="9"/>
      <c r="N50" s="9"/>
    </row>
    <row r="51" spans="1:14" x14ac:dyDescent="0.2">
      <c r="A51" s="28" t="s">
        <v>134</v>
      </c>
      <c r="B51" s="29">
        <f t="shared" ref="B51:C51" si="4">B48+B49+B50</f>
        <v>77052.989189999862</v>
      </c>
      <c r="C51" s="29">
        <f t="shared" si="4"/>
        <v>228415.81400000001</v>
      </c>
      <c r="D51" s="29">
        <f t="shared" ref="D51:J51" si="5">D48+D49+D50</f>
        <v>206509.65600000002</v>
      </c>
      <c r="E51" s="29">
        <f t="shared" si="5"/>
        <v>60720.563589999954</v>
      </c>
      <c r="F51" s="29">
        <f t="shared" si="5"/>
        <v>130167.66424000004</v>
      </c>
      <c r="G51" s="29">
        <f t="shared" si="5"/>
        <v>183940.22330000007</v>
      </c>
      <c r="H51" s="29">
        <f t="shared" si="5"/>
        <v>253185.01843999996</v>
      </c>
      <c r="I51" s="29">
        <f t="shared" si="5"/>
        <v>305536.27999999991</v>
      </c>
      <c r="J51" s="29">
        <f t="shared" si="5"/>
        <v>332094.92300000007</v>
      </c>
      <c r="M51" s="9"/>
      <c r="N51" s="9"/>
    </row>
    <row r="52" spans="1:14" x14ac:dyDescent="0.2">
      <c r="J52" s="39"/>
    </row>
    <row r="53" spans="1:14" x14ac:dyDescent="0.2">
      <c r="G53" s="67"/>
      <c r="H53" s="67"/>
      <c r="I53" s="67"/>
      <c r="J53" s="67"/>
    </row>
  </sheetData>
  <pageMargins left="0.7" right="0.7"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E808-9C6F-4A1E-A324-D201673A974E}">
  <sheetPr codeName="Sheet5">
    <pageSetUpPr fitToPage="1"/>
  </sheetPr>
  <dimension ref="A1:L47"/>
  <sheetViews>
    <sheetView showGridLines="0" zoomScaleNormal="100" workbookViewId="0">
      <pane xSplit="1" ySplit="5" topLeftCell="D6" activePane="bottomRight" state="frozen"/>
      <selection pane="topRight"/>
      <selection pane="bottomLeft" activeCell="J6" sqref="J6"/>
      <selection pane="bottomRight" activeCell="J12" sqref="J12"/>
    </sheetView>
  </sheetViews>
  <sheetFormatPr defaultRowHeight="12.75" outlineLevelCol="1" x14ac:dyDescent="0.2"/>
  <cols>
    <col min="1" max="1" width="66.85546875" customWidth="1"/>
    <col min="2" max="3" width="12.85546875" hidden="1" customWidth="1" outlineLevel="1"/>
    <col min="4" max="4" width="12.85546875" customWidth="1" collapsed="1"/>
    <col min="5" max="10" width="12.85546875" customWidth="1"/>
  </cols>
  <sheetData>
    <row r="1" spans="1:10" ht="23.25" x14ac:dyDescent="0.35">
      <c r="A1" s="1" t="s">
        <v>135</v>
      </c>
    </row>
    <row r="4" spans="1:10" x14ac:dyDescent="0.2">
      <c r="B4" s="32" t="s">
        <v>2</v>
      </c>
      <c r="C4" s="32" t="s">
        <v>6</v>
      </c>
      <c r="D4" s="32" t="s">
        <v>7</v>
      </c>
      <c r="E4" s="32" t="s">
        <v>5</v>
      </c>
      <c r="F4" s="32" t="s">
        <v>2</v>
      </c>
      <c r="G4" s="32" t="s">
        <v>6</v>
      </c>
      <c r="H4" s="32" t="s">
        <v>7</v>
      </c>
      <c r="I4" s="32" t="s">
        <v>5</v>
      </c>
      <c r="J4" s="32" t="s">
        <v>2</v>
      </c>
    </row>
    <row r="5" spans="1:10" x14ac:dyDescent="0.2">
      <c r="A5" s="33"/>
      <c r="B5" s="21">
        <v>2021</v>
      </c>
      <c r="C5" s="21">
        <v>2021</v>
      </c>
      <c r="D5" s="21">
        <v>2022</v>
      </c>
      <c r="E5" s="21">
        <v>2022</v>
      </c>
      <c r="F5" s="21">
        <v>2022</v>
      </c>
      <c r="G5" s="21">
        <v>2022</v>
      </c>
      <c r="H5" s="21">
        <v>2023</v>
      </c>
      <c r="I5" s="21">
        <v>2023</v>
      </c>
      <c r="J5" s="21">
        <v>2023</v>
      </c>
    </row>
    <row r="8" spans="1:10" x14ac:dyDescent="0.2">
      <c r="A8" s="16" t="s">
        <v>136</v>
      </c>
      <c r="B8" s="16"/>
      <c r="C8" s="16"/>
      <c r="D8" s="16"/>
      <c r="E8" s="16"/>
      <c r="F8" s="16"/>
      <c r="G8" s="16"/>
      <c r="H8" s="16"/>
      <c r="I8" s="16"/>
      <c r="J8" s="16"/>
    </row>
    <row r="9" spans="1:10" x14ac:dyDescent="0.2">
      <c r="A9" s="4" t="s">
        <v>137</v>
      </c>
      <c r="B9" s="5">
        <v>1641.7260000000001</v>
      </c>
      <c r="C9" s="5">
        <v>1652.3869999999999</v>
      </c>
      <c r="D9" s="5">
        <v>1506.6980000000001</v>
      </c>
      <c r="E9" s="5">
        <v>1894.001</v>
      </c>
      <c r="F9" s="5">
        <v>1709.6289999999999</v>
      </c>
      <c r="G9" s="5">
        <v>1682.496636691058</v>
      </c>
      <c r="H9" s="5">
        <v>1663.9993089467698</v>
      </c>
      <c r="I9" s="5">
        <v>1822.3398972538644</v>
      </c>
      <c r="J9" s="5">
        <v>1797.6035946401</v>
      </c>
    </row>
    <row r="10" spans="1:10" x14ac:dyDescent="0.2">
      <c r="A10" s="4" t="s">
        <v>138</v>
      </c>
      <c r="B10" s="5">
        <v>1682.1010000000001</v>
      </c>
      <c r="C10" s="5">
        <v>1712.0219999999999</v>
      </c>
      <c r="D10" s="5">
        <v>1700.421</v>
      </c>
      <c r="E10" s="5">
        <v>1659.1420000000001</v>
      </c>
      <c r="F10" s="5">
        <v>1676.2619999999999</v>
      </c>
      <c r="G10" s="5">
        <v>1729.3471481544168</v>
      </c>
      <c r="H10" s="5">
        <v>1561.15199812987</v>
      </c>
      <c r="I10" s="5">
        <v>1452.81896158124</v>
      </c>
      <c r="J10" s="5">
        <v>1405.3247220661999</v>
      </c>
    </row>
    <row r="11" spans="1:10" x14ac:dyDescent="0.2">
      <c r="A11" s="4" t="s">
        <v>139</v>
      </c>
      <c r="B11" s="5">
        <v>661.81700000000001</v>
      </c>
      <c r="C11" s="5">
        <v>760.77200000000005</v>
      </c>
      <c r="D11" s="5">
        <v>729.42600000000004</v>
      </c>
      <c r="E11" s="5">
        <v>672.03700000000003</v>
      </c>
      <c r="F11" s="5">
        <v>683.88400000000001</v>
      </c>
      <c r="G11" s="5">
        <v>706.61337514717513</v>
      </c>
      <c r="H11" s="5">
        <v>786.78834343108861</v>
      </c>
      <c r="I11" s="5">
        <v>785.18121034924661</v>
      </c>
      <c r="J11" s="5">
        <v>709.12058072947696</v>
      </c>
    </row>
    <row r="12" spans="1:10" x14ac:dyDescent="0.2">
      <c r="A12" s="7" t="s">
        <v>140</v>
      </c>
      <c r="B12" s="8">
        <f t="shared" ref="B12:I12" si="0">SUM(B9:B11)</f>
        <v>3985.6440000000002</v>
      </c>
      <c r="C12" s="8">
        <f t="shared" si="0"/>
        <v>4125.1809999999996</v>
      </c>
      <c r="D12" s="8">
        <f t="shared" si="0"/>
        <v>3936.5450000000001</v>
      </c>
      <c r="E12" s="8">
        <f t="shared" si="0"/>
        <v>4225.18</v>
      </c>
      <c r="F12" s="8">
        <f t="shared" si="0"/>
        <v>4069.7749999999996</v>
      </c>
      <c r="G12" s="8">
        <f t="shared" si="0"/>
        <v>4118.4571599926503</v>
      </c>
      <c r="H12" s="8">
        <f t="shared" si="0"/>
        <v>4011.9396505077284</v>
      </c>
      <c r="I12" s="8">
        <f t="shared" si="0"/>
        <v>4060.3400691843508</v>
      </c>
      <c r="J12" s="8">
        <f>SUM(J9:J11)</f>
        <v>3912.0488974357768</v>
      </c>
    </row>
    <row r="13" spans="1:10" x14ac:dyDescent="0.2">
      <c r="A13" s="34" t="s">
        <v>141</v>
      </c>
      <c r="C13" s="66"/>
      <c r="D13" s="66"/>
      <c r="E13" s="66"/>
      <c r="F13" s="66"/>
      <c r="G13" s="66"/>
      <c r="H13" s="66"/>
      <c r="I13" s="66"/>
      <c r="J13" s="66"/>
    </row>
    <row r="15" spans="1:10" x14ac:dyDescent="0.2">
      <c r="A15" s="4" t="s">
        <v>142</v>
      </c>
      <c r="B15" s="35">
        <v>0.31027934168262511</v>
      </c>
      <c r="C15" s="35">
        <v>0.31389093878651048</v>
      </c>
      <c r="D15" s="35">
        <v>0.31949855768608204</v>
      </c>
      <c r="E15" s="35">
        <v>0.3321788587501886</v>
      </c>
      <c r="F15" s="35">
        <v>0.32438260661892759</v>
      </c>
      <c r="G15" s="35">
        <v>0.26</v>
      </c>
      <c r="H15" s="35">
        <v>0.24988310596292895</v>
      </c>
      <c r="I15" s="35">
        <v>0.25009243999176867</v>
      </c>
      <c r="J15" s="35">
        <v>0.26200574264091397</v>
      </c>
    </row>
    <row r="18" spans="1:12" x14ac:dyDescent="0.2">
      <c r="A18" s="4" t="s">
        <v>143</v>
      </c>
      <c r="B18" s="36">
        <v>57.333621116198664</v>
      </c>
      <c r="C18" s="36">
        <v>65.472460706572633</v>
      </c>
      <c r="D18" s="36">
        <v>67.401334672917486</v>
      </c>
      <c r="E18" s="36">
        <v>75.159922654182779</v>
      </c>
      <c r="F18" s="36">
        <v>80.710453772014432</v>
      </c>
      <c r="G18" s="36">
        <v>86.213503949773667</v>
      </c>
      <c r="H18" s="36">
        <v>87.889956907845246</v>
      </c>
      <c r="I18" s="36">
        <v>87.330426998256584</v>
      </c>
      <c r="J18" s="36">
        <v>90.451755314699284</v>
      </c>
      <c r="L18" s="75"/>
    </row>
    <row r="19" spans="1:12" ht="14.25" x14ac:dyDescent="0.2">
      <c r="A19" s="4" t="s">
        <v>144</v>
      </c>
      <c r="B19" s="36">
        <v>49.06229856815861</v>
      </c>
      <c r="C19" s="36">
        <v>55.60297257502156</v>
      </c>
      <c r="D19" s="36">
        <v>57.064502501559105</v>
      </c>
      <c r="E19" s="36">
        <v>61.883226986779256</v>
      </c>
      <c r="F19" s="36">
        <v>62.507187989508026</v>
      </c>
      <c r="G19" s="36">
        <v>68.288610624618926</v>
      </c>
      <c r="H19" s="36">
        <v>74.44983250488319</v>
      </c>
      <c r="I19" s="36">
        <v>74.960109452394008</v>
      </c>
      <c r="J19" s="36">
        <v>78.490256387456341</v>
      </c>
      <c r="K19" s="38"/>
      <c r="L19" s="75"/>
    </row>
    <row r="20" spans="1:12" ht="14.25" x14ac:dyDescent="0.2">
      <c r="A20" s="4" t="s">
        <v>145</v>
      </c>
      <c r="B20" s="5">
        <v>6386.7271547314585</v>
      </c>
      <c r="C20" s="5">
        <v>7280.2013267263428</v>
      </c>
      <c r="D20" s="5">
        <v>7271.2239098497485</v>
      </c>
      <c r="E20" s="5">
        <v>7202</v>
      </c>
      <c r="F20" s="5">
        <v>7515.0368905557443</v>
      </c>
      <c r="G20" s="5">
        <v>7148</v>
      </c>
      <c r="H20" s="5">
        <v>7755</v>
      </c>
      <c r="I20" s="5">
        <v>7627.6688514711086</v>
      </c>
      <c r="J20" s="5">
        <v>7561</v>
      </c>
    </row>
    <row r="21" spans="1:12" x14ac:dyDescent="0.2">
      <c r="A21" s="4" t="s">
        <v>146</v>
      </c>
      <c r="B21" s="37">
        <v>24.370051195229461</v>
      </c>
      <c r="C21" s="37">
        <v>33.372998619672998</v>
      </c>
      <c r="D21" s="37">
        <v>33.668986740885053</v>
      </c>
      <c r="E21" s="37">
        <v>39.902368853732987</v>
      </c>
      <c r="F21" s="37">
        <v>45.100723391930835</v>
      </c>
      <c r="G21" s="37">
        <v>59.324921942771077</v>
      </c>
      <c r="H21" s="37">
        <v>64.406173529053845</v>
      </c>
      <c r="I21" s="37">
        <v>67.346354418394938</v>
      </c>
      <c r="J21" s="37">
        <v>67.282773417190796</v>
      </c>
    </row>
    <row r="24" spans="1:12" x14ac:dyDescent="0.2">
      <c r="A24" s="4" t="s">
        <v>147</v>
      </c>
      <c r="B24" s="5">
        <v>529.53074484869217</v>
      </c>
      <c r="C24" s="5">
        <v>589.37742383626517</v>
      </c>
      <c r="D24" s="5">
        <v>632.19800320728359</v>
      </c>
      <c r="E24" s="5">
        <v>851.90066857478348</v>
      </c>
      <c r="F24" s="5">
        <v>1034.6802381608572</v>
      </c>
      <c r="G24" s="5">
        <v>861.43118993768303</v>
      </c>
      <c r="H24" s="5">
        <v>722.89879079385059</v>
      </c>
      <c r="I24" s="5">
        <v>687.78510919766984</v>
      </c>
      <c r="J24" s="5">
        <v>619.53944459663069</v>
      </c>
    </row>
    <row r="25" spans="1:12" x14ac:dyDescent="0.2">
      <c r="A25" s="4" t="s">
        <v>148</v>
      </c>
      <c r="B25" s="5">
        <v>105.21599999999999</v>
      </c>
      <c r="C25" s="5">
        <v>102.214</v>
      </c>
      <c r="D25" s="5">
        <v>96.655000000000001</v>
      </c>
      <c r="E25" s="5">
        <v>95.382000000000005</v>
      </c>
      <c r="F25" s="5">
        <v>92.253</v>
      </c>
      <c r="G25" s="5">
        <v>90.669370000000001</v>
      </c>
      <c r="H25" s="5">
        <v>88.983999999999995</v>
      </c>
      <c r="I25" s="5">
        <v>86.174000000000007</v>
      </c>
      <c r="J25" s="5">
        <v>87.611999999999995</v>
      </c>
    </row>
    <row r="28" spans="1:12" x14ac:dyDescent="0.2">
      <c r="A28" s="4" t="s">
        <v>149</v>
      </c>
      <c r="B28" s="5">
        <v>27</v>
      </c>
      <c r="C28" s="5">
        <v>27</v>
      </c>
      <c r="D28" s="5">
        <v>26.277777777777779</v>
      </c>
      <c r="E28" s="5">
        <v>26.384615384615383</v>
      </c>
      <c r="F28" s="5">
        <v>27</v>
      </c>
      <c r="G28" s="5">
        <v>27.141304347826086</v>
      </c>
      <c r="H28" s="5">
        <v>30</v>
      </c>
      <c r="I28" s="37">
        <v>31</v>
      </c>
      <c r="J28" s="37">
        <v>31</v>
      </c>
    </row>
    <row r="29" spans="1:12" x14ac:dyDescent="0.2">
      <c r="A29" s="4" t="s">
        <v>150</v>
      </c>
      <c r="B29" s="5">
        <v>10</v>
      </c>
      <c r="C29" s="5">
        <v>10</v>
      </c>
      <c r="D29" s="5">
        <v>10</v>
      </c>
      <c r="E29" s="5">
        <v>9.615384615384615</v>
      </c>
      <c r="F29" s="63">
        <v>7.8478260869565215</v>
      </c>
      <c r="G29" s="63">
        <v>6.8695652173913047</v>
      </c>
      <c r="H29" s="63">
        <v>4</v>
      </c>
      <c r="I29" s="81">
        <v>3</v>
      </c>
      <c r="J29" s="81">
        <v>3</v>
      </c>
    </row>
    <row r="30" spans="1:12" x14ac:dyDescent="0.2">
      <c r="A30" s="4" t="s">
        <v>151</v>
      </c>
      <c r="B30" s="5">
        <v>3</v>
      </c>
      <c r="C30" s="5">
        <v>3</v>
      </c>
      <c r="D30" s="5">
        <v>3</v>
      </c>
      <c r="E30" s="5">
        <v>3</v>
      </c>
      <c r="F30" s="5">
        <v>3</v>
      </c>
      <c r="G30" s="5">
        <v>3</v>
      </c>
      <c r="H30" s="5">
        <v>3</v>
      </c>
      <c r="I30" s="37">
        <v>3</v>
      </c>
      <c r="J30" s="37">
        <v>3</v>
      </c>
    </row>
    <row r="31" spans="1:12" x14ac:dyDescent="0.2">
      <c r="A31" s="4" t="s">
        <v>152</v>
      </c>
      <c r="B31" s="5">
        <v>2.5543478260869565</v>
      </c>
      <c r="C31" s="5">
        <v>1</v>
      </c>
      <c r="D31" s="5">
        <v>1</v>
      </c>
      <c r="E31" s="5">
        <v>1</v>
      </c>
      <c r="F31" s="5">
        <v>0.67391304347826086</v>
      </c>
      <c r="G31" s="5">
        <v>5.434782608695652E-2</v>
      </c>
      <c r="H31" s="5">
        <v>0.1111111111111111</v>
      </c>
      <c r="I31" s="37">
        <v>1</v>
      </c>
      <c r="J31" s="37">
        <v>0</v>
      </c>
    </row>
    <row r="32" spans="1:12" x14ac:dyDescent="0.2">
      <c r="A32" s="7" t="s">
        <v>153</v>
      </c>
      <c r="B32" s="8">
        <f t="shared" ref="B32:H32" si="1">SUM(B28:B31)</f>
        <v>42.554347826086953</v>
      </c>
      <c r="C32" s="8">
        <f t="shared" si="1"/>
        <v>41</v>
      </c>
      <c r="D32" s="8">
        <f t="shared" si="1"/>
        <v>40.277777777777779</v>
      </c>
      <c r="E32" s="8">
        <f t="shared" si="1"/>
        <v>40</v>
      </c>
      <c r="F32" s="8">
        <f t="shared" si="1"/>
        <v>38.521739130434781</v>
      </c>
      <c r="G32" s="8">
        <f t="shared" si="1"/>
        <v>37.065217391304344</v>
      </c>
      <c r="H32" s="8">
        <f t="shared" si="1"/>
        <v>37.111111111111114</v>
      </c>
      <c r="I32" s="80">
        <f>SUM(I28:I31)</f>
        <v>38</v>
      </c>
      <c r="J32" s="80">
        <f>SUM(J28:J31)</f>
        <v>37</v>
      </c>
    </row>
    <row r="33" spans="1:10" x14ac:dyDescent="0.2">
      <c r="A33" t="s">
        <v>154</v>
      </c>
      <c r="B33" s="5">
        <v>0</v>
      </c>
      <c r="C33" s="5">
        <v>0</v>
      </c>
      <c r="D33" s="5">
        <v>0</v>
      </c>
      <c r="E33" s="5">
        <v>0</v>
      </c>
      <c r="F33" s="5">
        <v>0</v>
      </c>
      <c r="G33" s="5">
        <v>0</v>
      </c>
      <c r="H33" s="5">
        <v>0</v>
      </c>
      <c r="I33" s="5">
        <v>0</v>
      </c>
      <c r="J33" s="5">
        <v>0</v>
      </c>
    </row>
    <row r="34" spans="1:10" x14ac:dyDescent="0.2">
      <c r="A34" s="7" t="s">
        <v>155</v>
      </c>
      <c r="B34" s="8">
        <f t="shared" ref="B34:H34" si="2">B32-B33</f>
        <v>42.554347826086953</v>
      </c>
      <c r="C34" s="8">
        <f t="shared" si="2"/>
        <v>41</v>
      </c>
      <c r="D34" s="79">
        <f t="shared" si="2"/>
        <v>40.277777777777779</v>
      </c>
      <c r="E34" s="79">
        <f t="shared" si="2"/>
        <v>40</v>
      </c>
      <c r="F34" s="79">
        <f t="shared" si="2"/>
        <v>38.521739130434781</v>
      </c>
      <c r="G34" s="79">
        <f t="shared" si="2"/>
        <v>37.065217391304344</v>
      </c>
      <c r="H34" s="79">
        <f t="shared" si="2"/>
        <v>37.111111111111114</v>
      </c>
      <c r="I34" s="79">
        <f>I32-I33</f>
        <v>38</v>
      </c>
      <c r="J34" s="79">
        <f>J32-J33</f>
        <v>37</v>
      </c>
    </row>
    <row r="35" spans="1:10" x14ac:dyDescent="0.2">
      <c r="B35" s="38"/>
      <c r="C35" s="38"/>
      <c r="D35" s="38"/>
      <c r="E35" s="38"/>
      <c r="F35" s="38"/>
      <c r="G35" s="38"/>
      <c r="H35" s="38"/>
      <c r="I35" s="38"/>
      <c r="J35" s="38"/>
    </row>
    <row r="37" spans="1:10" x14ac:dyDescent="0.2">
      <c r="A37" s="4" t="s">
        <v>156</v>
      </c>
      <c r="B37" s="6">
        <v>3857</v>
      </c>
      <c r="C37" s="6">
        <v>3731</v>
      </c>
      <c r="D37" s="6">
        <v>3593</v>
      </c>
      <c r="E37" s="6">
        <v>3603</v>
      </c>
      <c r="F37" s="6">
        <v>3470</v>
      </c>
      <c r="G37" s="6">
        <v>3320</v>
      </c>
      <c r="H37" s="6">
        <v>3287</v>
      </c>
      <c r="I37" s="6">
        <v>3327</v>
      </c>
      <c r="J37" s="6">
        <v>3339</v>
      </c>
    </row>
    <row r="38" spans="1:10" x14ac:dyDescent="0.2">
      <c r="B38" s="9"/>
      <c r="C38" s="9"/>
      <c r="D38" s="78"/>
      <c r="E38" s="78"/>
      <c r="F38" s="78"/>
      <c r="G38" s="78"/>
      <c r="H38" s="78"/>
      <c r="I38" s="78"/>
      <c r="J38" s="78"/>
    </row>
    <row r="39" spans="1:10" x14ac:dyDescent="0.2">
      <c r="B39" s="39"/>
      <c r="C39" s="39"/>
      <c r="D39" s="39"/>
      <c r="E39" s="39"/>
      <c r="F39" s="39"/>
      <c r="G39" s="39"/>
      <c r="H39" s="39"/>
      <c r="I39" s="39"/>
      <c r="J39" s="39"/>
    </row>
    <row r="40" spans="1:10" x14ac:dyDescent="0.2">
      <c r="A40" s="40" t="s">
        <v>157</v>
      </c>
      <c r="B40" s="41"/>
      <c r="C40" s="41"/>
      <c r="D40" s="41"/>
      <c r="E40" s="39"/>
      <c r="F40" s="39"/>
      <c r="G40" s="41"/>
      <c r="H40" s="78"/>
      <c r="I40" s="77"/>
      <c r="J40" s="77"/>
    </row>
    <row r="41" spans="1:10" x14ac:dyDescent="0.2">
      <c r="A41" s="42" t="s">
        <v>158</v>
      </c>
    </row>
    <row r="42" spans="1:10" x14ac:dyDescent="0.2">
      <c r="A42" s="42" t="s">
        <v>159</v>
      </c>
      <c r="E42" s="41"/>
      <c r="F42" s="41"/>
      <c r="G42" s="68"/>
      <c r="H42" s="68"/>
      <c r="I42" s="68"/>
      <c r="J42" s="68"/>
    </row>
    <row r="44" spans="1:10" x14ac:dyDescent="0.2">
      <c r="F44" s="9"/>
      <c r="G44" s="9"/>
      <c r="H44" s="9"/>
      <c r="I44" s="9"/>
      <c r="J44" s="9"/>
    </row>
    <row r="46" spans="1:10" x14ac:dyDescent="0.2">
      <c r="G46" s="9"/>
      <c r="H46" s="9"/>
      <c r="I46" s="9"/>
      <c r="J46" s="9"/>
    </row>
    <row r="47" spans="1:10" x14ac:dyDescent="0.2">
      <c r="F47" s="9"/>
      <c r="G47" s="9"/>
      <c r="H47" s="9"/>
      <c r="I47" s="9"/>
      <c r="J47" s="9"/>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8578-18CB-4110-A4DC-CE4CA09C2C6B}">
  <sheetPr codeName="Sheet6"/>
  <dimension ref="A1:L39"/>
  <sheetViews>
    <sheetView showGridLines="0" workbookViewId="0"/>
  </sheetViews>
  <sheetFormatPr defaultRowHeight="12.75" x14ac:dyDescent="0.2"/>
  <cols>
    <col min="1" max="1" width="28.42578125" customWidth="1"/>
    <col min="2" max="2" width="12.85546875" customWidth="1"/>
    <col min="3" max="3" width="18" customWidth="1"/>
    <col min="4" max="5" width="12.85546875" customWidth="1"/>
    <col min="8" max="8" width="28.42578125" customWidth="1"/>
    <col min="9" max="9" width="12.85546875" customWidth="1"/>
    <col min="10" max="10" width="22.7109375" customWidth="1"/>
    <col min="11" max="12" width="12.85546875" customWidth="1"/>
  </cols>
  <sheetData>
    <row r="1" spans="1:12" ht="23.25" x14ac:dyDescent="0.35">
      <c r="A1" s="1" t="s">
        <v>160</v>
      </c>
      <c r="H1" s="1"/>
    </row>
    <row r="3" spans="1:12" ht="15.75" x14ac:dyDescent="0.25">
      <c r="A3" s="43" t="s">
        <v>161</v>
      </c>
      <c r="B3" s="20"/>
      <c r="C3" s="20"/>
      <c r="D3" s="20"/>
      <c r="E3" s="20"/>
      <c r="H3" s="43" t="s">
        <v>162</v>
      </c>
      <c r="I3" s="20"/>
      <c r="J3" s="20"/>
      <c r="K3" s="20"/>
      <c r="L3" s="20"/>
    </row>
    <row r="5" spans="1:12" ht="13.5" thickBot="1" x14ac:dyDescent="0.25">
      <c r="A5" s="44" t="s">
        <v>163</v>
      </c>
      <c r="B5" s="45" t="s">
        <v>164</v>
      </c>
      <c r="C5" s="45" t="s">
        <v>165</v>
      </c>
      <c r="D5" s="46" t="s">
        <v>166</v>
      </c>
      <c r="E5" s="45" t="s">
        <v>167</v>
      </c>
      <c r="H5" s="44" t="s">
        <v>163</v>
      </c>
      <c r="I5" s="45" t="s">
        <v>164</v>
      </c>
      <c r="J5" s="45" t="s">
        <v>165</v>
      </c>
      <c r="K5" s="46" t="s">
        <v>166</v>
      </c>
      <c r="L5" s="45" t="s">
        <v>167</v>
      </c>
    </row>
    <row r="6" spans="1:12" x14ac:dyDescent="0.2">
      <c r="A6" s="47" t="s">
        <v>168</v>
      </c>
      <c r="B6" s="48" t="s">
        <v>169</v>
      </c>
      <c r="C6" s="48" t="s">
        <v>170</v>
      </c>
      <c r="D6" s="48">
        <v>2016</v>
      </c>
      <c r="E6" s="48">
        <v>8500</v>
      </c>
      <c r="H6" s="47" t="s">
        <v>171</v>
      </c>
      <c r="I6" s="48" t="s">
        <v>172</v>
      </c>
      <c r="J6" s="48" t="s">
        <v>173</v>
      </c>
      <c r="K6" s="48">
        <v>2014</v>
      </c>
      <c r="L6" s="48">
        <v>6500</v>
      </c>
    </row>
    <row r="7" spans="1:12" x14ac:dyDescent="0.2">
      <c r="A7" s="49" t="s">
        <v>174</v>
      </c>
      <c r="B7" s="50" t="s">
        <v>169</v>
      </c>
      <c r="C7" s="50" t="s">
        <v>170</v>
      </c>
      <c r="D7" s="50">
        <v>2016</v>
      </c>
      <c r="E7" s="50">
        <v>8500</v>
      </c>
      <c r="H7" s="49" t="s">
        <v>175</v>
      </c>
      <c r="I7" s="50" t="s">
        <v>172</v>
      </c>
      <c r="J7" s="50" t="s">
        <v>173</v>
      </c>
      <c r="K7" s="50">
        <v>2014</v>
      </c>
      <c r="L7" s="50">
        <v>6500</v>
      </c>
    </row>
    <row r="8" spans="1:12" x14ac:dyDescent="0.2">
      <c r="A8" s="49" t="s">
        <v>176</v>
      </c>
      <c r="B8" s="50" t="s">
        <v>169</v>
      </c>
      <c r="C8" s="50" t="s">
        <v>170</v>
      </c>
      <c r="D8" s="50">
        <v>2016</v>
      </c>
      <c r="E8" s="50">
        <v>8500</v>
      </c>
      <c r="H8" s="49" t="s">
        <v>177</v>
      </c>
      <c r="I8" s="50" t="s">
        <v>178</v>
      </c>
      <c r="J8" s="50" t="s">
        <v>179</v>
      </c>
      <c r="K8" s="50">
        <v>2010</v>
      </c>
      <c r="L8" s="50">
        <v>7850</v>
      </c>
    </row>
    <row r="9" spans="1:12" x14ac:dyDescent="0.2">
      <c r="A9" s="49" t="s">
        <v>180</v>
      </c>
      <c r="B9" s="50" t="s">
        <v>169</v>
      </c>
      <c r="C9" s="50" t="s">
        <v>170</v>
      </c>
      <c r="D9" s="50">
        <v>2016</v>
      </c>
      <c r="E9" s="50">
        <v>8500</v>
      </c>
      <c r="H9" s="51"/>
      <c r="I9" s="52"/>
      <c r="J9" s="52"/>
      <c r="K9" s="52"/>
      <c r="L9" s="52"/>
    </row>
    <row r="10" spans="1:12" x14ac:dyDescent="0.2">
      <c r="A10" s="49" t="s">
        <v>181</v>
      </c>
      <c r="B10" s="50" t="s">
        <v>169</v>
      </c>
      <c r="C10" s="50" t="s">
        <v>170</v>
      </c>
      <c r="D10" s="50">
        <v>2015</v>
      </c>
      <c r="E10" s="50">
        <v>8500</v>
      </c>
      <c r="H10" s="61"/>
      <c r="I10" s="62"/>
      <c r="J10" s="62"/>
      <c r="K10" s="62"/>
      <c r="L10" s="62"/>
    </row>
    <row r="11" spans="1:12" ht="15.75" x14ac:dyDescent="0.25">
      <c r="A11" s="49" t="s">
        <v>182</v>
      </c>
      <c r="B11" s="50" t="s">
        <v>169</v>
      </c>
      <c r="C11" s="50" t="s">
        <v>170</v>
      </c>
      <c r="D11" s="50">
        <v>2015</v>
      </c>
      <c r="E11" s="50">
        <v>8500</v>
      </c>
      <c r="H11" s="43" t="s">
        <v>183</v>
      </c>
    </row>
    <row r="12" spans="1:12" x14ac:dyDescent="0.2">
      <c r="A12" s="49" t="s">
        <v>184</v>
      </c>
      <c r="B12" s="50" t="s">
        <v>172</v>
      </c>
      <c r="C12" s="50" t="s">
        <v>170</v>
      </c>
      <c r="D12" s="50">
        <v>2010</v>
      </c>
      <c r="E12" s="50">
        <v>4900</v>
      </c>
    </row>
    <row r="13" spans="1:12" ht="13.5" thickBot="1" x14ac:dyDescent="0.25">
      <c r="A13" s="49" t="s">
        <v>185</v>
      </c>
      <c r="B13" s="50" t="s">
        <v>178</v>
      </c>
      <c r="C13" s="50" t="s">
        <v>179</v>
      </c>
      <c r="D13" s="50">
        <v>2009</v>
      </c>
      <c r="E13" s="50">
        <v>7850</v>
      </c>
      <c r="H13" s="44" t="s">
        <v>163</v>
      </c>
      <c r="I13" s="45" t="s">
        <v>164</v>
      </c>
      <c r="J13" s="45" t="s">
        <v>165</v>
      </c>
      <c r="K13" s="46" t="s">
        <v>166</v>
      </c>
      <c r="L13" s="45" t="s">
        <v>167</v>
      </c>
    </row>
    <row r="14" spans="1:12" x14ac:dyDescent="0.2">
      <c r="A14" s="49" t="s">
        <v>186</v>
      </c>
      <c r="B14" s="50" t="s">
        <v>178</v>
      </c>
      <c r="C14" s="50" t="s">
        <v>187</v>
      </c>
      <c r="D14" s="50">
        <v>2008</v>
      </c>
      <c r="E14" s="50">
        <v>7850</v>
      </c>
      <c r="H14" s="47" t="s">
        <v>188</v>
      </c>
      <c r="I14" s="48" t="s">
        <v>172</v>
      </c>
      <c r="J14" s="48" t="s">
        <v>189</v>
      </c>
      <c r="K14" s="48">
        <v>2010</v>
      </c>
      <c r="L14" s="48">
        <v>2000</v>
      </c>
    </row>
    <row r="15" spans="1:12" x14ac:dyDescent="0.2">
      <c r="A15" s="49" t="s">
        <v>190</v>
      </c>
      <c r="B15" s="50" t="s">
        <v>172</v>
      </c>
      <c r="C15" s="50" t="s">
        <v>191</v>
      </c>
      <c r="D15" s="50">
        <v>2008</v>
      </c>
      <c r="E15" s="50">
        <v>5400</v>
      </c>
      <c r="H15" s="49" t="s">
        <v>192</v>
      </c>
      <c r="I15" s="50" t="s">
        <v>172</v>
      </c>
      <c r="J15" s="50" t="s">
        <v>191</v>
      </c>
      <c r="K15" s="50">
        <v>2007</v>
      </c>
      <c r="L15" s="50">
        <v>5400</v>
      </c>
    </row>
    <row r="16" spans="1:12" ht="13.5" thickBot="1" x14ac:dyDescent="0.25">
      <c r="A16" s="49" t="s">
        <v>193</v>
      </c>
      <c r="B16" s="50" t="s">
        <v>172</v>
      </c>
      <c r="C16" s="50" t="s">
        <v>187</v>
      </c>
      <c r="D16" s="50">
        <v>2007</v>
      </c>
      <c r="E16" s="50">
        <v>6500</v>
      </c>
      <c r="H16" s="49" t="s">
        <v>194</v>
      </c>
      <c r="I16" s="50" t="s">
        <v>172</v>
      </c>
      <c r="J16" s="50" t="s">
        <v>191</v>
      </c>
      <c r="K16" s="50">
        <v>2007</v>
      </c>
      <c r="L16" s="50">
        <v>5400</v>
      </c>
    </row>
    <row r="17" spans="1:12" x14ac:dyDescent="0.2">
      <c r="A17" s="49" t="s">
        <v>195</v>
      </c>
      <c r="B17" s="50" t="s">
        <v>172</v>
      </c>
      <c r="C17" s="50" t="s">
        <v>196</v>
      </c>
      <c r="D17" s="50">
        <v>2007</v>
      </c>
      <c r="E17" s="50">
        <v>6850</v>
      </c>
      <c r="H17" s="51"/>
      <c r="I17" s="52"/>
      <c r="J17" s="52"/>
      <c r="K17" s="52"/>
      <c r="L17" s="52"/>
    </row>
    <row r="18" spans="1:12" x14ac:dyDescent="0.2">
      <c r="A18" s="49" t="s">
        <v>197</v>
      </c>
      <c r="B18" s="50" t="s">
        <v>172</v>
      </c>
      <c r="C18" s="50" t="s">
        <v>191</v>
      </c>
      <c r="D18" s="50">
        <v>2007</v>
      </c>
      <c r="E18" s="50">
        <v>5400</v>
      </c>
    </row>
    <row r="19" spans="1:12" x14ac:dyDescent="0.2">
      <c r="A19" s="49" t="s">
        <v>198</v>
      </c>
      <c r="B19" s="50" t="s">
        <v>178</v>
      </c>
      <c r="C19" s="50" t="s">
        <v>179</v>
      </c>
      <c r="D19" s="50">
        <v>2007</v>
      </c>
      <c r="E19" s="50">
        <v>7850</v>
      </c>
    </row>
    <row r="20" spans="1:12" x14ac:dyDescent="0.2">
      <c r="A20" s="49" t="s">
        <v>199</v>
      </c>
      <c r="B20" s="50" t="s">
        <v>172</v>
      </c>
      <c r="C20" s="50" t="s">
        <v>187</v>
      </c>
      <c r="D20" s="50">
        <v>2006</v>
      </c>
      <c r="E20" s="50">
        <v>6000</v>
      </c>
    </row>
    <row r="21" spans="1:12" x14ac:dyDescent="0.2">
      <c r="A21" s="49" t="s">
        <v>200</v>
      </c>
      <c r="B21" s="50" t="s">
        <v>178</v>
      </c>
      <c r="C21" s="50" t="s">
        <v>187</v>
      </c>
      <c r="D21" s="50">
        <v>2006</v>
      </c>
      <c r="E21" s="50">
        <v>7850</v>
      </c>
    </row>
    <row r="22" spans="1:12" x14ac:dyDescent="0.2">
      <c r="A22" s="49" t="s">
        <v>201</v>
      </c>
      <c r="B22" s="50" t="s">
        <v>172</v>
      </c>
      <c r="C22" s="50" t="s">
        <v>187</v>
      </c>
      <c r="D22" s="50">
        <v>2006</v>
      </c>
      <c r="E22" s="50">
        <v>6000</v>
      </c>
    </row>
    <row r="23" spans="1:12" x14ac:dyDescent="0.2">
      <c r="A23" s="49" t="s">
        <v>202</v>
      </c>
      <c r="B23" s="50" t="s">
        <v>172</v>
      </c>
      <c r="C23" s="50" t="s">
        <v>187</v>
      </c>
      <c r="D23" s="50">
        <v>2005</v>
      </c>
      <c r="E23" s="50">
        <v>6000</v>
      </c>
    </row>
    <row r="24" spans="1:12" x14ac:dyDescent="0.2">
      <c r="A24" s="49" t="s">
        <v>203</v>
      </c>
      <c r="B24" s="50" t="s">
        <v>172</v>
      </c>
      <c r="C24" s="50" t="s">
        <v>187</v>
      </c>
      <c r="D24" s="50">
        <v>2005</v>
      </c>
      <c r="E24" s="50">
        <v>6500</v>
      </c>
    </row>
    <row r="25" spans="1:12" x14ac:dyDescent="0.2">
      <c r="A25" s="49" t="s">
        <v>204</v>
      </c>
      <c r="B25" s="50" t="s">
        <v>172</v>
      </c>
      <c r="C25" s="50" t="s">
        <v>187</v>
      </c>
      <c r="D25" s="50">
        <v>2005</v>
      </c>
      <c r="E25" s="50">
        <v>6500</v>
      </c>
    </row>
    <row r="26" spans="1:12" x14ac:dyDescent="0.2">
      <c r="A26" s="49" t="s">
        <v>205</v>
      </c>
      <c r="B26" s="50" t="s">
        <v>178</v>
      </c>
      <c r="C26" s="50" t="s">
        <v>187</v>
      </c>
      <c r="D26" s="50">
        <v>2005</v>
      </c>
      <c r="E26" s="50">
        <v>7850</v>
      </c>
    </row>
    <row r="27" spans="1:12" x14ac:dyDescent="0.2">
      <c r="A27" s="49" t="s">
        <v>206</v>
      </c>
      <c r="B27" s="50" t="s">
        <v>178</v>
      </c>
      <c r="C27" s="50" t="s">
        <v>187</v>
      </c>
      <c r="D27" s="50">
        <v>2004</v>
      </c>
      <c r="E27" s="50">
        <v>7850</v>
      </c>
      <c r="H27" s="61"/>
      <c r="I27" s="62"/>
      <c r="J27" s="62"/>
      <c r="K27" s="62"/>
      <c r="L27" s="62"/>
    </row>
    <row r="28" spans="1:12" x14ac:dyDescent="0.2">
      <c r="A28" s="49" t="s">
        <v>207</v>
      </c>
      <c r="B28" s="50" t="s">
        <v>178</v>
      </c>
      <c r="C28" s="50" t="s">
        <v>187</v>
      </c>
      <c r="D28" s="50">
        <v>2004</v>
      </c>
      <c r="E28" s="50">
        <v>7850</v>
      </c>
      <c r="H28" s="61"/>
      <c r="I28" s="62"/>
      <c r="J28" s="62"/>
      <c r="K28" s="62"/>
      <c r="L28" s="62"/>
    </row>
    <row r="29" spans="1:12" x14ac:dyDescent="0.2">
      <c r="A29" s="49" t="s">
        <v>208</v>
      </c>
      <c r="B29" s="50" t="s">
        <v>178</v>
      </c>
      <c r="C29" s="50" t="s">
        <v>187</v>
      </c>
      <c r="D29" s="50">
        <v>2000</v>
      </c>
      <c r="E29" s="50">
        <v>7850</v>
      </c>
      <c r="H29" s="61"/>
      <c r="I29" s="62"/>
      <c r="J29" s="62"/>
      <c r="K29" s="62"/>
      <c r="L29" s="62"/>
    </row>
    <row r="30" spans="1:12" x14ac:dyDescent="0.2">
      <c r="A30" s="49" t="s">
        <v>209</v>
      </c>
      <c r="B30" s="50" t="s">
        <v>172</v>
      </c>
      <c r="C30" s="50" t="s">
        <v>210</v>
      </c>
      <c r="D30" s="50">
        <v>2000</v>
      </c>
      <c r="E30" s="50">
        <v>5400</v>
      </c>
      <c r="H30" s="61"/>
      <c r="I30" s="62"/>
      <c r="J30" s="62"/>
      <c r="K30" s="62"/>
      <c r="L30" s="62"/>
    </row>
    <row r="31" spans="1:12" x14ac:dyDescent="0.2">
      <c r="A31" s="49" t="s">
        <v>211</v>
      </c>
      <c r="B31" s="50" t="s">
        <v>172</v>
      </c>
      <c r="C31" s="50" t="s">
        <v>212</v>
      </c>
      <c r="D31" s="50">
        <v>2000</v>
      </c>
      <c r="E31" s="50">
        <v>6500</v>
      </c>
      <c r="H31" s="61"/>
      <c r="I31" s="62"/>
      <c r="J31" s="62"/>
      <c r="K31" s="62"/>
      <c r="L31" s="62"/>
    </row>
    <row r="32" spans="1:12" x14ac:dyDescent="0.2">
      <c r="A32" s="49" t="s">
        <v>213</v>
      </c>
      <c r="B32" s="50" t="s">
        <v>172</v>
      </c>
      <c r="C32" s="50" t="s">
        <v>210</v>
      </c>
      <c r="D32" s="50">
        <v>2000</v>
      </c>
      <c r="E32" s="50">
        <v>5400</v>
      </c>
      <c r="H32" s="61"/>
      <c r="I32" s="62"/>
      <c r="J32" s="62"/>
      <c r="K32" s="62"/>
      <c r="L32" s="62"/>
    </row>
    <row r="33" spans="1:12" x14ac:dyDescent="0.2">
      <c r="A33" s="49" t="s">
        <v>214</v>
      </c>
      <c r="B33" s="50" t="s">
        <v>172</v>
      </c>
      <c r="C33" s="50" t="s">
        <v>215</v>
      </c>
      <c r="D33" s="50">
        <v>1999</v>
      </c>
      <c r="E33" s="50">
        <v>6500</v>
      </c>
      <c r="H33" s="61"/>
      <c r="I33" s="62"/>
      <c r="J33" s="62"/>
      <c r="K33" s="62"/>
      <c r="L33" s="62"/>
    </row>
    <row r="34" spans="1:12" x14ac:dyDescent="0.2">
      <c r="A34" s="49" t="s">
        <v>216</v>
      </c>
      <c r="B34" s="50" t="s">
        <v>178</v>
      </c>
      <c r="C34" s="50" t="s">
        <v>187</v>
      </c>
      <c r="D34" s="50">
        <v>1998</v>
      </c>
      <c r="E34" s="50">
        <v>7850</v>
      </c>
      <c r="H34" s="61"/>
      <c r="I34" s="62"/>
      <c r="J34" s="62"/>
      <c r="K34" s="62"/>
      <c r="L34" s="62"/>
    </row>
    <row r="35" spans="1:12" x14ac:dyDescent="0.2">
      <c r="A35" s="49" t="s">
        <v>217</v>
      </c>
      <c r="B35" s="50" t="s">
        <v>172</v>
      </c>
      <c r="C35" s="50" t="s">
        <v>218</v>
      </c>
      <c r="D35" s="50">
        <v>1995</v>
      </c>
      <c r="E35" s="50">
        <v>6500</v>
      </c>
      <c r="H35" s="61"/>
      <c r="I35" s="62"/>
      <c r="J35" s="62"/>
      <c r="K35" s="62"/>
      <c r="L35" s="62"/>
    </row>
    <row r="36" spans="1:12" ht="13.5" thickBot="1" x14ac:dyDescent="0.25">
      <c r="A36" s="53" t="s">
        <v>219</v>
      </c>
      <c r="B36" s="54" t="s">
        <v>172</v>
      </c>
      <c r="C36" s="54" t="s">
        <v>218</v>
      </c>
      <c r="D36" s="54">
        <v>1995</v>
      </c>
      <c r="E36" s="54">
        <v>6500</v>
      </c>
      <c r="H36" s="61"/>
      <c r="I36" s="62"/>
      <c r="J36" s="62"/>
      <c r="K36" s="62"/>
      <c r="L36" s="62"/>
    </row>
    <row r="38" spans="1:12" x14ac:dyDescent="0.2">
      <c r="A38" s="40" t="s">
        <v>157</v>
      </c>
    </row>
    <row r="39" spans="1:12" x14ac:dyDescent="0.2">
      <c r="A39" s="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B45F-E99F-42C3-8C69-0F300E1651CA}">
  <sheetPr codeName="Sheet7"/>
  <dimension ref="A1:J10"/>
  <sheetViews>
    <sheetView showGridLines="0" workbookViewId="0">
      <selection activeCell="I8" sqref="I8"/>
    </sheetView>
  </sheetViews>
  <sheetFormatPr defaultRowHeight="12.75" outlineLevelCol="1" x14ac:dyDescent="0.2"/>
  <cols>
    <col min="1" max="1" width="37.7109375" customWidth="1"/>
    <col min="2" max="3" width="0" hidden="1" customWidth="1" outlineLevel="1"/>
    <col min="4" max="4" width="9.140625" collapsed="1"/>
    <col min="17" max="17" width="12.5703125" customWidth="1"/>
  </cols>
  <sheetData>
    <row r="1" spans="1:10" ht="23.25" x14ac:dyDescent="0.35">
      <c r="A1" s="1" t="s">
        <v>220</v>
      </c>
    </row>
    <row r="4" spans="1:10" x14ac:dyDescent="0.2">
      <c r="B4" s="32" t="s">
        <v>2</v>
      </c>
      <c r="C4" s="32" t="s">
        <v>6</v>
      </c>
      <c r="D4" s="32" t="s">
        <v>7</v>
      </c>
      <c r="E4" s="32" t="s">
        <v>5</v>
      </c>
      <c r="F4" s="32" t="s">
        <v>2</v>
      </c>
      <c r="G4" s="32" t="s">
        <v>6</v>
      </c>
      <c r="H4" s="32" t="s">
        <v>7</v>
      </c>
      <c r="I4" s="32" t="s">
        <v>5</v>
      </c>
      <c r="J4" s="32" t="s">
        <v>2</v>
      </c>
    </row>
    <row r="5" spans="1:10" x14ac:dyDescent="0.2">
      <c r="A5" s="33"/>
      <c r="B5" s="21">
        <v>2021</v>
      </c>
      <c r="C5" s="21">
        <v>2021</v>
      </c>
      <c r="D5" s="21">
        <v>2022</v>
      </c>
      <c r="E5" s="21">
        <v>2022</v>
      </c>
      <c r="F5" s="21">
        <v>2022</v>
      </c>
      <c r="G5" s="21">
        <v>2022</v>
      </c>
      <c r="H5" s="21">
        <v>2023</v>
      </c>
      <c r="I5" s="21">
        <v>2023</v>
      </c>
      <c r="J5" s="21">
        <v>2023</v>
      </c>
    </row>
    <row r="6" spans="1:10" ht="14.25" x14ac:dyDescent="0.2">
      <c r="A6" s="4" t="s">
        <v>221</v>
      </c>
      <c r="B6" s="55">
        <v>5.19</v>
      </c>
      <c r="C6" s="55">
        <v>5.18</v>
      </c>
      <c r="D6" s="55">
        <v>5.19</v>
      </c>
      <c r="E6" s="55">
        <v>5.18</v>
      </c>
      <c r="F6" s="55">
        <v>5.05</v>
      </c>
      <c r="G6" s="55">
        <v>5.23</v>
      </c>
      <c r="H6" s="55">
        <v>5.25</v>
      </c>
      <c r="I6" s="55">
        <v>5.18</v>
      </c>
      <c r="J6" s="55">
        <v>5.07</v>
      </c>
    </row>
    <row r="9" spans="1:10" x14ac:dyDescent="0.2">
      <c r="A9" s="40" t="s">
        <v>157</v>
      </c>
    </row>
    <row r="10" spans="1:10" ht="67.5" x14ac:dyDescent="0.2">
      <c r="A10" s="59" t="s">
        <v>222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4668FE2455004385481C1C7D09F311" ma:contentTypeVersion="5" ma:contentTypeDescription="Create a new document." ma:contentTypeScope="" ma:versionID="6744a188c93e5e413adc4dff13a90611">
  <xsd:schema xmlns:xsd="http://www.w3.org/2001/XMLSchema" xmlns:xs="http://www.w3.org/2001/XMLSchema" xmlns:p="http://schemas.microsoft.com/office/2006/metadata/properties" xmlns:ns2="d11f89b0-e701-41d6-a012-bb041e35a0c1" xmlns:ns3="0ead8711-db4a-4ad7-9765-b15b1fed4453" targetNamespace="http://schemas.microsoft.com/office/2006/metadata/properties" ma:root="true" ma:fieldsID="11fd8019737f7125d05a4e2846a8eb59" ns2:_="" ns3:_="">
    <xsd:import namespace="d11f89b0-e701-41d6-a012-bb041e35a0c1"/>
    <xsd:import namespace="0ead8711-db4a-4ad7-9765-b15b1fed445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f89b0-e701-41d6-a012-bb041e35a0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ad8711-db4a-4ad7-9765-b15b1fed445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11f89b0-e701-41d6-a012-bb041e35a0c1">
      <UserInfo>
        <DisplayName>Espen Stubberud</DisplayName>
        <AccountId>13</AccountId>
        <AccountType/>
      </UserInfo>
      <UserInfo>
        <DisplayName>Oskar Orstadius</DisplayName>
        <AccountId>20</AccountId>
        <AccountType/>
      </UserInfo>
      <UserInfo>
        <DisplayName>Geir Inge Asskildt</DisplayName>
        <AccountId>14</AccountId>
        <AccountType/>
      </UserInfo>
      <UserInfo>
        <DisplayName>Henrik Andersson</DisplayName>
        <AccountId>15</AccountId>
        <AccountType/>
      </UserInfo>
      <UserInfo>
        <DisplayName>Cathrine Manum</DisplayName>
        <AccountId>9</AccountId>
        <AccountType/>
      </UserInfo>
      <UserInfo>
        <DisplayName>Even Lloyd Pendegraft</DisplayName>
        <AccountId>11</AccountId>
        <AccountType/>
      </UserInfo>
      <UserInfo>
        <DisplayName>Henrik Nordby</DisplayName>
        <AccountId>25</AccountId>
        <AccountType/>
      </UserInfo>
      <UserInfo>
        <DisplayName>Teresa Lehovd</DisplayName>
        <AccountId>22</AccountId>
        <AccountType/>
      </UserInfo>
      <UserInfo>
        <DisplayName>Dag Kristiansen</DisplayName>
        <AccountId>21</AccountId>
        <AccountType/>
      </UserInfo>
      <UserInfo>
        <DisplayName>Per Øivind Rosmo</DisplayName>
        <AccountId>10</AccountId>
        <AccountType/>
      </UserInfo>
      <UserInfo>
        <DisplayName>Erik Shinkai Spæren</DisplayName>
        <AccountId>28</AccountId>
        <AccountType/>
      </UserInfo>
      <UserInfo>
        <DisplayName>Kristoffer Thomassen</DisplayName>
        <AccountId>29</AccountId>
        <AccountType/>
      </UserInfo>
      <UserInfo>
        <DisplayName>Oscar Arnoldsen</DisplayName>
        <AccountId>30</AccountId>
        <AccountType/>
      </UserInfo>
      <UserInfo>
        <DisplayName>Camilla Knappskog</DisplayName>
        <AccountId>32</AccountId>
        <AccountType/>
      </UserInfo>
    </SharedWithUsers>
  </documentManagement>
</p:properties>
</file>

<file path=customXml/itemProps1.xml><?xml version="1.0" encoding="utf-8"?>
<ds:datastoreItem xmlns:ds="http://schemas.openxmlformats.org/officeDocument/2006/customXml" ds:itemID="{5E0A7FEF-F72A-425B-8344-13A8E5044971}">
  <ds:schemaRefs>
    <ds:schemaRef ds:uri="http://schemas.microsoft.com/sharepoint/v3/contenttype/forms"/>
  </ds:schemaRefs>
</ds:datastoreItem>
</file>

<file path=customXml/itemProps2.xml><?xml version="1.0" encoding="utf-8"?>
<ds:datastoreItem xmlns:ds="http://schemas.openxmlformats.org/officeDocument/2006/customXml" ds:itemID="{6CA9BBFC-2153-4F8B-9EA6-9AEA5F435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f89b0-e701-41d6-a012-bb041e35a0c1"/>
    <ds:schemaRef ds:uri="0ead8711-db4a-4ad7-9765-b15b1fed4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692802-370E-4D80-9E0E-D1734E3E91DA}">
  <ds:schemaRefs>
    <ds:schemaRef ds:uri="http://schemas.microsoft.com/office/2006/metadata/properties"/>
    <ds:schemaRef ds:uri="http://schemas.microsoft.com/office/infopath/2007/PartnerControls"/>
    <ds:schemaRef ds:uri="d11f89b0-e701-41d6-a012-bb041e35a0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Front page</vt:lpstr>
      <vt:lpstr>Income statement</vt:lpstr>
      <vt:lpstr>Balance sheet</vt:lpstr>
      <vt:lpstr>Cash flow statement</vt:lpstr>
      <vt:lpstr>Operational figures</vt:lpstr>
      <vt:lpstr>Fleet list</vt:lpstr>
      <vt:lpstr>ESG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 Linh Vu</dc:creator>
  <cp:keywords/>
  <dc:description/>
  <cp:lastModifiedBy>Mary Rose Jane Eiman</cp:lastModifiedBy>
  <cp:revision/>
  <dcterms:created xsi:type="dcterms:W3CDTF">2022-02-09T17:37:58Z</dcterms:created>
  <dcterms:modified xsi:type="dcterms:W3CDTF">2023-10-26T07:25:00Z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0x010100584668FE2455004385481C1C7D09F311</vt:lpwstr>
  </property>
  <property fmtid="{D5CDD505-2E9C-101B-9397-08002B2CF9AE}" pid="3" name="SV_QUERY_LIST_4F35BF76-6C0D-4D9B-82B2-816C12CF3733">
    <vt:lpwstr>empty_477D106A-C0D6-4607-AEBD-E2C9D60EA279</vt:lpwstr>
  </property>
</Properties>
</file>