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uter1.sharepoint.com/sites/TransporttjenesterRomerikeogHadeland2028/Shared Documents/Konkurransegrunnlag/Arbeidsversjon Hadeland 2028/Vedlegg 5/"/>
    </mc:Choice>
  </mc:AlternateContent>
  <xr:revisionPtr revIDLastSave="2924" documentId="13_ncr:1_{07E82FA7-5599-4784-B4AB-406A21AE5AA7}" xr6:coauthVersionLast="47" xr6:coauthVersionMax="47" xr10:uidLastSave="{99EEE0E2-A7B2-442E-A0FD-4F10F0AF9D9A}"/>
  <bookViews>
    <workbookView xWindow="-120" yWindow="-120" windowWidth="51840" windowHeight="21120" xr2:uid="{00000000-000D-0000-FFFF-FFFF00000000}"/>
  </bookViews>
  <sheets>
    <sheet name="Tilbudsskjema" sheetId="14" r:id="rId1"/>
    <sheet name="Ark1" sheetId="19" state="hidden" r:id="rId2"/>
    <sheet name="Nettleie" sheetId="17" r:id="rId3"/>
    <sheet name="Ark3" sheetId="18" state="hidden" r:id="rId4"/>
    <sheet name="Kapitalkostnad" sheetId="1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1" i="15" l="1"/>
  <c r="G74" i="15"/>
  <c r="G99" i="15"/>
  <c r="H100" i="15"/>
  <c r="I94" i="15"/>
  <c r="L79" i="15"/>
  <c r="L71" i="15"/>
  <c r="K76" i="15"/>
  <c r="J71" i="15"/>
  <c r="I71" i="15"/>
  <c r="H78" i="15"/>
  <c r="H71" i="15"/>
  <c r="G78" i="15"/>
  <c r="G71" i="15"/>
  <c r="E71" i="15" s="1"/>
  <c r="D72" i="15" s="1"/>
  <c r="E76" i="15"/>
  <c r="D71" i="15"/>
  <c r="K82" i="15"/>
  <c r="K55" i="15"/>
  <c r="K28" i="15"/>
  <c r="K17" i="15"/>
  <c r="K44" i="15"/>
  <c r="K72" i="15"/>
  <c r="K73" i="15"/>
  <c r="K75" i="15"/>
  <c r="K77" i="15"/>
  <c r="K79" i="15"/>
  <c r="K80" i="15"/>
  <c r="K81" i="15"/>
  <c r="K45" i="15"/>
  <c r="H77" i="14"/>
  <c r="P57" i="14"/>
  <c r="P56" i="14"/>
  <c r="H57" i="14"/>
  <c r="H56" i="14"/>
  <c r="N51" i="14"/>
  <c r="F51" i="14"/>
  <c r="P51" i="14"/>
  <c r="H51" i="14"/>
  <c r="P50" i="14"/>
  <c r="P49" i="14"/>
  <c r="P48" i="14"/>
  <c r="P47" i="14"/>
  <c r="H50" i="14"/>
  <c r="H49" i="14"/>
  <c r="H48" i="14"/>
  <c r="H47" i="14"/>
  <c r="H41" i="14"/>
  <c r="H42" i="14"/>
  <c r="H35" i="14"/>
  <c r="H27" i="14"/>
  <c r="H26" i="14"/>
  <c r="H34" i="14"/>
  <c r="P20" i="14"/>
  <c r="P19" i="14"/>
  <c r="H20" i="14"/>
  <c r="H19" i="14"/>
  <c r="P13" i="14"/>
  <c r="N14" i="14"/>
  <c r="F14" i="14"/>
  <c r="P12" i="14"/>
  <c r="P11" i="14"/>
  <c r="P10" i="14"/>
  <c r="P9" i="14"/>
  <c r="P8" i="14"/>
  <c r="H12" i="14"/>
  <c r="H11" i="14"/>
  <c r="H10" i="14"/>
  <c r="H9" i="14"/>
  <c r="H8" i="14"/>
  <c r="H13" i="14" l="1"/>
  <c r="N21" i="14"/>
  <c r="F21" i="14"/>
  <c r="O63" i="14" l="1"/>
  <c r="N28" i="14"/>
  <c r="N27" i="14"/>
  <c r="N26" i="14"/>
  <c r="D28" i="14"/>
  <c r="L28" i="14" s="1"/>
  <c r="D27" i="14"/>
  <c r="L27" i="14" s="1"/>
  <c r="D26" i="14"/>
  <c r="L26" i="14" s="1"/>
  <c r="O9" i="14" l="1"/>
  <c r="G9" i="14"/>
  <c r="E9" i="15" l="1"/>
  <c r="D25" i="17"/>
  <c r="D17" i="17"/>
  <c r="E64" i="15" l="1"/>
  <c r="E63" i="15"/>
  <c r="E37" i="15"/>
  <c r="E36" i="15"/>
  <c r="K10" i="15"/>
  <c r="K8" i="15"/>
  <c r="K9" i="15"/>
  <c r="E10" i="15" s="1"/>
  <c r="E65" i="15" l="1"/>
  <c r="F71" i="15" s="1" a="1"/>
  <c r="F71" i="15" s="1"/>
  <c r="E38" i="15"/>
  <c r="E11" i="15"/>
  <c r="G93" i="15" l="1"/>
  <c r="F96" i="15" a="1"/>
  <c r="F96" i="15" s="1"/>
  <c r="F21" i="15" a="1"/>
  <c r="F21" i="15" s="1"/>
  <c r="G44" i="15"/>
  <c r="H44" i="15" s="1"/>
  <c r="F94" i="15" a="1"/>
  <c r="F94" i="15" s="1"/>
  <c r="F95" i="15" a="1"/>
  <c r="F95" i="15" s="1"/>
  <c r="F97" i="15" a="1"/>
  <c r="F97" i="15" s="1"/>
  <c r="F98" i="15" a="1"/>
  <c r="F98" i="15" s="1"/>
  <c r="F99" i="15" a="1"/>
  <c r="F99" i="15" s="1"/>
  <c r="F100" i="15" a="1"/>
  <c r="F100" i="15" s="1"/>
  <c r="F101" i="15" a="1"/>
  <c r="F101" i="15" s="1"/>
  <c r="F102" i="15" a="1"/>
  <c r="F102" i="15" s="1"/>
  <c r="F103" i="15" a="1"/>
  <c r="F103" i="15" s="1"/>
  <c r="F104" i="15" a="1"/>
  <c r="F104" i="15" s="1"/>
  <c r="F93" i="15" a="1"/>
  <c r="F93" i="15" s="1"/>
  <c r="F78" i="15" l="1" a="1"/>
  <c r="F78" i="15" s="1"/>
  <c r="G77" i="15"/>
  <c r="G80" i="15"/>
  <c r="F52" i="15" a="1"/>
  <c r="F52" i="15" s="1"/>
  <c r="F44" i="15" a="1"/>
  <c r="F44" i="15" s="1"/>
  <c r="F22" i="15" a="1"/>
  <c r="F22" i="15" s="1"/>
  <c r="F17" i="15" a="1"/>
  <c r="F17" i="15" s="1"/>
  <c r="F23" i="15" a="1"/>
  <c r="F23" i="15" s="1"/>
  <c r="F26" i="15" a="1"/>
  <c r="F26" i="15" s="1"/>
  <c r="F25" i="15" a="1"/>
  <c r="F25" i="15" s="1"/>
  <c r="F27" i="15" a="1"/>
  <c r="F27" i="15" s="1"/>
  <c r="F28" i="15" a="1"/>
  <c r="F28" i="15" s="1"/>
  <c r="G17" i="15"/>
  <c r="H17" i="15" s="1"/>
  <c r="F24" i="15" a="1"/>
  <c r="F24" i="15" s="1"/>
  <c r="F18" i="15" a="1"/>
  <c r="F18" i="15" s="1"/>
  <c r="F19" i="15" a="1"/>
  <c r="F19" i="15" s="1"/>
  <c r="F20" i="15" a="1"/>
  <c r="F20" i="15" s="1"/>
  <c r="G76" i="15"/>
  <c r="G82" i="15"/>
  <c r="G75" i="15"/>
  <c r="G81" i="15"/>
  <c r="G79" i="15"/>
  <c r="G73" i="15"/>
  <c r="G72" i="15"/>
  <c r="F72" i="15" a="1"/>
  <c r="F72" i="15" s="1"/>
  <c r="F73" i="15" a="1"/>
  <c r="F73" i="15" s="1"/>
  <c r="F74" i="15" a="1"/>
  <c r="F74" i="15" s="1"/>
  <c r="F75" i="15" a="1"/>
  <c r="F75" i="15" s="1"/>
  <c r="F76" i="15" a="1"/>
  <c r="F76" i="15" s="1"/>
  <c r="F77" i="15" a="1"/>
  <c r="F77" i="15" s="1"/>
  <c r="F79" i="15" a="1"/>
  <c r="F79" i="15" s="1"/>
  <c r="F80" i="15" a="1"/>
  <c r="F80" i="15" s="1"/>
  <c r="F81" i="15" a="1"/>
  <c r="F81" i="15" s="1"/>
  <c r="F82" i="15" a="1"/>
  <c r="F82" i="15" s="1"/>
  <c r="L17" i="15" l="1"/>
  <c r="F55" i="15" a="1"/>
  <c r="F55" i="15" s="1"/>
  <c r="F51" i="15" a="1"/>
  <c r="F51" i="15" s="1"/>
  <c r="F48" i="15" a="1"/>
  <c r="F48" i="15" s="1"/>
  <c r="F46" i="15" a="1"/>
  <c r="F46" i="15" s="1"/>
  <c r="F53" i="15" a="1"/>
  <c r="F53" i="15" s="1"/>
  <c r="F47" i="15" a="1"/>
  <c r="F47" i="15" s="1"/>
  <c r="F54" i="15" a="1"/>
  <c r="F54" i="15" s="1"/>
  <c r="F49" i="15" a="1"/>
  <c r="F49" i="15" s="1"/>
  <c r="F45" i="15" a="1"/>
  <c r="F45" i="15" s="1"/>
  <c r="F50" i="15" a="1"/>
  <c r="F50" i="15" s="1"/>
  <c r="J73" i="15"/>
  <c r="J81" i="15"/>
  <c r="J78" i="15"/>
  <c r="J77" i="15"/>
  <c r="J82" i="15"/>
  <c r="J75" i="15"/>
  <c r="J79" i="15"/>
  <c r="J74" i="15"/>
  <c r="J76" i="15"/>
  <c r="J80" i="15"/>
  <c r="H77" i="15" l="1"/>
  <c r="L77" i="15" s="1"/>
  <c r="E77" i="15"/>
  <c r="I77" i="15" s="1"/>
  <c r="H72" i="15"/>
  <c r="L72" i="15" s="1"/>
  <c r="E72" i="15"/>
  <c r="I72" i="15" s="1"/>
  <c r="H76" i="15"/>
  <c r="L76" i="15" s="1"/>
  <c r="I76" i="15"/>
  <c r="H79" i="15"/>
  <c r="E79" i="15"/>
  <c r="I79" i="15" s="1"/>
  <c r="E80" i="15"/>
  <c r="I80" i="15" s="1"/>
  <c r="H80" i="15"/>
  <c r="G83" i="15"/>
  <c r="H81" i="15"/>
  <c r="L81" i="15" s="1"/>
  <c r="E81" i="15"/>
  <c r="I81" i="15" s="1"/>
  <c r="H75" i="15"/>
  <c r="E75" i="15"/>
  <c r="I75" i="15" s="1"/>
  <c r="F83" i="15"/>
  <c r="J72" i="15"/>
  <c r="E82" i="15"/>
  <c r="I82" i="15" s="1"/>
  <c r="H82" i="15"/>
  <c r="E78" i="15"/>
  <c r="I78" i="15" s="1"/>
  <c r="H74" i="15"/>
  <c r="E74" i="15"/>
  <c r="I74" i="15" s="1"/>
  <c r="E73" i="15"/>
  <c r="I73" i="15" s="1"/>
  <c r="H73" i="15"/>
  <c r="L73" i="15" s="1"/>
  <c r="K74" i="15" l="1"/>
  <c r="L74" i="15" s="1"/>
  <c r="K78" i="15"/>
  <c r="L78" i="15" s="1"/>
  <c r="G28" i="14"/>
  <c r="H28" i="14" s="1"/>
  <c r="H29" i="14" s="1"/>
  <c r="D73" i="15"/>
  <c r="D74" i="15" s="1"/>
  <c r="D75" i="15" s="1"/>
  <c r="E83" i="15"/>
  <c r="L75" i="15"/>
  <c r="L80" i="15"/>
  <c r="L82" i="15"/>
  <c r="D76" i="15" l="1"/>
  <c r="D77" i="15" s="1"/>
  <c r="D78" i="15" s="1"/>
  <c r="D79" i="15" s="1"/>
  <c r="D80" i="15" s="1"/>
  <c r="D81" i="15" s="1"/>
  <c r="D82" i="15" s="1"/>
  <c r="F29" i="14"/>
  <c r="N29" i="14"/>
  <c r="P29" i="14"/>
  <c r="O29" i="14"/>
  <c r="O64" i="14" l="1"/>
  <c r="P63" i="14"/>
  <c r="P64" i="14" s="1"/>
  <c r="N58" i="14"/>
  <c r="O42" i="14"/>
  <c r="O35" i="14"/>
  <c r="P34" i="14"/>
  <c r="P35" i="14" s="1"/>
  <c r="P58" i="14" l="1"/>
  <c r="P21" i="14"/>
  <c r="P42" i="14"/>
  <c r="P66" i="14" l="1"/>
  <c r="G64" i="14"/>
  <c r="H63" i="14"/>
  <c r="H64" i="14" s="1"/>
  <c r="J17" i="15"/>
  <c r="G26" i="14" l="1"/>
  <c r="E17" i="15"/>
  <c r="J22" i="15"/>
  <c r="J55" i="15"/>
  <c r="J51" i="15"/>
  <c r="J44" i="15"/>
  <c r="G55" i="15"/>
  <c r="H55" i="15" s="1"/>
  <c r="L55" i="15" s="1"/>
  <c r="G49" i="15"/>
  <c r="H49" i="15" s="1"/>
  <c r="K49" i="15" s="1"/>
  <c r="L49" i="15" s="1"/>
  <c r="J45" i="15"/>
  <c r="J46" i="15"/>
  <c r="J47" i="15"/>
  <c r="J48" i="15"/>
  <c r="J49" i="15"/>
  <c r="J50" i="15"/>
  <c r="J52" i="15"/>
  <c r="J53" i="15"/>
  <c r="J54" i="15"/>
  <c r="G45" i="15"/>
  <c r="G46" i="15"/>
  <c r="H46" i="15" s="1"/>
  <c r="K46" i="15" s="1"/>
  <c r="L46" i="15" s="1"/>
  <c r="G47" i="15"/>
  <c r="H47" i="15" s="1"/>
  <c r="G48" i="15"/>
  <c r="G50" i="15"/>
  <c r="H50" i="15" s="1"/>
  <c r="K50" i="15" s="1"/>
  <c r="L50" i="15" s="1"/>
  <c r="G51" i="15"/>
  <c r="G52" i="15"/>
  <c r="H52" i="15" s="1"/>
  <c r="G53" i="15"/>
  <c r="H53" i="15" s="1"/>
  <c r="G54" i="15"/>
  <c r="H54" i="15" s="1"/>
  <c r="D44" i="15"/>
  <c r="G94" i="15"/>
  <c r="G95" i="15"/>
  <c r="H95" i="15" s="1"/>
  <c r="G96" i="15"/>
  <c r="H96" i="15" s="1"/>
  <c r="G97" i="15"/>
  <c r="H97" i="15" s="1"/>
  <c r="G98" i="15"/>
  <c r="H98" i="15" s="1"/>
  <c r="H99" i="15"/>
  <c r="G100" i="15"/>
  <c r="G101" i="15"/>
  <c r="H101" i="15" s="1"/>
  <c r="G102" i="15"/>
  <c r="H102" i="15" s="1"/>
  <c r="G103" i="15"/>
  <c r="H103" i="15" s="1"/>
  <c r="G104" i="15"/>
  <c r="H104" i="15" s="1"/>
  <c r="H93" i="15"/>
  <c r="G41" i="14" s="1"/>
  <c r="J94" i="15"/>
  <c r="J95" i="15"/>
  <c r="J96" i="15"/>
  <c r="J97" i="15"/>
  <c r="J98" i="15"/>
  <c r="J99" i="15"/>
  <c r="J100" i="15"/>
  <c r="J101" i="15"/>
  <c r="J102" i="15"/>
  <c r="J103" i="15"/>
  <c r="J104" i="15"/>
  <c r="J93" i="15"/>
  <c r="D93" i="15"/>
  <c r="J27" i="15"/>
  <c r="G27" i="15"/>
  <c r="H27" i="15" s="1"/>
  <c r="K27" i="15" s="1"/>
  <c r="L27" i="15" s="1"/>
  <c r="J28" i="15"/>
  <c r="G28" i="15"/>
  <c r="H28" i="15" s="1"/>
  <c r="J19" i="15"/>
  <c r="J20" i="15"/>
  <c r="J21" i="15"/>
  <c r="J23" i="15"/>
  <c r="J24" i="15"/>
  <c r="J25" i="15"/>
  <c r="J26" i="15"/>
  <c r="D17" i="15"/>
  <c r="D18" i="15" s="1"/>
  <c r="G18" i="15"/>
  <c r="H18" i="15" s="1"/>
  <c r="G19" i="15"/>
  <c r="H19" i="15" s="1"/>
  <c r="K19" i="15" s="1"/>
  <c r="L19" i="15" s="1"/>
  <c r="G20" i="15"/>
  <c r="H20" i="15" s="1"/>
  <c r="K20" i="15" s="1"/>
  <c r="L20" i="15" s="1"/>
  <c r="G21" i="15"/>
  <c r="H21" i="15" s="1"/>
  <c r="K21" i="15" s="1"/>
  <c r="L21" i="15" s="1"/>
  <c r="G22" i="15"/>
  <c r="H22" i="15" s="1"/>
  <c r="K22" i="15" s="1"/>
  <c r="L22" i="15" s="1"/>
  <c r="G23" i="15"/>
  <c r="H23" i="15" s="1"/>
  <c r="G24" i="15"/>
  <c r="H24" i="15" s="1"/>
  <c r="G25" i="15"/>
  <c r="H25" i="15" s="1"/>
  <c r="G26" i="15"/>
  <c r="H26" i="15" s="1"/>
  <c r="K26" i="15" s="1"/>
  <c r="L26" i="15" s="1"/>
  <c r="I17" i="15" l="1"/>
  <c r="K54" i="15"/>
  <c r="L54" i="15" s="1"/>
  <c r="L28" i="15"/>
  <c r="K47" i="15"/>
  <c r="L47" i="15" s="1"/>
  <c r="K18" i="15"/>
  <c r="L18" i="15" s="1"/>
  <c r="K25" i="15"/>
  <c r="L25" i="15" s="1"/>
  <c r="K53" i="15"/>
  <c r="L53" i="15" s="1"/>
  <c r="K24" i="15"/>
  <c r="L24" i="15" s="1"/>
  <c r="K52" i="15"/>
  <c r="L52" i="15" s="1"/>
  <c r="L44" i="15"/>
  <c r="K23" i="15"/>
  <c r="L23" i="15" s="1"/>
  <c r="F29" i="15"/>
  <c r="J18" i="15"/>
  <c r="G29" i="15"/>
  <c r="E45" i="15"/>
  <c r="I45" i="15" s="1"/>
  <c r="E94" i="15"/>
  <c r="E104" i="15"/>
  <c r="I104" i="15" s="1"/>
  <c r="E46" i="15"/>
  <c r="I46" i="15" s="1"/>
  <c r="E48" i="15"/>
  <c r="I48" i="15" s="1"/>
  <c r="E47" i="15"/>
  <c r="I47" i="15" s="1"/>
  <c r="E55" i="15"/>
  <c r="I55" i="15" s="1"/>
  <c r="E49" i="15"/>
  <c r="I49" i="15" s="1"/>
  <c r="G56" i="15"/>
  <c r="E44" i="15"/>
  <c r="I44" i="15" s="1"/>
  <c r="E50" i="15"/>
  <c r="I50" i="15" s="1"/>
  <c r="F56" i="15"/>
  <c r="E52" i="15"/>
  <c r="I52" i="15" s="1"/>
  <c r="E51" i="15"/>
  <c r="I51" i="15" s="1"/>
  <c r="E53" i="15"/>
  <c r="I53" i="15" s="1"/>
  <c r="E54" i="15"/>
  <c r="I54" i="15" s="1"/>
  <c r="H51" i="15"/>
  <c r="H48" i="15"/>
  <c r="H45" i="15"/>
  <c r="L45" i="15" s="1"/>
  <c r="G105" i="15"/>
  <c r="E103" i="15"/>
  <c r="I103" i="15" s="1"/>
  <c r="H94" i="15"/>
  <c r="E98" i="15"/>
  <c r="I98" i="15" s="1"/>
  <c r="E96" i="15"/>
  <c r="I96" i="15" s="1"/>
  <c r="E95" i="15"/>
  <c r="I95" i="15" s="1"/>
  <c r="E99" i="15"/>
  <c r="I99" i="15" s="1"/>
  <c r="E102" i="15"/>
  <c r="I102" i="15" s="1"/>
  <c r="F105" i="15"/>
  <c r="E100" i="15"/>
  <c r="I100" i="15" s="1"/>
  <c r="E93" i="15"/>
  <c r="I93" i="15" s="1"/>
  <c r="E97" i="15"/>
  <c r="I97" i="15" s="1"/>
  <c r="E101" i="15"/>
  <c r="I101" i="15" s="1"/>
  <c r="E26" i="15"/>
  <c r="I26" i="15" s="1"/>
  <c r="E18" i="15"/>
  <c r="I18" i="15" s="1"/>
  <c r="E28" i="15"/>
  <c r="I28" i="15" s="1"/>
  <c r="E27" i="15"/>
  <c r="I27" i="15" s="1"/>
  <c r="G27" i="14" l="1"/>
  <c r="K48" i="15"/>
  <c r="L48" i="15" s="1"/>
  <c r="K51" i="15"/>
  <c r="L51" i="15" s="1"/>
  <c r="D45" i="15"/>
  <c r="D46" i="15" s="1"/>
  <c r="D47" i="15" s="1"/>
  <c r="D48" i="15" s="1"/>
  <c r="D49" i="15" s="1"/>
  <c r="D50" i="15" s="1"/>
  <c r="D51" i="15" s="1"/>
  <c r="D52" i="15" s="1"/>
  <c r="D53" i="15" s="1"/>
  <c r="D54" i="15" s="1"/>
  <c r="D55" i="15" s="1"/>
  <c r="D19" i="15"/>
  <c r="E56" i="15"/>
  <c r="E105" i="15"/>
  <c r="D94" i="15"/>
  <c r="D95" i="15" s="1"/>
  <c r="D96" i="15" s="1"/>
  <c r="D97" i="15" s="1"/>
  <c r="D98" i="15" s="1"/>
  <c r="D99" i="15" s="1"/>
  <c r="D100" i="15" s="1"/>
  <c r="D101" i="15" s="1"/>
  <c r="D102" i="15" s="1"/>
  <c r="D103" i="15" s="1"/>
  <c r="D104" i="15" s="1"/>
  <c r="G29" i="14" l="1"/>
  <c r="G42" i="14"/>
  <c r="G35" i="14"/>
  <c r="F58" i="14" l="1"/>
  <c r="H21" i="14" l="1"/>
  <c r="H58" i="14" l="1"/>
  <c r="H66" i="14" l="1"/>
  <c r="H76" i="14" l="1"/>
  <c r="H78" i="14" s="1"/>
  <c r="E19" i="15"/>
  <c r="I19" i="15" l="1"/>
  <c r="D20" i="15"/>
  <c r="E20" i="15"/>
  <c r="I20" i="15" s="1"/>
  <c r="D21" i="15" l="1"/>
  <c r="E21" i="15"/>
  <c r="I21" i="15" s="1"/>
  <c r="D22" i="15" l="1"/>
  <c r="E22" i="15"/>
  <c r="I22" i="15" l="1"/>
  <c r="D23" i="15"/>
  <c r="E23" i="15"/>
  <c r="I23" i="15" s="1"/>
  <c r="D24" i="15" l="1"/>
  <c r="E24" i="15"/>
  <c r="I24" i="15" s="1"/>
  <c r="D25" i="15" l="1"/>
  <c r="E25" i="15"/>
  <c r="E29" i="15" s="1"/>
  <c r="I25" i="15" l="1"/>
  <c r="D26" i="15"/>
  <c r="D27" i="15" s="1"/>
  <c r="D28" i="1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<sst xmlns="http://schemas.openxmlformats.org/spreadsheetml/2006/main" count="273" uniqueCount="105">
  <si>
    <t>Tabell 5.1.1: Godtgjørelse for ruteproduksjon rutekm i NOK pr år</t>
  </si>
  <si>
    <t>Priselementer</t>
  </si>
  <si>
    <t>Rutekm pr år</t>
  </si>
  <si>
    <t>Kr pr rutekm</t>
  </si>
  <si>
    <t>Total NOK pr år</t>
  </si>
  <si>
    <t>Strømpris</t>
  </si>
  <si>
    <t>SUM</t>
  </si>
  <si>
    <t>Tabell 5.1.2: Godtgjørelse for ruteproduksjon rutetimer i NOK pr år</t>
  </si>
  <si>
    <t>Rutetimer pr år</t>
  </si>
  <si>
    <t>Kr pr rutetime</t>
  </si>
  <si>
    <t>Tabell 5.1.3: Godtgjørelse for kapitalkostnad busser i NOK pr år</t>
  </si>
  <si>
    <t>Pris per buss pr mnd</t>
  </si>
  <si>
    <t>Tabell 5.1.4: Godtgjørelse for faste kostnader i NOK pr år</t>
  </si>
  <si>
    <t>Faste kostnader</t>
  </si>
  <si>
    <t>Kostnad pr mnd</t>
  </si>
  <si>
    <t>Kapitalkostnad ladeinfrastruktur</t>
  </si>
  <si>
    <t>Tabell 5.1.6: Godtgjørelse for vogntimer i NOK pr år</t>
  </si>
  <si>
    <t>Priskategori</t>
  </si>
  <si>
    <t>Vogntimer pr år**</t>
  </si>
  <si>
    <t>Kr pr Vogntime</t>
  </si>
  <si>
    <r>
      <rPr>
        <b/>
        <sz val="12"/>
        <rFont val="Arial"/>
        <family val="2"/>
      </rPr>
      <t>Vogntimepris 1</t>
    </r>
    <r>
      <rPr>
        <sz val="12"/>
        <rFont val="Arial"/>
        <family val="2"/>
      </rPr>
      <t xml:space="preserve">
Mandag - fredag 06:00 - 19:00</t>
    </r>
  </si>
  <si>
    <r>
      <rPr>
        <b/>
        <sz val="12"/>
        <rFont val="Arial"/>
        <family val="2"/>
      </rPr>
      <t>Vogntimepris 2</t>
    </r>
    <r>
      <rPr>
        <sz val="12"/>
        <rFont val="Arial"/>
        <family val="2"/>
      </rPr>
      <t xml:space="preserve">
Mandag - fredag 19:00 - 06:00
Lørdag   00:00 - 06:00</t>
    </r>
  </si>
  <si>
    <r>
      <rPr>
        <b/>
        <sz val="12"/>
        <rFont val="Arial"/>
        <family val="2"/>
      </rPr>
      <t>Vogntimepris 3</t>
    </r>
    <r>
      <rPr>
        <sz val="12"/>
        <rFont val="Arial"/>
        <family val="2"/>
      </rPr>
      <t xml:space="preserve">
Lørdag   06:00 - 24:00
Søndag 00:00-24:00 (til mandag 06:00)</t>
    </r>
  </si>
  <si>
    <r>
      <rPr>
        <b/>
        <sz val="12"/>
        <rFont val="Arial"/>
        <family val="2"/>
      </rPr>
      <t>Vogntimepris 4</t>
    </r>
    <r>
      <rPr>
        <sz val="12"/>
        <rFont val="Arial"/>
        <family val="2"/>
      </rPr>
      <t xml:space="preserve">
Helligdager*</t>
    </r>
  </si>
  <si>
    <t>Tabell 5.1.7: Godtgjørelse for administrative tjenester (timer) i NOK pr år</t>
  </si>
  <si>
    <t>Timer pr år**</t>
  </si>
  <si>
    <t>Kr pr time</t>
  </si>
  <si>
    <t>Timepris operativt personell</t>
  </si>
  <si>
    <t>Timepris administrativt personell</t>
  </si>
  <si>
    <t>Dato:</t>
  </si>
  <si>
    <t>Tilbyders navn:</t>
  </si>
  <si>
    <t>* Nyttårsdag, skjærtorsdag, langfredag, 1. og 2. påskedag, 1. og 17. mai, Kr. Himmelfartsdag, 1. og 2. pinsedag, 1. og 2. juledag, samt etter kl 15:00 på jul-, påske-, pinse-, og nyttårsaften.</t>
  </si>
  <si>
    <t>** Antall vogntimer og timer oppgitt kun til evalueringsformål</t>
  </si>
  <si>
    <t>Busstype og busskategori</t>
  </si>
  <si>
    <t>Nettleie</t>
  </si>
  <si>
    <t>Vedlikehold</t>
  </si>
  <si>
    <t>Sum</t>
  </si>
  <si>
    <t>År</t>
  </si>
  <si>
    <t>Kapitalverdi</t>
  </si>
  <si>
    <t>Årlig avskrivning</t>
  </si>
  <si>
    <t>Årlig rente</t>
  </si>
  <si>
    <t>Årlig Vederlag</t>
  </si>
  <si>
    <t>Antall  år</t>
  </si>
  <si>
    <t xml:space="preserve">Investiringskostnad </t>
  </si>
  <si>
    <t>Månedlig vederlag</t>
  </si>
  <si>
    <t>Tilbud i NOK pr år, pkt 5.1.1-5.1.8:</t>
  </si>
  <si>
    <t>Godtgjørelse for leie av bussanlegg</t>
  </si>
  <si>
    <t>Tabell 5.1.8: Godtgjørelse for leie av bussanlegg</t>
  </si>
  <si>
    <t>Månedlig avskrivning</t>
  </si>
  <si>
    <t>Månedlig rente</t>
  </si>
  <si>
    <t>ia</t>
  </si>
  <si>
    <r>
      <rPr>
        <b/>
        <sz val="12"/>
        <rFont val="Arial"/>
        <family val="2"/>
      </rPr>
      <t>Rutetimepris 1</t>
    </r>
    <r>
      <rPr>
        <sz val="12"/>
        <rFont val="Arial"/>
        <family val="2"/>
      </rPr>
      <t xml:space="preserve">
Mandag - fredag</t>
    </r>
  </si>
  <si>
    <t>Drivlinje</t>
  </si>
  <si>
    <t>Utslippsfritt</t>
  </si>
  <si>
    <t>HVO</t>
  </si>
  <si>
    <t>Investeringskostnad NOK</t>
  </si>
  <si>
    <t>Investringskostnad (valuta)</t>
  </si>
  <si>
    <t>Tabell 5.1.3.1 Kapitalkostnad per buss</t>
  </si>
  <si>
    <t>Tabell 5.1.3.2 Kapitalkostnad per buss</t>
  </si>
  <si>
    <t>Påslag fortjeneste</t>
  </si>
  <si>
    <t>Valuta</t>
  </si>
  <si>
    <t>Sum investiringskostnad</t>
  </si>
  <si>
    <t>EUR</t>
  </si>
  <si>
    <t>Månedlig vederlag (eks påslag)</t>
  </si>
  <si>
    <t>Antall busser</t>
  </si>
  <si>
    <t>Månedlig påslag fortjeneste</t>
  </si>
  <si>
    <t>Tabell 5.1.3.3 Kapitalkostnad per buss</t>
  </si>
  <si>
    <t>Sum månedlig vederlag (ink påslag)</t>
  </si>
  <si>
    <t>Årlig Vederlag (eks påslag)</t>
  </si>
  <si>
    <t>Valutakurs</t>
  </si>
  <si>
    <t>USD</t>
  </si>
  <si>
    <t>oppdateres av Ruter før tilbudsfrist</t>
  </si>
  <si>
    <t>Sum i valuta</t>
  </si>
  <si>
    <t>CNY</t>
  </si>
  <si>
    <t>Transporttjenester Hadeland 2028
Periode 26.06.2028-01.07.2040</t>
  </si>
  <si>
    <t>Transporttjenester Hadeland 2028
FORLENGELSE
Periode 02.07.2040-01.07.2042</t>
  </si>
  <si>
    <t>Tilbudsskjema for perioden 02.07.2040-01.07.2042 (forlengelse)</t>
  </si>
  <si>
    <t>Tabell 5.1.5: Godtgjørelse for kapitalkostnad energiinfrastruktur i NOK pr år</t>
  </si>
  <si>
    <t>Tabell 5.1.5.1 Kapitalkostnad energiinfrastruktur</t>
  </si>
  <si>
    <t>Tilbudsskjema for perioden 26.06.2028-01.07.2040</t>
  </si>
  <si>
    <t>Transporttjenester Hadeland 2028
Kapitalkostnad</t>
  </si>
  <si>
    <t>Transporttjenester Hadeland 2028
Nettleie</t>
  </si>
  <si>
    <t>Fylke:</t>
  </si>
  <si>
    <t>Konsesjonær</t>
  </si>
  <si>
    <t>Forventet forbruk (i MWh per måned)</t>
  </si>
  <si>
    <t>Forventet effekt (i kW)</t>
  </si>
  <si>
    <t>Nivå</t>
  </si>
  <si>
    <t>Høyspentlinjer</t>
  </si>
  <si>
    <t>Lavspent med forbruk over 100 MWh</t>
  </si>
  <si>
    <t>Lavspent med forbruk under 100 MWh</t>
  </si>
  <si>
    <t>Velg nivå</t>
  </si>
  <si>
    <t>Energiledd</t>
  </si>
  <si>
    <t>Fastledd (inkl. Enova avgift)</t>
  </si>
  <si>
    <t>Effektledd</t>
  </si>
  <si>
    <t>El-avgift</t>
  </si>
  <si>
    <t>Sum nettleie</t>
  </si>
  <si>
    <t>Tabell 5.1.1.1 Nettleie i periode 26.06.2028-01.07.2040</t>
  </si>
  <si>
    <t>Tabell 5.1.1.2 Nettleie i periode 02.07.2040-01.07.2042</t>
  </si>
  <si>
    <t>Komponent</t>
  </si>
  <si>
    <t>Biodrivstoff</t>
  </si>
  <si>
    <t>Biogass</t>
  </si>
  <si>
    <t>Velg drivstoff</t>
  </si>
  <si>
    <t>Tilbudsskjema totalt</t>
  </si>
  <si>
    <r>
      <rPr>
        <b/>
        <sz val="12"/>
        <rFont val="Arial"/>
        <family val="2"/>
      </rPr>
      <t>Rutetimepris 2</t>
    </r>
    <r>
      <rPr>
        <sz val="12"/>
        <rFont val="Arial"/>
        <family val="2"/>
      </rPr>
      <t xml:space="preserve">
Lørdag og søndag</t>
    </r>
  </si>
  <si>
    <t>kontroll: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</si>
</sst>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* #,##0.00_-;\-* #,##0.00_-;_-* &quot;-&quot;??_-;_-@_-"/>
    <numFmt numFmtId="165" formatCode="&quot;kr&quot;\ #,##0.00"/>
    <numFmt numFmtId="166" formatCode="&quot;kr&quot;\ #,##0"/>
    <numFmt numFmtId="167" formatCode="_-* #,##0_-;\-* #,##0_-;_-* &quot;-&quot;??_-;_-@_-"/>
  </numFmts>
  <fonts count="15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22"/>
      <color theme="0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5A300"/>
        <bgColor indexed="64"/>
      </patternFill>
    </fill>
    <fill>
      <patternFill patternType="solid">
        <fgColor rgb="FFE4ED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4" fillId="0" borderId="0"/>
    <xf numFmtId="164" fontId="9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left" wrapText="1"/>
    </xf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Border="1"/>
    <xf numFmtId="165" fontId="1" fillId="0" borderId="7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166" fontId="2" fillId="0" borderId="7" xfId="0" applyNumberFormat="1" applyFont="1" applyBorder="1" applyAlignment="1">
      <alignment horizontal="center"/>
    </xf>
    <xf numFmtId="0" fontId="0" fillId="0" borderId="2" xfId="0" applyBorder="1"/>
    <xf numFmtId="166" fontId="2" fillId="0" borderId="7" xfId="0" applyNumberFormat="1" applyFont="1" applyBorder="1" applyAlignment="1">
      <alignment horizontal="center" wrapText="1"/>
    </xf>
    <xf numFmtId="166" fontId="1" fillId="0" borderId="7" xfId="0" applyNumberFormat="1" applyFont="1" applyBorder="1" applyAlignment="1">
      <alignment horizontal="center" wrapText="1"/>
    </xf>
    <xf numFmtId="0" fontId="0" fillId="0" borderId="1" xfId="0" applyBorder="1"/>
    <xf numFmtId="3" fontId="2" fillId="3" borderId="9" xfId="0" applyNumberFormat="1" applyFont="1" applyFill="1" applyBorder="1" applyAlignment="1">
      <alignment horizontal="center"/>
    </xf>
    <xf numFmtId="165" fontId="2" fillId="3" borderId="7" xfId="0" applyNumberFormat="1" applyFont="1" applyFill="1" applyBorder="1" applyAlignment="1">
      <alignment horizontal="center"/>
    </xf>
    <xf numFmtId="3" fontId="1" fillId="3" borderId="7" xfId="0" applyNumberFormat="1" applyFont="1" applyFill="1" applyBorder="1" applyAlignment="1">
      <alignment horizontal="center"/>
    </xf>
    <xf numFmtId="165" fontId="1" fillId="3" borderId="7" xfId="0" applyNumberFormat="1" applyFont="1" applyFill="1" applyBorder="1" applyAlignment="1">
      <alignment horizontal="center"/>
    </xf>
    <xf numFmtId="166" fontId="2" fillId="3" borderId="7" xfId="0" applyNumberFormat="1" applyFont="1" applyFill="1" applyBorder="1" applyAlignment="1">
      <alignment horizontal="center"/>
    </xf>
    <xf numFmtId="166" fontId="1" fillId="3" borderId="7" xfId="0" applyNumberFormat="1" applyFont="1" applyFill="1" applyBorder="1" applyAlignment="1">
      <alignment horizontal="center"/>
    </xf>
    <xf numFmtId="166" fontId="2" fillId="3" borderId="7" xfId="0" applyNumberFormat="1" applyFont="1" applyFill="1" applyBorder="1" applyAlignment="1">
      <alignment horizontal="center" wrapText="1"/>
    </xf>
    <xf numFmtId="3" fontId="8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66" fontId="2" fillId="4" borderId="7" xfId="0" applyNumberFormat="1" applyFont="1" applyFill="1" applyBorder="1" applyAlignment="1">
      <alignment horizontal="center" wrapText="1"/>
    </xf>
    <xf numFmtId="166" fontId="2" fillId="4" borderId="7" xfId="0" applyNumberFormat="1" applyFont="1" applyFill="1" applyBorder="1" applyAlignment="1">
      <alignment horizontal="center"/>
    </xf>
    <xf numFmtId="167" fontId="1" fillId="0" borderId="14" xfId="2" applyNumberFormat="1" applyFont="1" applyBorder="1"/>
    <xf numFmtId="167" fontId="1" fillId="0" borderId="9" xfId="2" applyNumberFormat="1" applyFont="1" applyBorder="1"/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4" xfId="0" applyFont="1" applyBorder="1" applyAlignment="1">
      <alignment horizontal="center"/>
    </xf>
    <xf numFmtId="167" fontId="1" fillId="0" borderId="0" xfId="0" applyNumberFormat="1" applyFont="1"/>
    <xf numFmtId="167" fontId="1" fillId="0" borderId="0" xfId="2" applyNumberFormat="1" applyFont="1" applyFill="1" applyBorder="1"/>
    <xf numFmtId="167" fontId="1" fillId="0" borderId="0" xfId="2" applyNumberFormat="1" applyFont="1" applyBorder="1"/>
    <xf numFmtId="0" fontId="2" fillId="0" borderId="7" xfId="0" applyFont="1" applyBorder="1" applyAlignment="1">
      <alignment horizontal="center"/>
    </xf>
    <xf numFmtId="0" fontId="2" fillId="0" borderId="11" xfId="0" applyFont="1" applyBorder="1"/>
    <xf numFmtId="167" fontId="2" fillId="0" borderId="11" xfId="0" applyNumberFormat="1" applyFont="1" applyBorder="1"/>
    <xf numFmtId="167" fontId="2" fillId="0" borderId="8" xfId="0" applyNumberFormat="1" applyFont="1" applyBorder="1"/>
    <xf numFmtId="166" fontId="1" fillId="4" borderId="7" xfId="0" applyNumberFormat="1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left" vertical="center"/>
    </xf>
    <xf numFmtId="0" fontId="1" fillId="0" borderId="12" xfId="0" applyFont="1" applyBorder="1"/>
    <xf numFmtId="3" fontId="1" fillId="0" borderId="4" xfId="0" applyNumberFormat="1" applyFont="1" applyBorder="1" applyAlignment="1">
      <alignment horizontal="left" vertical="center"/>
    </xf>
    <xf numFmtId="3" fontId="1" fillId="0" borderId="8" xfId="0" applyNumberFormat="1" applyFont="1" applyBorder="1" applyAlignment="1">
      <alignment horizontal="left" vertical="center"/>
    </xf>
    <xf numFmtId="3" fontId="1" fillId="0" borderId="16" xfId="0" applyNumberFormat="1" applyFont="1" applyBorder="1" applyAlignment="1">
      <alignment horizontal="left" vertical="center"/>
    </xf>
    <xf numFmtId="166" fontId="2" fillId="0" borderId="15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1" xfId="0" applyFont="1" applyBorder="1"/>
    <xf numFmtId="167" fontId="2" fillId="0" borderId="14" xfId="2" applyNumberFormat="1" applyFont="1" applyBorder="1"/>
    <xf numFmtId="0" fontId="1" fillId="0" borderId="7" xfId="0" applyFont="1" applyBorder="1"/>
    <xf numFmtId="0" fontId="1" fillId="0" borderId="9" xfId="0" applyFont="1" applyBorder="1"/>
    <xf numFmtId="167" fontId="1" fillId="0" borderId="0" xfId="2" applyNumberFormat="1" applyFont="1"/>
    <xf numFmtId="10" fontId="1" fillId="0" borderId="0" xfId="3" applyNumberFormat="1" applyFont="1"/>
    <xf numFmtId="0" fontId="2" fillId="5" borderId="8" xfId="0" applyFont="1" applyFill="1" applyBorder="1" applyAlignment="1">
      <alignment horizontal="center" wrapText="1"/>
    </xf>
    <xf numFmtId="167" fontId="1" fillId="5" borderId="2" xfId="2" applyNumberFormat="1" applyFont="1" applyFill="1" applyBorder="1"/>
    <xf numFmtId="0" fontId="2" fillId="5" borderId="11" xfId="0" applyFont="1" applyFill="1" applyBorder="1" applyAlignment="1">
      <alignment horizontal="center" wrapText="1"/>
    </xf>
    <xf numFmtId="167" fontId="1" fillId="5" borderId="0" xfId="2" applyNumberFormat="1" applyFont="1" applyFill="1" applyBorder="1"/>
    <xf numFmtId="0" fontId="2" fillId="3" borderId="8" xfId="0" applyFont="1" applyFill="1" applyBorder="1" applyAlignment="1">
      <alignment horizontal="center" wrapText="1"/>
    </xf>
    <xf numFmtId="167" fontId="1" fillId="3" borderId="2" xfId="2" applyNumberFormat="1" applyFont="1" applyFill="1" applyBorder="1"/>
    <xf numFmtId="167" fontId="2" fillId="0" borderId="0" xfId="0" applyNumberFormat="1" applyFont="1"/>
    <xf numFmtId="164" fontId="1" fillId="0" borderId="0" xfId="2" applyFont="1"/>
    <xf numFmtId="43" fontId="1" fillId="0" borderId="0" xfId="0" applyNumberFormat="1" applyFont="1"/>
    <xf numFmtId="0" fontId="14" fillId="0" borderId="0" xfId="0" applyFont="1"/>
    <xf numFmtId="164" fontId="1" fillId="0" borderId="0" xfId="2" applyFont="1" applyAlignment="1">
      <alignment wrapText="1"/>
    </xf>
    <xf numFmtId="2" fontId="1" fillId="0" borderId="7" xfId="0" applyNumberFormat="1" applyFont="1" applyBorder="1" applyAlignment="1">
      <alignment horizontal="right" indent="2"/>
    </xf>
    <xf numFmtId="0" fontId="3" fillId="0" borderId="0" xfId="0" applyFont="1"/>
    <xf numFmtId="0" fontId="13" fillId="0" borderId="0" xfId="0" applyFont="1"/>
    <xf numFmtId="0" fontId="13" fillId="0" borderId="10" xfId="0" applyFont="1" applyBorder="1"/>
    <xf numFmtId="0" fontId="3" fillId="0" borderId="7" xfId="0" applyFont="1" applyBorder="1"/>
    <xf numFmtId="0" fontId="13" fillId="0" borderId="7" xfId="0" applyFont="1" applyBorder="1"/>
    <xf numFmtId="2" fontId="13" fillId="0" borderId="7" xfId="0" applyNumberFormat="1" applyFont="1" applyBorder="1"/>
    <xf numFmtId="0" fontId="13" fillId="0" borderId="7" xfId="0" applyFont="1" applyBorder="1" applyAlignment="1">
      <alignment horizontal="right"/>
    </xf>
    <xf numFmtId="0" fontId="13" fillId="0" borderId="0" xfId="0" applyFont="1" applyAlignment="1">
      <alignment horizontal="left" indent="8"/>
    </xf>
    <xf numFmtId="167" fontId="1" fillId="0" borderId="14" xfId="2" applyNumberFormat="1" applyFont="1" applyFill="1" applyBorder="1"/>
    <xf numFmtId="0" fontId="2" fillId="4" borderId="3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 wrapText="1"/>
    </xf>
    <xf numFmtId="165" fontId="1" fillId="6" borderId="7" xfId="0" applyNumberFormat="1" applyFont="1" applyFill="1" applyBorder="1" applyAlignment="1" applyProtection="1">
      <alignment horizontal="center"/>
      <protection locked="0"/>
    </xf>
    <xf numFmtId="165" fontId="1" fillId="6" borderId="15" xfId="0" applyNumberFormat="1" applyFont="1" applyFill="1" applyBorder="1" applyAlignment="1" applyProtection="1">
      <alignment horizontal="center"/>
      <protection locked="0"/>
    </xf>
    <xf numFmtId="3" fontId="1" fillId="6" borderId="4" xfId="0" applyNumberFormat="1" applyFont="1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wrapText="1"/>
      <protection locked="0"/>
    </xf>
    <xf numFmtId="0" fontId="3" fillId="6" borderId="7" xfId="0" applyFont="1" applyFill="1" applyBorder="1" applyAlignment="1" applyProtection="1">
      <alignment horizontal="right"/>
      <protection locked="0"/>
    </xf>
    <xf numFmtId="0" fontId="0" fillId="6" borderId="7" xfId="0" applyFill="1" applyBorder="1" applyAlignment="1" applyProtection="1">
      <alignment horizontal="right"/>
      <protection locked="0"/>
    </xf>
    <xf numFmtId="2" fontId="0" fillId="6" borderId="7" xfId="0" applyNumberFormat="1" applyFill="1" applyBorder="1" applyProtection="1">
      <protection locked="0"/>
    </xf>
    <xf numFmtId="14" fontId="3" fillId="6" borderId="0" xfId="0" applyNumberFormat="1" applyFont="1" applyFill="1" applyProtection="1">
      <protection locked="0"/>
    </xf>
    <xf numFmtId="0" fontId="3" fillId="6" borderId="0" xfId="0" applyFont="1" applyFill="1" applyAlignment="1" applyProtection="1">
      <alignment horizontal="right"/>
      <protection locked="0"/>
    </xf>
    <xf numFmtId="3" fontId="2" fillId="3" borderId="7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6" borderId="7" xfId="0" applyFont="1" applyFill="1" applyBorder="1" applyAlignment="1" applyProtection="1">
      <alignment horizontal="center"/>
      <protection locked="0"/>
    </xf>
    <xf numFmtId="0" fontId="1" fillId="6" borderId="7" xfId="0" applyFont="1" applyFill="1" applyBorder="1" applyAlignment="1" applyProtection="1">
      <alignment horizontal="right"/>
      <protection locked="0"/>
    </xf>
    <xf numFmtId="167" fontId="1" fillId="6" borderId="6" xfId="2" applyNumberFormat="1" applyFont="1" applyFill="1" applyBorder="1" applyProtection="1">
      <protection locked="0"/>
    </xf>
    <xf numFmtId="0" fontId="1" fillId="6" borderId="14" xfId="0" applyFont="1" applyFill="1" applyBorder="1" applyProtection="1">
      <protection locked="0"/>
    </xf>
    <xf numFmtId="167" fontId="1" fillId="6" borderId="14" xfId="2" applyNumberFormat="1" applyFont="1" applyFill="1" applyBorder="1" applyProtection="1">
      <protection locked="0"/>
    </xf>
    <xf numFmtId="9" fontId="1" fillId="6" borderId="14" xfId="0" applyNumberFormat="1" applyFont="1" applyFill="1" applyBorder="1" applyProtection="1">
      <protection locked="0"/>
    </xf>
    <xf numFmtId="9" fontId="1" fillId="6" borderId="9" xfId="3" applyFont="1" applyFill="1" applyBorder="1" applyProtection="1">
      <protection locked="0"/>
    </xf>
    <xf numFmtId="14" fontId="1" fillId="6" borderId="0" xfId="0" applyNumberFormat="1" applyFont="1" applyFill="1" applyProtection="1">
      <protection locked="0"/>
    </xf>
    <xf numFmtId="1" fontId="1" fillId="6" borderId="7" xfId="0" applyNumberFormat="1" applyFont="1" applyFill="1" applyBorder="1" applyAlignment="1" applyProtection="1">
      <alignment horizontal="center" wrapText="1"/>
      <protection locked="0"/>
    </xf>
    <xf numFmtId="1" fontId="1" fillId="4" borderId="7" xfId="0" applyNumberFormat="1" applyFont="1" applyFill="1" applyBorder="1" applyAlignment="1">
      <alignment horizontal="center" wrapText="1"/>
    </xf>
    <xf numFmtId="166" fontId="1" fillId="6" borderId="7" xfId="0" applyNumberFormat="1" applyFont="1" applyFill="1" applyBorder="1" applyAlignment="1" applyProtection="1">
      <alignment horizontal="center" wrapText="1"/>
      <protection locked="0"/>
    </xf>
    <xf numFmtId="0" fontId="2" fillId="6" borderId="0" xfId="0" applyFont="1" applyFill="1" applyAlignment="1" applyProtection="1">
      <alignment horizontal="right" wrapText="1"/>
      <protection locked="0"/>
    </xf>
    <xf numFmtId="0" fontId="1" fillId="6" borderId="0" xfId="0" applyFont="1" applyFill="1" applyAlignment="1" applyProtection="1">
      <alignment horizontal="right"/>
      <protection locked="0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left"/>
    </xf>
    <xf numFmtId="3" fontId="2" fillId="3" borderId="5" xfId="0" applyNumberFormat="1" applyFont="1" applyFill="1" applyBorder="1" applyAlignment="1">
      <alignment horizontal="left"/>
    </xf>
    <xf numFmtId="3" fontId="2" fillId="3" borderId="7" xfId="0" applyNumberFormat="1" applyFont="1" applyFill="1" applyBorder="1" applyAlignment="1">
      <alignment horizontal="left"/>
    </xf>
    <xf numFmtId="0" fontId="0" fillId="3" borderId="7" xfId="0" applyFill="1" applyBorder="1"/>
    <xf numFmtId="0" fontId="2" fillId="0" borderId="10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10" xfId="0" applyFont="1" applyBorder="1" applyAlignment="1">
      <alignment wrapText="1"/>
    </xf>
    <xf numFmtId="0" fontId="0" fillId="0" borderId="8" xfId="0" applyBorder="1"/>
    <xf numFmtId="0" fontId="1" fillId="0" borderId="7" xfId="0" applyFont="1" applyBorder="1" applyAlignment="1">
      <alignment horizontal="left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3" fontId="1" fillId="6" borderId="6" xfId="0" applyNumberFormat="1" applyFont="1" applyFill="1" applyBorder="1" applyAlignment="1" applyProtection="1">
      <alignment horizontal="center" vertical="center"/>
      <protection locked="0"/>
    </xf>
    <xf numFmtId="3" fontId="1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3" fontId="1" fillId="6" borderId="19" xfId="0" applyNumberFormat="1" applyFont="1" applyFill="1" applyBorder="1" applyAlignment="1" applyProtection="1">
      <alignment horizontal="center" vertical="center"/>
      <protection locked="0"/>
    </xf>
    <xf numFmtId="3" fontId="1" fillId="6" borderId="9" xfId="0" applyNumberFormat="1" applyFont="1" applyFill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4" borderId="10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0" borderId="1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1" fillId="4" borderId="7" xfId="0" applyFont="1" applyFill="1" applyBorder="1" applyAlignment="1">
      <alignment horizontal="left" wrapText="1"/>
    </xf>
    <xf numFmtId="0" fontId="11" fillId="0" borderId="7" xfId="0" applyFont="1" applyBorder="1"/>
    <xf numFmtId="166" fontId="11" fillId="0" borderId="7" xfId="0" applyNumberFormat="1" applyFont="1" applyBorder="1"/>
    <xf numFmtId="0" fontId="0" fillId="0" borderId="7" xfId="0" applyBorder="1"/>
    <xf numFmtId="0" fontId="1" fillId="0" borderId="0" xfId="0" quotePrefix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/>
    <xf numFmtId="0" fontId="1" fillId="4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vertical="center"/>
    </xf>
    <xf numFmtId="0" fontId="10" fillId="0" borderId="7" xfId="0" applyFont="1" applyBorder="1"/>
    <xf numFmtId="166" fontId="10" fillId="0" borderId="7" xfId="0" applyNumberFormat="1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</cellXfs>
  <cellStyles count="4">
    <cellStyle name="Komma" xfId="2" builtinId="3"/>
    <cellStyle name="Normal" xfId="0" builtinId="0"/>
    <cellStyle name="Normal 2" xfId="1" xr:uid="{00000000-0005-0000-0000-000001000000}"/>
    <cellStyle name="Prosent" xfId="3" builtinId="5"/>
  </cellStyles>
  <dxfs count="0"/>
  <tableStyles count="0" defaultTableStyle="TableStyleMedium9" defaultPivotStyle="PivotStyleLight16"/>
  <colors>
    <mruColors>
      <color rgb="FFE4EDCC"/>
      <color rgb="FFADC866"/>
      <color rgb="FF75A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RuterTema">
      <a:dk1>
        <a:srgbClr val="252525"/>
      </a:dk1>
      <a:lt1>
        <a:srgbClr val="FFFFFF"/>
      </a:lt1>
      <a:dk2>
        <a:srgbClr val="32374B"/>
      </a:dk2>
      <a:lt2>
        <a:srgbClr val="F5F5F5"/>
      </a:lt2>
      <a:accent1>
        <a:srgbClr val="E60000"/>
      </a:accent1>
      <a:accent2>
        <a:srgbClr val="F07800"/>
      </a:accent2>
      <a:accent3>
        <a:srgbClr val="682C88"/>
      </a:accent3>
      <a:accent4>
        <a:srgbClr val="FFC800"/>
      </a:accent4>
      <a:accent5>
        <a:srgbClr val="0096FF"/>
      </a:accent5>
      <a:accent6>
        <a:srgbClr val="87B914"/>
      </a:accent6>
      <a:hlink>
        <a:srgbClr val="006BB3"/>
      </a:hlink>
      <a:folHlink>
        <a:srgbClr val="682C8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3:Q200"/>
  <sheetViews>
    <sheetView showGridLines="0" tabSelected="1" topLeftCell="A20" zoomScale="55" zoomScaleNormal="55" workbookViewId="0">
      <selection activeCell="AC31" sqref="AC31"/>
    </sheetView>
  </sheetViews>
  <sheetFormatPr baseColWidth="10" defaultColWidth="9.140625" defaultRowHeight="15" x14ac:dyDescent="0.2"/>
  <cols>
    <col min="1" max="1" width="9.140625" style="3"/>
    <col min="2" max="2" width="4.140625" style="3" customWidth="1"/>
    <col min="3" max="3" width="5.5703125" style="3" customWidth="1"/>
    <col min="4" max="4" width="21.5703125" style="3" customWidth="1"/>
    <col min="5" max="5" width="32.7109375" style="3" customWidth="1"/>
    <col min="6" max="6" width="21.7109375" style="3" customWidth="1"/>
    <col min="7" max="7" width="20.28515625" style="3" customWidth="1"/>
    <col min="8" max="8" width="31.5703125" style="3" customWidth="1"/>
    <col min="9" max="9" width="4.5703125" style="3" customWidth="1"/>
    <col min="10" max="10" width="11.42578125" style="3" customWidth="1"/>
    <col min="11" max="11" width="5.5703125" style="3" customWidth="1"/>
    <col min="12" max="12" width="20.5703125" style="3" customWidth="1"/>
    <col min="13" max="13" width="32.7109375" style="3" customWidth="1"/>
    <col min="14" max="14" width="21.7109375" style="3" customWidth="1"/>
    <col min="15" max="15" width="20.28515625" style="3" customWidth="1"/>
    <col min="16" max="16" width="35.7109375" style="3" customWidth="1"/>
    <col min="17" max="17" width="4.5703125" style="3" customWidth="1"/>
    <col min="18" max="239" width="11.42578125" style="3" customWidth="1"/>
    <col min="240" max="16384" width="9.140625" style="3"/>
  </cols>
  <sheetData>
    <row r="3" spans="3:17" ht="114.75" customHeight="1" x14ac:dyDescent="0.2">
      <c r="C3" s="144" t="s">
        <v>74</v>
      </c>
      <c r="D3" s="145"/>
      <c r="E3" s="145"/>
      <c r="F3" s="145"/>
      <c r="G3" s="145"/>
      <c r="H3" s="145"/>
      <c r="I3" s="146"/>
      <c r="K3" s="144" t="s">
        <v>75</v>
      </c>
      <c r="L3" s="145"/>
      <c r="M3" s="145"/>
      <c r="N3" s="145"/>
      <c r="O3" s="145"/>
      <c r="P3" s="145"/>
      <c r="Q3" s="146"/>
    </row>
    <row r="4" spans="3:17" x14ac:dyDescent="0.2">
      <c r="C4" s="2"/>
      <c r="I4" s="5"/>
      <c r="K4" s="2"/>
      <c r="Q4" s="5"/>
    </row>
    <row r="5" spans="3:17" ht="15.75" x14ac:dyDescent="0.25">
      <c r="C5" s="2"/>
      <c r="D5" s="1" t="s">
        <v>0</v>
      </c>
      <c r="E5" s="1"/>
      <c r="F5" s="1"/>
      <c r="I5" s="5"/>
      <c r="K5" s="2"/>
      <c r="L5" s="1" t="s">
        <v>0</v>
      </c>
      <c r="M5" s="1"/>
      <c r="N5" s="1"/>
      <c r="Q5" s="5"/>
    </row>
    <row r="6" spans="3:17" ht="15.75" x14ac:dyDescent="0.25">
      <c r="C6" s="2"/>
      <c r="G6" s="116"/>
      <c r="H6" s="116"/>
      <c r="I6" s="5"/>
      <c r="K6" s="2"/>
      <c r="O6" s="116"/>
      <c r="P6" s="116"/>
      <c r="Q6" s="5"/>
    </row>
    <row r="7" spans="3:17" ht="27" customHeight="1" x14ac:dyDescent="0.2">
      <c r="C7" s="2"/>
      <c r="D7" s="53" t="s">
        <v>52</v>
      </c>
      <c r="E7" s="53" t="s">
        <v>1</v>
      </c>
      <c r="F7" s="13" t="s">
        <v>2</v>
      </c>
      <c r="G7" s="13" t="s">
        <v>3</v>
      </c>
      <c r="H7" s="14" t="s">
        <v>4</v>
      </c>
      <c r="I7" s="5"/>
      <c r="K7" s="2"/>
      <c r="L7" s="53" t="s">
        <v>52</v>
      </c>
      <c r="M7" s="53" t="s">
        <v>1</v>
      </c>
      <c r="N7" s="13" t="s">
        <v>2</v>
      </c>
      <c r="O7" s="13" t="s">
        <v>3</v>
      </c>
      <c r="P7" s="14" t="s">
        <v>4</v>
      </c>
      <c r="Q7" s="5"/>
    </row>
    <row r="8" spans="3:17" ht="27" customHeight="1" x14ac:dyDescent="0.25">
      <c r="C8" s="2"/>
      <c r="D8" s="137" t="s">
        <v>53</v>
      </c>
      <c r="E8" s="56" t="s">
        <v>5</v>
      </c>
      <c r="F8" s="134"/>
      <c r="G8" s="92"/>
      <c r="H8" s="16">
        <f>F8*G8</f>
        <v>0</v>
      </c>
      <c r="I8" s="5"/>
      <c r="K8" s="2"/>
      <c r="L8" s="137" t="s">
        <v>53</v>
      </c>
      <c r="M8" s="56" t="s">
        <v>5</v>
      </c>
      <c r="N8" s="134"/>
      <c r="O8" s="92"/>
      <c r="P8" s="16">
        <f>N8*O8</f>
        <v>0</v>
      </c>
      <c r="Q8" s="5"/>
    </row>
    <row r="9" spans="3:17" ht="27" customHeight="1" x14ac:dyDescent="0.25">
      <c r="C9" s="2"/>
      <c r="D9" s="138"/>
      <c r="E9" s="56" t="s">
        <v>34</v>
      </c>
      <c r="F9" s="135"/>
      <c r="G9" s="11">
        <f>+Nettleie!D17</f>
        <v>0</v>
      </c>
      <c r="H9" s="16">
        <f>F8*G9</f>
        <v>0</v>
      </c>
      <c r="I9" s="5"/>
      <c r="K9" s="2"/>
      <c r="L9" s="138"/>
      <c r="M9" s="56" t="s">
        <v>34</v>
      </c>
      <c r="N9" s="135"/>
      <c r="O9" s="11">
        <f>+Nettleie!D25</f>
        <v>0</v>
      </c>
      <c r="P9" s="16">
        <f>N8*O9</f>
        <v>0</v>
      </c>
      <c r="Q9" s="5"/>
    </row>
    <row r="10" spans="3:17" ht="27" customHeight="1" thickBot="1" x14ac:dyDescent="0.3">
      <c r="C10" s="2"/>
      <c r="D10" s="139"/>
      <c r="E10" s="57" t="s">
        <v>35</v>
      </c>
      <c r="F10" s="136"/>
      <c r="G10" s="93"/>
      <c r="H10" s="58">
        <f>F8*G10</f>
        <v>0</v>
      </c>
      <c r="I10" s="5"/>
      <c r="K10" s="2"/>
      <c r="L10" s="139"/>
      <c r="M10" s="57" t="s">
        <v>35</v>
      </c>
      <c r="N10" s="136"/>
      <c r="O10" s="93"/>
      <c r="P10" s="58">
        <f>N8*O10</f>
        <v>0</v>
      </c>
      <c r="Q10" s="5"/>
    </row>
    <row r="11" spans="3:17" ht="27" customHeight="1" thickTop="1" x14ac:dyDescent="0.25">
      <c r="C11" s="2"/>
      <c r="D11" s="150" t="s">
        <v>99</v>
      </c>
      <c r="E11" s="94" t="s">
        <v>101</v>
      </c>
      <c r="F11" s="140"/>
      <c r="G11" s="103"/>
      <c r="H11" s="16">
        <f>+F11*G11</f>
        <v>0</v>
      </c>
      <c r="I11" s="5"/>
      <c r="K11" s="2"/>
      <c r="L11" s="150" t="s">
        <v>99</v>
      </c>
      <c r="M11" s="94" t="s">
        <v>101</v>
      </c>
      <c r="N11" s="140"/>
      <c r="O11" s="103"/>
      <c r="P11" s="16">
        <f>+N11*O11</f>
        <v>0</v>
      </c>
      <c r="Q11" s="5"/>
    </row>
    <row r="12" spans="3:17" ht="27" customHeight="1" x14ac:dyDescent="0.25">
      <c r="C12" s="2"/>
      <c r="D12" s="151"/>
      <c r="E12" s="55" t="s">
        <v>35</v>
      </c>
      <c r="F12" s="141"/>
      <c r="G12" s="92"/>
      <c r="H12" s="16">
        <f>F11*G12</f>
        <v>0</v>
      </c>
      <c r="I12" s="5"/>
      <c r="K12" s="2"/>
      <c r="L12" s="151"/>
      <c r="M12" s="55" t="s">
        <v>35</v>
      </c>
      <c r="N12" s="141"/>
      <c r="O12" s="92"/>
      <c r="P12" s="16">
        <f>+N11*O12</f>
        <v>0</v>
      </c>
      <c r="Q12" s="5"/>
    </row>
    <row r="13" spans="3:17" ht="27" customHeight="1" x14ac:dyDescent="0.25">
      <c r="C13" s="2"/>
      <c r="D13" s="121" t="s">
        <v>6</v>
      </c>
      <c r="E13" s="122"/>
      <c r="F13" s="21">
        <v>1030440.2930000001</v>
      </c>
      <c r="G13" s="22"/>
      <c r="H13" s="22">
        <f>SUM(H8:H12)</f>
        <v>0</v>
      </c>
      <c r="I13" s="5"/>
      <c r="K13" s="2"/>
      <c r="L13" s="121" t="s">
        <v>6</v>
      </c>
      <c r="M13" s="122"/>
      <c r="N13" s="21">
        <v>1030440.2930000001</v>
      </c>
      <c r="O13" s="22"/>
      <c r="P13" s="22">
        <f>SUM(P8:P12)</f>
        <v>0</v>
      </c>
      <c r="Q13" s="5"/>
    </row>
    <row r="14" spans="3:17" ht="15.75" x14ac:dyDescent="0.25">
      <c r="C14" s="2"/>
      <c r="D14" s="4"/>
      <c r="E14" s="102" t="s">
        <v>104</v>
      </c>
      <c r="F14" s="28">
        <f>+F8+F11-F13</f>
        <v>-1030440.2930000001</v>
      </c>
      <c r="G14" s="28"/>
      <c r="I14" s="5"/>
      <c r="K14" s="2"/>
      <c r="L14" s="4"/>
      <c r="M14" s="102" t="s">
        <v>104</v>
      </c>
      <c r="N14" s="28">
        <f>+N8+N11-N13</f>
        <v>-1030440.2930000001</v>
      </c>
      <c r="O14" s="28"/>
      <c r="Q14" s="5"/>
    </row>
    <row r="15" spans="3:17" ht="15.75" x14ac:dyDescent="0.25">
      <c r="C15" s="2"/>
      <c r="D15" s="4"/>
      <c r="E15" s="4"/>
      <c r="F15" s="28"/>
      <c r="G15" s="28"/>
      <c r="I15" s="5"/>
      <c r="K15" s="2"/>
      <c r="L15" s="4"/>
      <c r="M15" s="4"/>
      <c r="N15" s="28"/>
      <c r="O15" s="28"/>
      <c r="Q15" s="5"/>
    </row>
    <row r="16" spans="3:17" ht="15.75" x14ac:dyDescent="0.25">
      <c r="C16" s="2"/>
      <c r="D16" s="117" t="s">
        <v>7</v>
      </c>
      <c r="E16" s="117"/>
      <c r="F16" s="117"/>
      <c r="G16" s="117"/>
      <c r="H16" s="117"/>
      <c r="I16" s="5"/>
      <c r="K16" s="2"/>
      <c r="L16" s="117" t="s">
        <v>7</v>
      </c>
      <c r="M16" s="117"/>
      <c r="N16" s="117"/>
      <c r="O16" s="117"/>
      <c r="P16" s="117"/>
      <c r="Q16" s="5"/>
    </row>
    <row r="17" spans="3:17" ht="15.75" x14ac:dyDescent="0.25">
      <c r="C17" s="2"/>
      <c r="D17" s="30"/>
      <c r="E17" s="30"/>
      <c r="G17" s="116"/>
      <c r="H17" s="116"/>
      <c r="I17" s="5"/>
      <c r="K17" s="2"/>
      <c r="L17" s="30"/>
      <c r="M17" s="30"/>
      <c r="O17" s="116"/>
      <c r="P17" s="116"/>
      <c r="Q17" s="5"/>
    </row>
    <row r="18" spans="3:17" ht="27" customHeight="1" x14ac:dyDescent="0.2">
      <c r="C18" s="2"/>
      <c r="D18" s="118" t="s">
        <v>17</v>
      </c>
      <c r="E18" s="142"/>
      <c r="F18" s="13" t="s">
        <v>8</v>
      </c>
      <c r="G18" s="13" t="s">
        <v>9</v>
      </c>
      <c r="H18" s="14" t="s">
        <v>4</v>
      </c>
      <c r="I18" s="5"/>
      <c r="K18" s="2"/>
      <c r="L18" s="118" t="s">
        <v>17</v>
      </c>
      <c r="M18" s="142"/>
      <c r="N18" s="13" t="s">
        <v>8</v>
      </c>
      <c r="O18" s="13" t="s">
        <v>9</v>
      </c>
      <c r="P18" s="14" t="s">
        <v>4</v>
      </c>
      <c r="Q18" s="5"/>
    </row>
    <row r="19" spans="3:17" ht="47.25" customHeight="1" x14ac:dyDescent="0.25">
      <c r="C19" s="2"/>
      <c r="D19" s="129" t="s">
        <v>51</v>
      </c>
      <c r="E19" s="143"/>
      <c r="F19" s="12">
        <v>24878.629999999994</v>
      </c>
      <c r="G19" s="92"/>
      <c r="H19" s="16">
        <f>+F19*G19</f>
        <v>0</v>
      </c>
      <c r="I19" s="5"/>
      <c r="K19" s="2"/>
      <c r="L19" s="129" t="s">
        <v>51</v>
      </c>
      <c r="M19" s="143"/>
      <c r="N19" s="12">
        <v>24878.629999999994</v>
      </c>
      <c r="O19" s="92"/>
      <c r="P19" s="16">
        <f>+N19*O19</f>
        <v>0</v>
      </c>
      <c r="Q19" s="5"/>
    </row>
    <row r="20" spans="3:17" ht="47.25" customHeight="1" x14ac:dyDescent="0.25">
      <c r="C20" s="2"/>
      <c r="D20" s="129" t="s">
        <v>103</v>
      </c>
      <c r="E20" s="143"/>
      <c r="F20" s="12">
        <v>902.88</v>
      </c>
      <c r="G20" s="92"/>
      <c r="H20" s="16">
        <f>+F20*G20</f>
        <v>0</v>
      </c>
      <c r="I20" s="5"/>
      <c r="K20" s="2"/>
      <c r="L20" s="129" t="s">
        <v>103</v>
      </c>
      <c r="M20" s="143"/>
      <c r="N20" s="12">
        <v>902.88</v>
      </c>
      <c r="O20" s="92"/>
      <c r="P20" s="16">
        <f>+N20*O20</f>
        <v>0</v>
      </c>
      <c r="Q20" s="5"/>
    </row>
    <row r="21" spans="3:17" ht="27" customHeight="1" x14ac:dyDescent="0.25">
      <c r="C21" s="2"/>
      <c r="D21" s="121" t="s">
        <v>6</v>
      </c>
      <c r="E21" s="122"/>
      <c r="F21" s="101">
        <f>+F19+F20</f>
        <v>25781.509999999995</v>
      </c>
      <c r="G21" s="24"/>
      <c r="H21" s="25">
        <f>SUM(H19:H20)</f>
        <v>0</v>
      </c>
      <c r="I21" s="5"/>
      <c r="K21" s="2"/>
      <c r="L21" s="121" t="s">
        <v>6</v>
      </c>
      <c r="M21" s="122"/>
      <c r="N21" s="101">
        <f>SUM(N19:N20)</f>
        <v>25781.509999999995</v>
      </c>
      <c r="O21" s="24"/>
      <c r="P21" s="25">
        <f>SUM(P19:P20)</f>
        <v>0</v>
      </c>
      <c r="Q21" s="5"/>
    </row>
    <row r="22" spans="3:17" x14ac:dyDescent="0.2">
      <c r="C22" s="2"/>
      <c r="I22" s="5"/>
      <c r="K22" s="2"/>
      <c r="Q22" s="5"/>
    </row>
    <row r="23" spans="3:17" ht="15.75" customHeight="1" x14ac:dyDescent="0.2">
      <c r="C23" s="2"/>
      <c r="D23" s="147" t="s">
        <v>10</v>
      </c>
      <c r="E23" s="147"/>
      <c r="F23" s="147"/>
      <c r="G23" s="147"/>
      <c r="H23" s="147"/>
      <c r="I23" s="5"/>
      <c r="K23" s="2"/>
      <c r="L23" s="147" t="s">
        <v>10</v>
      </c>
      <c r="M23" s="147"/>
      <c r="N23" s="147"/>
      <c r="O23" s="147"/>
      <c r="P23" s="147"/>
      <c r="Q23" s="5"/>
    </row>
    <row r="24" spans="3:17" ht="15.75" x14ac:dyDescent="0.25">
      <c r="C24" s="2"/>
      <c r="G24" s="116"/>
      <c r="H24" s="116"/>
      <c r="I24" s="5"/>
      <c r="K24" s="2"/>
      <c r="O24" s="116"/>
      <c r="P24" s="116"/>
      <c r="Q24" s="5"/>
    </row>
    <row r="25" spans="3:17" ht="33.75" customHeight="1" x14ac:dyDescent="0.2">
      <c r="C25" s="2"/>
      <c r="D25" s="132" t="s">
        <v>33</v>
      </c>
      <c r="E25" s="133"/>
      <c r="F25" s="14" t="s">
        <v>64</v>
      </c>
      <c r="G25" s="14" t="s">
        <v>11</v>
      </c>
      <c r="H25" s="14" t="s">
        <v>4</v>
      </c>
      <c r="I25" s="5"/>
      <c r="K25" s="2"/>
      <c r="L25" s="132" t="s">
        <v>33</v>
      </c>
      <c r="M25" s="133"/>
      <c r="N25" s="14" t="s">
        <v>64</v>
      </c>
      <c r="O25" s="14" t="s">
        <v>11</v>
      </c>
      <c r="P25" s="14" t="s">
        <v>4</v>
      </c>
      <c r="Q25" s="5"/>
    </row>
    <row r="26" spans="3:17" ht="27" customHeight="1" x14ac:dyDescent="0.25">
      <c r="C26" s="2"/>
      <c r="D26" s="125">
        <f>+Kapitalkostnad!E7</f>
        <v>0</v>
      </c>
      <c r="E26" s="126"/>
      <c r="F26" s="111"/>
      <c r="G26" s="19">
        <f>+Kapitalkostnad!L17</f>
        <v>0</v>
      </c>
      <c r="H26" s="16">
        <f>F26*G26*12</f>
        <v>0</v>
      </c>
      <c r="I26" s="5"/>
      <c r="K26" s="2"/>
      <c r="L26" s="148">
        <f>+D26</f>
        <v>0</v>
      </c>
      <c r="M26" s="149"/>
      <c r="N26" s="112">
        <f>+F26</f>
        <v>0</v>
      </c>
      <c r="O26" s="52" t="s">
        <v>50</v>
      </c>
      <c r="P26" s="36" t="s">
        <v>50</v>
      </c>
      <c r="Q26" s="5"/>
    </row>
    <row r="27" spans="3:17" ht="27" customHeight="1" x14ac:dyDescent="0.25">
      <c r="C27" s="2"/>
      <c r="D27" s="125">
        <f>+Kapitalkostnad!E34</f>
        <v>0</v>
      </c>
      <c r="E27" s="126"/>
      <c r="F27" s="111"/>
      <c r="G27" s="19">
        <f>+Kapitalkostnad!L44</f>
        <v>0</v>
      </c>
      <c r="H27" s="16">
        <f>F27*G27*12</f>
        <v>0</v>
      </c>
      <c r="I27" s="5"/>
      <c r="K27" s="2"/>
      <c r="L27" s="148">
        <f>+D27</f>
        <v>0</v>
      </c>
      <c r="M27" s="149"/>
      <c r="N27" s="112">
        <f>+F27</f>
        <v>0</v>
      </c>
      <c r="O27" s="52" t="s">
        <v>50</v>
      </c>
      <c r="P27" s="36" t="s">
        <v>50</v>
      </c>
      <c r="Q27" s="5"/>
    </row>
    <row r="28" spans="3:17" ht="27" customHeight="1" x14ac:dyDescent="0.25">
      <c r="C28" s="2"/>
      <c r="D28" s="125">
        <f>+Kapitalkostnad!E61</f>
        <v>0</v>
      </c>
      <c r="E28" s="126"/>
      <c r="F28" s="111"/>
      <c r="G28" s="19">
        <f>+Kapitalkostnad!L71</f>
        <v>0</v>
      </c>
      <c r="H28" s="16">
        <f>F28*G28*12</f>
        <v>0</v>
      </c>
      <c r="I28" s="5"/>
      <c r="K28" s="2"/>
      <c r="L28" s="90">
        <f>+D28</f>
        <v>0</v>
      </c>
      <c r="M28" s="91"/>
      <c r="N28" s="112">
        <f>+F28</f>
        <v>0</v>
      </c>
      <c r="O28" s="52" t="s">
        <v>50</v>
      </c>
      <c r="P28" s="36" t="s">
        <v>50</v>
      </c>
      <c r="Q28" s="5"/>
    </row>
    <row r="29" spans="3:17" ht="27" customHeight="1" x14ac:dyDescent="0.25">
      <c r="C29" s="2"/>
      <c r="D29" s="121" t="s">
        <v>6</v>
      </c>
      <c r="E29" s="122"/>
      <c r="F29" s="23">
        <f>SUM(F26:F28)</f>
        <v>0</v>
      </c>
      <c r="G29" s="26">
        <f>SUM(G26:G28)</f>
        <v>0</v>
      </c>
      <c r="H29" s="25">
        <f>SUM(H26:H28)</f>
        <v>0</v>
      </c>
      <c r="I29" s="5"/>
      <c r="K29" s="2"/>
      <c r="L29" s="121" t="s">
        <v>6</v>
      </c>
      <c r="M29" s="122"/>
      <c r="N29" s="23">
        <f>SUM(N26:N28)</f>
        <v>0</v>
      </c>
      <c r="O29" s="26">
        <f>SUM(O26:O28)</f>
        <v>0</v>
      </c>
      <c r="P29" s="25">
        <f>SUM(P26:P28)</f>
        <v>0</v>
      </c>
      <c r="Q29" s="5"/>
    </row>
    <row r="30" spans="3:17" x14ac:dyDescent="0.2">
      <c r="C30" s="2"/>
      <c r="I30" s="5"/>
      <c r="K30" s="2"/>
      <c r="Q30" s="5"/>
    </row>
    <row r="31" spans="3:17" ht="15.75" x14ac:dyDescent="0.25">
      <c r="C31" s="2"/>
      <c r="D31" s="117" t="s">
        <v>12</v>
      </c>
      <c r="E31" s="117"/>
      <c r="F31" s="117"/>
      <c r="G31" s="117"/>
      <c r="H31" s="117"/>
      <c r="I31" s="5"/>
      <c r="K31" s="2"/>
      <c r="L31" s="117" t="s">
        <v>12</v>
      </c>
      <c r="M31" s="117"/>
      <c r="N31" s="117"/>
      <c r="O31" s="117"/>
      <c r="P31" s="117"/>
      <c r="Q31" s="5"/>
    </row>
    <row r="32" spans="3:17" ht="15.75" x14ac:dyDescent="0.25">
      <c r="C32" s="2"/>
      <c r="D32" s="1"/>
      <c r="E32" s="1"/>
      <c r="F32" s="1"/>
      <c r="G32" s="116"/>
      <c r="H32" s="116"/>
      <c r="I32" s="5"/>
      <c r="K32" s="2"/>
      <c r="L32" s="1"/>
      <c r="M32" s="1"/>
      <c r="N32" s="1"/>
      <c r="O32" s="116"/>
      <c r="P32" s="116"/>
      <c r="Q32" s="5"/>
    </row>
    <row r="33" spans="3:17" ht="27" customHeight="1" x14ac:dyDescent="0.2">
      <c r="C33" s="2"/>
      <c r="D33" s="118" t="s">
        <v>13</v>
      </c>
      <c r="E33" s="119"/>
      <c r="F33" s="120"/>
      <c r="G33" s="13" t="s">
        <v>14</v>
      </c>
      <c r="H33" s="14" t="s">
        <v>4</v>
      </c>
      <c r="I33" s="5"/>
      <c r="K33" s="2"/>
      <c r="L33" s="118" t="s">
        <v>13</v>
      </c>
      <c r="M33" s="119"/>
      <c r="N33" s="120"/>
      <c r="O33" s="13" t="s">
        <v>14</v>
      </c>
      <c r="P33" s="14" t="s">
        <v>4</v>
      </c>
      <c r="Q33" s="5"/>
    </row>
    <row r="34" spans="3:17" ht="27" customHeight="1" x14ac:dyDescent="0.25">
      <c r="C34" s="2"/>
      <c r="D34" s="128" t="s">
        <v>13</v>
      </c>
      <c r="E34" s="128"/>
      <c r="F34" s="128"/>
      <c r="G34" s="113"/>
      <c r="H34" s="16">
        <f>+G34*12</f>
        <v>0</v>
      </c>
      <c r="I34" s="5"/>
      <c r="K34" s="2"/>
      <c r="L34" s="128" t="s">
        <v>13</v>
      </c>
      <c r="M34" s="128"/>
      <c r="N34" s="128"/>
      <c r="O34" s="113"/>
      <c r="P34" s="16">
        <f>+O34*12</f>
        <v>0</v>
      </c>
      <c r="Q34" s="5"/>
    </row>
    <row r="35" spans="3:17" ht="27" customHeight="1" x14ac:dyDescent="0.25">
      <c r="C35" s="2"/>
      <c r="D35" s="123" t="s">
        <v>6</v>
      </c>
      <c r="E35" s="123"/>
      <c r="F35" s="124"/>
      <c r="G35" s="25">
        <f>SUM(G34)</f>
        <v>0</v>
      </c>
      <c r="H35" s="25">
        <f>SUM(H34)</f>
        <v>0</v>
      </c>
      <c r="I35" s="5"/>
      <c r="K35" s="2"/>
      <c r="L35" s="123" t="s">
        <v>6</v>
      </c>
      <c r="M35" s="123"/>
      <c r="N35" s="124"/>
      <c r="O35" s="25">
        <f>SUM(O34)</f>
        <v>0</v>
      </c>
      <c r="P35" s="25">
        <f>SUM(P34)</f>
        <v>0</v>
      </c>
      <c r="Q35" s="5"/>
    </row>
    <row r="36" spans="3:17" x14ac:dyDescent="0.2">
      <c r="C36" s="2"/>
      <c r="D36" s="127"/>
      <c r="E36" s="127"/>
      <c r="F36" s="127"/>
      <c r="G36" s="127"/>
      <c r="H36" s="127"/>
      <c r="I36" s="5"/>
      <c r="K36" s="2"/>
      <c r="L36" s="127"/>
      <c r="M36" s="127"/>
      <c r="N36" s="127"/>
      <c r="O36" s="127"/>
      <c r="P36" s="127"/>
      <c r="Q36" s="5"/>
    </row>
    <row r="37" spans="3:17" ht="15.75" x14ac:dyDescent="0.25">
      <c r="C37" s="2"/>
      <c r="D37" s="29"/>
      <c r="E37" s="29"/>
      <c r="F37" s="29"/>
      <c r="G37" s="29"/>
      <c r="H37" s="29"/>
      <c r="I37" s="5"/>
      <c r="K37" s="2"/>
      <c r="L37" s="29"/>
      <c r="M37" s="29"/>
      <c r="N37" s="29"/>
      <c r="O37" s="29"/>
      <c r="P37" s="29"/>
      <c r="Q37" s="5"/>
    </row>
    <row r="38" spans="3:17" ht="15.75" x14ac:dyDescent="0.25">
      <c r="C38" s="2"/>
      <c r="D38" s="117" t="s">
        <v>77</v>
      </c>
      <c r="E38" s="117"/>
      <c r="F38" s="117"/>
      <c r="G38" s="117"/>
      <c r="H38" s="117"/>
      <c r="I38" s="5"/>
      <c r="K38" s="2"/>
      <c r="L38" s="117" t="s">
        <v>77</v>
      </c>
      <c r="M38" s="117"/>
      <c r="N38" s="117"/>
      <c r="O38" s="117"/>
      <c r="P38" s="117"/>
      <c r="Q38" s="5"/>
    </row>
    <row r="39" spans="3:17" ht="15.75" x14ac:dyDescent="0.25">
      <c r="C39" s="2"/>
      <c r="D39" s="1"/>
      <c r="E39" s="1"/>
      <c r="F39" s="1"/>
      <c r="G39" s="116"/>
      <c r="H39" s="116"/>
      <c r="I39" s="5"/>
      <c r="K39" s="2"/>
      <c r="L39" s="1"/>
      <c r="M39" s="1"/>
      <c r="N39" s="1"/>
      <c r="O39" s="116"/>
      <c r="P39" s="116"/>
      <c r="Q39" s="5"/>
    </row>
    <row r="40" spans="3:17" ht="27" customHeight="1" x14ac:dyDescent="0.2">
      <c r="C40" s="2"/>
      <c r="D40" s="118" t="s">
        <v>15</v>
      </c>
      <c r="E40" s="119"/>
      <c r="F40" s="120"/>
      <c r="G40" s="13" t="s">
        <v>14</v>
      </c>
      <c r="H40" s="14" t="s">
        <v>4</v>
      </c>
      <c r="I40" s="5"/>
      <c r="K40" s="2"/>
      <c r="L40" s="118" t="s">
        <v>15</v>
      </c>
      <c r="M40" s="119"/>
      <c r="N40" s="120"/>
      <c r="O40" s="13" t="s">
        <v>14</v>
      </c>
      <c r="P40" s="14" t="s">
        <v>4</v>
      </c>
      <c r="Q40" s="5"/>
    </row>
    <row r="41" spans="3:17" ht="27" customHeight="1" x14ac:dyDescent="0.25">
      <c r="C41" s="2"/>
      <c r="D41" s="131" t="s">
        <v>15</v>
      </c>
      <c r="E41" s="131"/>
      <c r="F41" s="131"/>
      <c r="G41" s="113">
        <f>+Kapitalkostnad!H93</f>
        <v>0</v>
      </c>
      <c r="H41" s="18">
        <f>+G41*12</f>
        <v>0</v>
      </c>
      <c r="I41" s="5"/>
      <c r="K41" s="2"/>
      <c r="L41" s="152" t="s">
        <v>15</v>
      </c>
      <c r="M41" s="152"/>
      <c r="N41" s="152"/>
      <c r="O41" s="52" t="s">
        <v>50</v>
      </c>
      <c r="P41" s="35" t="s">
        <v>50</v>
      </c>
      <c r="Q41" s="5"/>
    </row>
    <row r="42" spans="3:17" ht="27" customHeight="1" x14ac:dyDescent="0.25">
      <c r="C42" s="2"/>
      <c r="D42" s="123" t="s">
        <v>6</v>
      </c>
      <c r="E42" s="123"/>
      <c r="F42" s="124"/>
      <c r="G42" s="27">
        <f>SUM(G41)</f>
        <v>0</v>
      </c>
      <c r="H42" s="27">
        <f>SUM(H41)</f>
        <v>0</v>
      </c>
      <c r="I42" s="5"/>
      <c r="K42" s="2"/>
      <c r="L42" s="123" t="s">
        <v>6</v>
      </c>
      <c r="M42" s="123"/>
      <c r="N42" s="124"/>
      <c r="O42" s="27">
        <f>SUM(O41)</f>
        <v>0</v>
      </c>
      <c r="P42" s="27">
        <f>SUM(P41)</f>
        <v>0</v>
      </c>
      <c r="Q42" s="5"/>
    </row>
    <row r="43" spans="3:17" ht="27" customHeight="1" x14ac:dyDescent="0.2">
      <c r="C43" s="2"/>
      <c r="D43" s="31"/>
      <c r="E43" s="31"/>
      <c r="F43" s="31"/>
      <c r="G43" s="31"/>
      <c r="H43" s="31"/>
      <c r="I43" s="5"/>
      <c r="K43" s="2"/>
      <c r="L43" s="31"/>
      <c r="M43" s="31"/>
      <c r="N43" s="31"/>
      <c r="O43" s="31"/>
      <c r="P43" s="31"/>
      <c r="Q43" s="5"/>
    </row>
    <row r="44" spans="3:17" ht="15.75" x14ac:dyDescent="0.25">
      <c r="C44" s="2"/>
      <c r="D44" s="117" t="s">
        <v>16</v>
      </c>
      <c r="E44" s="117"/>
      <c r="F44" s="117"/>
      <c r="G44" s="117"/>
      <c r="H44" s="117"/>
      <c r="I44" s="5"/>
      <c r="K44" s="2"/>
      <c r="L44" s="117" t="s">
        <v>16</v>
      </c>
      <c r="M44" s="117"/>
      <c r="N44" s="117"/>
      <c r="O44" s="117"/>
      <c r="P44" s="117"/>
      <c r="Q44" s="5"/>
    </row>
    <row r="45" spans="3:17" ht="15.75" x14ac:dyDescent="0.25">
      <c r="C45" s="2"/>
      <c r="D45" s="1"/>
      <c r="E45" s="1"/>
      <c r="F45" s="1"/>
      <c r="G45" s="116"/>
      <c r="H45" s="116"/>
      <c r="I45" s="5"/>
      <c r="K45" s="2"/>
      <c r="L45" s="1"/>
      <c r="M45" s="1"/>
      <c r="N45" s="1"/>
      <c r="O45" s="116"/>
      <c r="P45" s="116"/>
      <c r="Q45" s="5"/>
    </row>
    <row r="46" spans="3:17" ht="27" customHeight="1" x14ac:dyDescent="0.2">
      <c r="C46" s="2"/>
      <c r="D46" s="118" t="s">
        <v>17</v>
      </c>
      <c r="E46" s="119"/>
      <c r="F46" s="13" t="s">
        <v>18</v>
      </c>
      <c r="G46" s="13" t="s">
        <v>19</v>
      </c>
      <c r="H46" s="14" t="s">
        <v>4</v>
      </c>
      <c r="I46" s="5"/>
      <c r="K46" s="2"/>
      <c r="L46" s="118" t="s">
        <v>17</v>
      </c>
      <c r="M46" s="119"/>
      <c r="N46" s="13" t="s">
        <v>18</v>
      </c>
      <c r="O46" s="13" t="s">
        <v>19</v>
      </c>
      <c r="P46" s="14" t="s">
        <v>4</v>
      </c>
      <c r="Q46" s="5"/>
    </row>
    <row r="47" spans="3:17" ht="51.75" customHeight="1" x14ac:dyDescent="0.25">
      <c r="C47" s="2"/>
      <c r="D47" s="129" t="s">
        <v>20</v>
      </c>
      <c r="E47" s="130"/>
      <c r="F47" s="12">
        <v>150</v>
      </c>
      <c r="G47" s="92"/>
      <c r="H47" s="16">
        <f>F47*G47</f>
        <v>0</v>
      </c>
      <c r="I47" s="5"/>
      <c r="K47" s="2"/>
      <c r="L47" s="129" t="s">
        <v>20</v>
      </c>
      <c r="M47" s="130"/>
      <c r="N47" s="12">
        <v>150</v>
      </c>
      <c r="O47" s="92"/>
      <c r="P47" s="16">
        <f>N47*O47</f>
        <v>0</v>
      </c>
      <c r="Q47" s="5"/>
    </row>
    <row r="48" spans="3:17" ht="51.75" customHeight="1" x14ac:dyDescent="0.25">
      <c r="C48" s="2"/>
      <c r="D48" s="129" t="s">
        <v>21</v>
      </c>
      <c r="E48" s="130"/>
      <c r="F48" s="12">
        <v>270</v>
      </c>
      <c r="G48" s="92"/>
      <c r="H48" s="16">
        <f>F48*G48</f>
        <v>0</v>
      </c>
      <c r="I48" s="5"/>
      <c r="K48" s="2"/>
      <c r="L48" s="129" t="s">
        <v>21</v>
      </c>
      <c r="M48" s="130"/>
      <c r="N48" s="12">
        <v>270</v>
      </c>
      <c r="O48" s="92"/>
      <c r="P48" s="16">
        <f>N48*O48</f>
        <v>0</v>
      </c>
      <c r="Q48" s="5"/>
    </row>
    <row r="49" spans="3:17" ht="51.75" customHeight="1" x14ac:dyDescent="0.25">
      <c r="C49" s="2"/>
      <c r="D49" s="129" t="s">
        <v>22</v>
      </c>
      <c r="E49" s="130"/>
      <c r="F49" s="12">
        <v>240</v>
      </c>
      <c r="G49" s="92"/>
      <c r="H49" s="16">
        <f>F49*G49</f>
        <v>0</v>
      </c>
      <c r="I49" s="5"/>
      <c r="K49" s="2"/>
      <c r="L49" s="129" t="s">
        <v>22</v>
      </c>
      <c r="M49" s="130"/>
      <c r="N49" s="12">
        <v>240</v>
      </c>
      <c r="O49" s="92"/>
      <c r="P49" s="16">
        <f>N49*O49</f>
        <v>0</v>
      </c>
      <c r="Q49" s="5"/>
    </row>
    <row r="50" spans="3:17" ht="51.75" customHeight="1" x14ac:dyDescent="0.25">
      <c r="C50" s="2"/>
      <c r="D50" s="129" t="s">
        <v>23</v>
      </c>
      <c r="E50" s="130"/>
      <c r="F50" s="12">
        <v>100</v>
      </c>
      <c r="G50" s="92"/>
      <c r="H50" s="16">
        <f>F50*G50</f>
        <v>0</v>
      </c>
      <c r="I50" s="5"/>
      <c r="K50" s="2"/>
      <c r="L50" s="129" t="s">
        <v>23</v>
      </c>
      <c r="M50" s="130"/>
      <c r="N50" s="12">
        <v>100</v>
      </c>
      <c r="O50" s="92"/>
      <c r="P50" s="16">
        <f>N50*O50</f>
        <v>0</v>
      </c>
      <c r="Q50" s="5"/>
    </row>
    <row r="51" spans="3:17" ht="27" customHeight="1" x14ac:dyDescent="0.25">
      <c r="C51" s="2"/>
      <c r="D51" s="121" t="s">
        <v>6</v>
      </c>
      <c r="E51" s="122"/>
      <c r="F51" s="23">
        <f>SUM(F47:F50)</f>
        <v>760</v>
      </c>
      <c r="G51" s="24"/>
      <c r="H51" s="25">
        <f>SUM(H47:H50)</f>
        <v>0</v>
      </c>
      <c r="I51" s="5"/>
      <c r="K51" s="2"/>
      <c r="L51" s="121" t="s">
        <v>6</v>
      </c>
      <c r="M51" s="122"/>
      <c r="N51" s="23">
        <f>SUM(N47:N50)</f>
        <v>760</v>
      </c>
      <c r="O51" s="24"/>
      <c r="P51" s="25">
        <f>SUM(P47:P50)</f>
        <v>0</v>
      </c>
      <c r="Q51" s="5"/>
    </row>
    <row r="52" spans="3:17" ht="27" customHeight="1" x14ac:dyDescent="0.2">
      <c r="C52" s="2"/>
      <c r="I52" s="5"/>
      <c r="K52" s="2"/>
      <c r="Q52" s="5"/>
    </row>
    <row r="53" spans="3:17" ht="15.75" x14ac:dyDescent="0.25">
      <c r="C53" s="2"/>
      <c r="D53" s="117" t="s">
        <v>24</v>
      </c>
      <c r="E53" s="117"/>
      <c r="F53" s="117"/>
      <c r="G53" s="117"/>
      <c r="H53" s="117"/>
      <c r="I53" s="5"/>
      <c r="K53" s="2"/>
      <c r="L53" s="117" t="s">
        <v>24</v>
      </c>
      <c r="M53" s="117"/>
      <c r="N53" s="117"/>
      <c r="O53" s="117"/>
      <c r="P53" s="117"/>
      <c r="Q53" s="5"/>
    </row>
    <row r="54" spans="3:17" ht="15.75" x14ac:dyDescent="0.25">
      <c r="C54" s="2"/>
      <c r="D54" s="1"/>
      <c r="E54" s="1"/>
      <c r="F54" s="1"/>
      <c r="G54" s="116"/>
      <c r="H54" s="116"/>
      <c r="I54" s="5"/>
      <c r="K54" s="2"/>
      <c r="L54" s="1"/>
      <c r="M54" s="1"/>
      <c r="N54" s="1"/>
      <c r="O54" s="116"/>
      <c r="P54" s="116"/>
      <c r="Q54" s="5"/>
    </row>
    <row r="55" spans="3:17" ht="27" customHeight="1" x14ac:dyDescent="0.2">
      <c r="C55" s="2"/>
      <c r="D55" s="118" t="s">
        <v>17</v>
      </c>
      <c r="E55" s="119"/>
      <c r="F55" s="13" t="s">
        <v>25</v>
      </c>
      <c r="G55" s="13" t="s">
        <v>26</v>
      </c>
      <c r="H55" s="14" t="s">
        <v>4</v>
      </c>
      <c r="I55" s="5"/>
      <c r="K55" s="2"/>
      <c r="L55" s="118" t="s">
        <v>17</v>
      </c>
      <c r="M55" s="119"/>
      <c r="N55" s="13" t="s">
        <v>25</v>
      </c>
      <c r="O55" s="13" t="s">
        <v>26</v>
      </c>
      <c r="P55" s="14" t="s">
        <v>4</v>
      </c>
      <c r="Q55" s="5"/>
    </row>
    <row r="56" spans="3:17" ht="27" customHeight="1" x14ac:dyDescent="0.25">
      <c r="C56" s="2"/>
      <c r="D56" s="129" t="s">
        <v>27</v>
      </c>
      <c r="E56" s="143"/>
      <c r="F56" s="12">
        <v>100</v>
      </c>
      <c r="G56" s="92"/>
      <c r="H56" s="16">
        <f>F56*G56</f>
        <v>0</v>
      </c>
      <c r="I56" s="5"/>
      <c r="K56" s="2"/>
      <c r="L56" s="129" t="s">
        <v>27</v>
      </c>
      <c r="M56" s="143"/>
      <c r="N56" s="12">
        <v>100</v>
      </c>
      <c r="O56" s="92"/>
      <c r="P56" s="16">
        <f>N56*O56</f>
        <v>0</v>
      </c>
      <c r="Q56" s="5"/>
    </row>
    <row r="57" spans="3:17" ht="27" customHeight="1" x14ac:dyDescent="0.25">
      <c r="C57" s="2"/>
      <c r="D57" s="129" t="s">
        <v>28</v>
      </c>
      <c r="E57" s="143"/>
      <c r="F57" s="12">
        <v>50</v>
      </c>
      <c r="G57" s="92"/>
      <c r="H57" s="16">
        <f>F57*G57</f>
        <v>0</v>
      </c>
      <c r="I57" s="5"/>
      <c r="K57" s="2"/>
      <c r="L57" s="129" t="s">
        <v>28</v>
      </c>
      <c r="M57" s="143"/>
      <c r="N57" s="12">
        <v>50</v>
      </c>
      <c r="O57" s="92"/>
      <c r="P57" s="16">
        <f>N57*O57</f>
        <v>0</v>
      </c>
      <c r="Q57" s="5"/>
    </row>
    <row r="58" spans="3:17" ht="27" customHeight="1" x14ac:dyDescent="0.25">
      <c r="C58" s="2"/>
      <c r="D58" s="121" t="s">
        <v>6</v>
      </c>
      <c r="E58" s="122"/>
      <c r="F58" s="23">
        <f>SUM(F56:F57)</f>
        <v>150</v>
      </c>
      <c r="G58" s="24"/>
      <c r="H58" s="25">
        <f>SUM(H56:H57)</f>
        <v>0</v>
      </c>
      <c r="I58" s="5"/>
      <c r="K58" s="2"/>
      <c r="L58" s="121" t="s">
        <v>6</v>
      </c>
      <c r="M58" s="122"/>
      <c r="N58" s="23">
        <f>SUM(N56:N57)</f>
        <v>150</v>
      </c>
      <c r="O58" s="24"/>
      <c r="P58" s="25">
        <f>SUM(P56:P57)</f>
        <v>0</v>
      </c>
      <c r="Q58" s="5"/>
    </row>
    <row r="59" spans="3:17" ht="15.75" x14ac:dyDescent="0.25">
      <c r="C59" s="2"/>
      <c r="H59" s="32"/>
      <c r="I59" s="15"/>
      <c r="K59" s="2"/>
      <c r="P59" s="32"/>
      <c r="Q59" s="15"/>
    </row>
    <row r="60" spans="3:17" ht="15.75" x14ac:dyDescent="0.25">
      <c r="C60" s="2"/>
      <c r="D60" s="117" t="s">
        <v>47</v>
      </c>
      <c r="E60" s="117"/>
      <c r="F60" s="117"/>
      <c r="G60" s="117"/>
      <c r="H60" s="117"/>
      <c r="I60" s="5"/>
      <c r="K60" s="2"/>
      <c r="L60" s="117" t="s">
        <v>47</v>
      </c>
      <c r="M60" s="117"/>
      <c r="N60" s="117"/>
      <c r="O60" s="117"/>
      <c r="P60" s="117"/>
      <c r="Q60" s="5"/>
    </row>
    <row r="61" spans="3:17" ht="15.75" x14ac:dyDescent="0.25">
      <c r="C61" s="2"/>
      <c r="D61" s="1"/>
      <c r="E61" s="1"/>
      <c r="F61" s="1"/>
      <c r="G61" s="116"/>
      <c r="H61" s="116"/>
      <c r="I61" s="5"/>
      <c r="K61" s="2"/>
      <c r="L61" s="1"/>
      <c r="M61" s="1"/>
      <c r="N61" s="1"/>
      <c r="O61" s="116"/>
      <c r="P61" s="116"/>
      <c r="Q61" s="5"/>
    </row>
    <row r="62" spans="3:17" ht="27" customHeight="1" x14ac:dyDescent="0.2">
      <c r="C62" s="2"/>
      <c r="D62" s="118" t="s">
        <v>46</v>
      </c>
      <c r="E62" s="119"/>
      <c r="F62" s="120"/>
      <c r="G62" s="13" t="s">
        <v>14</v>
      </c>
      <c r="H62" s="14" t="s">
        <v>4</v>
      </c>
      <c r="I62" s="5"/>
      <c r="K62" s="2"/>
      <c r="L62" s="118" t="s">
        <v>46</v>
      </c>
      <c r="M62" s="119"/>
      <c r="N62" s="120"/>
      <c r="O62" s="13" t="s">
        <v>14</v>
      </c>
      <c r="P62" s="14" t="s">
        <v>4</v>
      </c>
      <c r="Q62" s="5"/>
    </row>
    <row r="63" spans="3:17" ht="27" customHeight="1" x14ac:dyDescent="0.25">
      <c r="C63" s="2"/>
      <c r="D63" s="159" t="s">
        <v>46</v>
      </c>
      <c r="E63" s="159"/>
      <c r="F63" s="159"/>
      <c r="G63" s="52">
        <v>108982.8</v>
      </c>
      <c r="H63" s="36">
        <f>+G63*12</f>
        <v>1307793.6000000001</v>
      </c>
      <c r="I63" s="5"/>
      <c r="K63" s="2"/>
      <c r="L63" s="159" t="s">
        <v>46</v>
      </c>
      <c r="M63" s="159"/>
      <c r="N63" s="159"/>
      <c r="O63" s="52">
        <f>+G63</f>
        <v>108982.8</v>
      </c>
      <c r="P63" s="36">
        <f>+O63*12</f>
        <v>1307793.6000000001</v>
      </c>
      <c r="Q63" s="5"/>
    </row>
    <row r="64" spans="3:17" ht="27" customHeight="1" x14ac:dyDescent="0.25">
      <c r="C64" s="2"/>
      <c r="D64" s="123" t="s">
        <v>6</v>
      </c>
      <c r="E64" s="123"/>
      <c r="F64" s="124"/>
      <c r="G64" s="25">
        <f>SUM(G63)</f>
        <v>108982.8</v>
      </c>
      <c r="H64" s="25">
        <f>SUM(H63)</f>
        <v>1307793.6000000001</v>
      </c>
      <c r="I64" s="5"/>
      <c r="K64" s="2"/>
      <c r="L64" s="123" t="s">
        <v>6</v>
      </c>
      <c r="M64" s="123"/>
      <c r="N64" s="124"/>
      <c r="O64" s="25">
        <f>SUM(O63)</f>
        <v>108982.8</v>
      </c>
      <c r="P64" s="25">
        <f>SUM(P63)</f>
        <v>1307793.6000000001</v>
      </c>
      <c r="Q64" s="5"/>
    </row>
    <row r="65" spans="3:17" customFormat="1" ht="27" customHeight="1" x14ac:dyDescent="0.2">
      <c r="C65" s="20"/>
      <c r="I65" s="17"/>
      <c r="K65" s="20"/>
      <c r="Q65" s="17"/>
    </row>
    <row r="66" spans="3:17" ht="30" customHeight="1" x14ac:dyDescent="0.25">
      <c r="C66" s="2"/>
      <c r="D66" s="160" t="s">
        <v>45</v>
      </c>
      <c r="E66" s="160"/>
      <c r="F66" s="160"/>
      <c r="G66" s="160"/>
      <c r="H66" s="16">
        <f>+H13+H21+H29+H35+H42+H51+H58+H64</f>
        <v>1307793.6000000001</v>
      </c>
      <c r="I66" s="5"/>
      <c r="K66" s="2"/>
      <c r="L66" s="160" t="s">
        <v>45</v>
      </c>
      <c r="M66" s="160"/>
      <c r="N66" s="160"/>
      <c r="O66" s="160"/>
      <c r="P66" s="16">
        <f>+P13+P21+P29+P35+P42+P51+P58+P64</f>
        <v>1307793.6000000001</v>
      </c>
      <c r="Q66" s="5"/>
    </row>
    <row r="67" spans="3:17" x14ac:dyDescent="0.2">
      <c r="C67" s="2"/>
      <c r="I67" s="5"/>
      <c r="K67" s="2"/>
      <c r="Q67" s="5"/>
    </row>
    <row r="68" spans="3:17" ht="15.75" x14ac:dyDescent="0.25">
      <c r="C68" s="2"/>
      <c r="D68" s="33" t="s">
        <v>29</v>
      </c>
      <c r="E68" s="95"/>
      <c r="F68" s="33"/>
      <c r="G68" s="33"/>
      <c r="I68" s="5"/>
      <c r="K68" s="2"/>
      <c r="L68" s="33" t="s">
        <v>29</v>
      </c>
      <c r="M68" s="95"/>
      <c r="N68" s="33"/>
      <c r="O68" s="33"/>
      <c r="Q68" s="5"/>
    </row>
    <row r="69" spans="3:17" ht="15.75" x14ac:dyDescent="0.25">
      <c r="C69" s="2"/>
      <c r="D69" s="34" t="s">
        <v>30</v>
      </c>
      <c r="E69" s="114"/>
      <c r="F69" s="34"/>
      <c r="G69" s="33"/>
      <c r="I69" s="5"/>
      <c r="K69" s="2"/>
      <c r="L69" s="34" t="s">
        <v>30</v>
      </c>
      <c r="M69" s="114"/>
      <c r="N69" s="34"/>
      <c r="O69" s="33"/>
      <c r="Q69" s="5"/>
    </row>
    <row r="70" spans="3:17" ht="15.75" x14ac:dyDescent="0.25">
      <c r="C70" s="2"/>
      <c r="D70" s="34"/>
      <c r="E70" s="34"/>
      <c r="F70" s="34"/>
      <c r="G70" s="33"/>
      <c r="I70" s="5"/>
      <c r="K70" s="2"/>
      <c r="L70" s="34"/>
      <c r="M70" s="34"/>
      <c r="N70" s="34"/>
      <c r="O70" s="33"/>
      <c r="Q70" s="5"/>
    </row>
    <row r="71" spans="3:17" ht="15.75" customHeight="1" x14ac:dyDescent="0.2">
      <c r="C71" s="2"/>
      <c r="D71" s="156" t="s">
        <v>31</v>
      </c>
      <c r="E71" s="157"/>
      <c r="F71" s="157"/>
      <c r="G71" s="157"/>
      <c r="H71" s="157"/>
      <c r="I71" s="5"/>
      <c r="K71" s="2"/>
      <c r="L71" s="156" t="s">
        <v>31</v>
      </c>
      <c r="M71" s="157"/>
      <c r="N71" s="157"/>
      <c r="O71" s="157"/>
      <c r="P71" s="157"/>
      <c r="Q71" s="5"/>
    </row>
    <row r="72" spans="3:17" ht="15.75" customHeight="1" x14ac:dyDescent="0.2">
      <c r="C72" s="2"/>
      <c r="D72" s="157"/>
      <c r="E72" s="157"/>
      <c r="F72" s="157"/>
      <c r="G72" s="157"/>
      <c r="H72" s="157"/>
      <c r="I72" s="5"/>
      <c r="K72" s="2"/>
      <c r="L72" s="157"/>
      <c r="M72" s="157"/>
      <c r="N72" s="157"/>
      <c r="O72" s="157"/>
      <c r="P72" s="157"/>
      <c r="Q72" s="5"/>
    </row>
    <row r="73" spans="3:17" x14ac:dyDescent="0.2">
      <c r="C73" s="2"/>
      <c r="D73" s="157" t="s">
        <v>32</v>
      </c>
      <c r="E73" s="158"/>
      <c r="F73" s="158"/>
      <c r="G73" s="158"/>
      <c r="H73" s="158"/>
      <c r="I73" s="5"/>
      <c r="K73" s="2"/>
      <c r="L73" s="157" t="s">
        <v>32</v>
      </c>
      <c r="M73" s="158"/>
      <c r="N73" s="158"/>
      <c r="O73" s="158"/>
      <c r="P73" s="158"/>
      <c r="Q73" s="5"/>
    </row>
    <row r="74" spans="3:17" ht="15.75" x14ac:dyDescent="0.25">
      <c r="C74" s="10"/>
      <c r="D74" s="7"/>
      <c r="E74" s="7"/>
      <c r="F74" s="7"/>
      <c r="G74" s="8"/>
      <c r="H74" s="8"/>
      <c r="I74" s="9"/>
      <c r="K74" s="10"/>
      <c r="L74" s="7"/>
      <c r="M74" s="7"/>
      <c r="N74" s="7"/>
      <c r="O74" s="8"/>
      <c r="P74" s="8"/>
      <c r="Q74" s="9"/>
    </row>
    <row r="76" spans="3:17" ht="26.25" customHeight="1" x14ac:dyDescent="0.25">
      <c r="C76" s="161" t="s">
        <v>79</v>
      </c>
      <c r="D76" s="161"/>
      <c r="E76" s="161"/>
      <c r="F76" s="161"/>
      <c r="G76" s="161"/>
      <c r="H76" s="162">
        <f>+H66/365*4389</f>
        <v>15725770.165479453</v>
      </c>
      <c r="I76" s="155"/>
    </row>
    <row r="77" spans="3:17" ht="26.25" customHeight="1" x14ac:dyDescent="0.25">
      <c r="C77" s="161" t="s">
        <v>76</v>
      </c>
      <c r="D77" s="161"/>
      <c r="E77" s="161"/>
      <c r="F77" s="161"/>
      <c r="G77" s="161"/>
      <c r="H77" s="162">
        <f>+P66/365*730</f>
        <v>2615587.2000000002</v>
      </c>
      <c r="I77" s="155"/>
    </row>
    <row r="78" spans="3:17" ht="26.25" customHeight="1" x14ac:dyDescent="0.25">
      <c r="C78" s="153" t="s">
        <v>102</v>
      </c>
      <c r="D78" s="153"/>
      <c r="E78" s="153"/>
      <c r="F78" s="153"/>
      <c r="G78" s="153"/>
      <c r="H78" s="154">
        <f>+H76+H77</f>
        <v>18341357.365479454</v>
      </c>
      <c r="I78" s="155"/>
    </row>
    <row r="94" spans="4:16" ht="15.75" x14ac:dyDescent="0.25">
      <c r="D94" s="1"/>
      <c r="E94" s="1"/>
      <c r="F94" s="4"/>
      <c r="G94" s="1"/>
      <c r="H94" s="1"/>
      <c r="L94" s="1"/>
      <c r="M94" s="1"/>
      <c r="N94" s="4"/>
      <c r="O94" s="1"/>
      <c r="P94" s="1"/>
    </row>
    <row r="95" spans="4:16" ht="15.75" x14ac:dyDescent="0.25">
      <c r="D95" s="1"/>
      <c r="E95" s="1"/>
      <c r="F95" s="4"/>
      <c r="G95" s="1"/>
      <c r="H95" s="1"/>
      <c r="L95" s="1"/>
      <c r="M95" s="1"/>
      <c r="N95" s="4"/>
      <c r="O95" s="1"/>
      <c r="P95" s="1"/>
    </row>
    <row r="99" spans="4:16" ht="15.75" x14ac:dyDescent="0.25">
      <c r="D99" s="1"/>
      <c r="E99" s="1"/>
      <c r="F99" s="1"/>
      <c r="G99" s="1"/>
      <c r="H99" s="1"/>
      <c r="L99" s="1"/>
      <c r="M99" s="1"/>
      <c r="N99" s="1"/>
      <c r="O99" s="1"/>
      <c r="P99" s="1"/>
    </row>
    <row r="100" spans="4:16" ht="15.75" x14ac:dyDescent="0.25">
      <c r="G100" s="1"/>
      <c r="H100" s="1"/>
      <c r="O100" s="1"/>
      <c r="P100" s="1"/>
    </row>
    <row r="101" spans="4:16" ht="15.75" x14ac:dyDescent="0.25">
      <c r="G101" s="1"/>
      <c r="H101" s="1"/>
      <c r="O101" s="1"/>
      <c r="P101" s="1"/>
    </row>
    <row r="102" spans="4:16" ht="15.75" x14ac:dyDescent="0.25">
      <c r="D102" s="4"/>
      <c r="E102" s="4"/>
      <c r="F102" s="4"/>
      <c r="G102" s="6"/>
      <c r="L102" s="4"/>
      <c r="M102" s="4"/>
      <c r="N102" s="4"/>
      <c r="O102" s="6"/>
    </row>
    <row r="103" spans="4:16" ht="15.75" x14ac:dyDescent="0.25">
      <c r="D103" s="4"/>
      <c r="E103" s="4"/>
      <c r="F103" s="4"/>
      <c r="G103" s="6"/>
      <c r="L103" s="4"/>
      <c r="M103" s="4"/>
      <c r="N103" s="4"/>
      <c r="O103" s="6"/>
    </row>
    <row r="109" spans="4:16" ht="15.75" x14ac:dyDescent="0.25">
      <c r="D109" s="4"/>
      <c r="E109" s="4"/>
      <c r="F109" s="4"/>
      <c r="G109" s="4"/>
      <c r="H109" s="4"/>
      <c r="L109" s="4"/>
      <c r="M109" s="4"/>
      <c r="N109" s="4"/>
      <c r="O109" s="4"/>
      <c r="P109" s="4"/>
    </row>
    <row r="110" spans="4:16" ht="15.75" x14ac:dyDescent="0.25">
      <c r="D110" s="4"/>
      <c r="E110" s="4"/>
      <c r="F110" s="4"/>
      <c r="G110" s="6"/>
      <c r="L110" s="4"/>
      <c r="M110" s="4"/>
      <c r="N110" s="4"/>
      <c r="O110" s="6"/>
    </row>
    <row r="111" spans="4:16" ht="15.75" x14ac:dyDescent="0.25">
      <c r="D111" s="4"/>
      <c r="E111" s="4"/>
      <c r="F111" s="4"/>
      <c r="G111" s="6"/>
      <c r="L111" s="4"/>
      <c r="M111" s="4"/>
      <c r="N111" s="4"/>
      <c r="O111" s="6"/>
    </row>
    <row r="112" spans="4:16" ht="15.75" x14ac:dyDescent="0.25">
      <c r="D112" s="4"/>
      <c r="E112" s="4"/>
      <c r="F112" s="4"/>
      <c r="G112" s="6"/>
      <c r="L112" s="4"/>
      <c r="M112" s="4"/>
      <c r="N112" s="4"/>
      <c r="O112" s="6"/>
    </row>
    <row r="113" spans="4:15" ht="15.75" x14ac:dyDescent="0.25">
      <c r="D113" s="4"/>
      <c r="E113" s="4"/>
      <c r="F113" s="4"/>
      <c r="G113" s="6"/>
      <c r="L113" s="4"/>
      <c r="M113" s="4"/>
      <c r="N113" s="4"/>
      <c r="O113" s="6"/>
    </row>
    <row r="114" spans="4:15" ht="15.75" x14ac:dyDescent="0.25">
      <c r="D114" s="4"/>
      <c r="E114" s="4"/>
      <c r="F114" s="4"/>
      <c r="G114" s="6"/>
      <c r="L114" s="4"/>
      <c r="M114" s="4"/>
      <c r="N114" s="4"/>
      <c r="O114" s="6"/>
    </row>
    <row r="115" spans="4:15" ht="15.75" x14ac:dyDescent="0.25">
      <c r="D115" s="4"/>
      <c r="E115" s="4"/>
      <c r="F115" s="4"/>
      <c r="G115" s="6"/>
      <c r="L115" s="4"/>
      <c r="M115" s="4"/>
      <c r="N115" s="4"/>
      <c r="O115" s="6"/>
    </row>
    <row r="117" spans="4:15" ht="15.75" x14ac:dyDescent="0.25">
      <c r="G117" s="1"/>
      <c r="O117" s="1"/>
    </row>
    <row r="118" spans="4:15" ht="15.75" x14ac:dyDescent="0.25">
      <c r="G118" s="1"/>
      <c r="O118" s="1"/>
    </row>
    <row r="141" spans="4:16" ht="15.75" x14ac:dyDescent="0.25">
      <c r="D141" s="1"/>
      <c r="E141" s="1"/>
      <c r="F141" s="4"/>
      <c r="G141" s="1"/>
      <c r="H141" s="1"/>
      <c r="L141" s="1"/>
      <c r="M141" s="1"/>
      <c r="N141" s="4"/>
      <c r="O141" s="1"/>
      <c r="P141" s="1"/>
    </row>
    <row r="142" spans="4:16" ht="15.75" x14ac:dyDescent="0.25">
      <c r="D142" s="1"/>
      <c r="E142" s="1"/>
      <c r="F142" s="4"/>
      <c r="G142" s="1"/>
      <c r="H142" s="1"/>
      <c r="L142" s="1"/>
      <c r="M142" s="1"/>
      <c r="N142" s="4"/>
      <c r="O142" s="1"/>
      <c r="P142" s="1"/>
    </row>
    <row r="146" spans="4:16" ht="15.75" x14ac:dyDescent="0.25">
      <c r="D146" s="1"/>
      <c r="E146" s="1"/>
      <c r="F146" s="1"/>
      <c r="G146" s="1"/>
      <c r="H146" s="1"/>
      <c r="L146" s="1"/>
      <c r="M146" s="1"/>
      <c r="N146" s="1"/>
      <c r="O146" s="1"/>
      <c r="P146" s="1"/>
    </row>
    <row r="147" spans="4:16" ht="15.75" x14ac:dyDescent="0.25">
      <c r="G147" s="1"/>
      <c r="H147" s="1"/>
      <c r="O147" s="1"/>
      <c r="P147" s="1"/>
    </row>
    <row r="148" spans="4:16" ht="15.75" x14ac:dyDescent="0.25">
      <c r="G148" s="1"/>
      <c r="H148" s="1"/>
      <c r="O148" s="1"/>
      <c r="P148" s="1"/>
    </row>
    <row r="149" spans="4:16" ht="15.75" x14ac:dyDescent="0.25">
      <c r="D149" s="4"/>
      <c r="E149" s="4"/>
      <c r="F149" s="4"/>
      <c r="G149" s="6"/>
      <c r="L149" s="4"/>
      <c r="M149" s="4"/>
      <c r="N149" s="4"/>
      <c r="O149" s="6"/>
    </row>
    <row r="150" spans="4:16" ht="15.75" x14ac:dyDescent="0.25">
      <c r="D150" s="4"/>
      <c r="E150" s="4"/>
      <c r="F150" s="4"/>
      <c r="G150" s="6"/>
      <c r="L150" s="4"/>
      <c r="M150" s="4"/>
      <c r="N150" s="4"/>
      <c r="O150" s="6"/>
    </row>
    <row r="156" spans="4:16" ht="15.75" x14ac:dyDescent="0.25">
      <c r="D156" s="4"/>
      <c r="E156" s="4"/>
      <c r="F156" s="4"/>
      <c r="G156" s="4"/>
      <c r="H156" s="4"/>
      <c r="L156" s="4"/>
      <c r="M156" s="4"/>
      <c r="N156" s="4"/>
      <c r="O156" s="4"/>
      <c r="P156" s="4"/>
    </row>
    <row r="157" spans="4:16" ht="15.75" x14ac:dyDescent="0.25">
      <c r="D157" s="4"/>
      <c r="E157" s="4"/>
      <c r="F157" s="4"/>
      <c r="G157" s="6"/>
      <c r="L157" s="4"/>
      <c r="M157" s="4"/>
      <c r="N157" s="4"/>
      <c r="O157" s="6"/>
    </row>
    <row r="158" spans="4:16" ht="15.75" x14ac:dyDescent="0.25">
      <c r="D158" s="4"/>
      <c r="E158" s="4"/>
      <c r="F158" s="4"/>
      <c r="G158" s="6"/>
      <c r="L158" s="4"/>
      <c r="M158" s="4"/>
      <c r="N158" s="4"/>
      <c r="O158" s="6"/>
    </row>
    <row r="159" spans="4:16" ht="15.75" x14ac:dyDescent="0.25">
      <c r="D159" s="4"/>
      <c r="E159" s="4"/>
      <c r="F159" s="4"/>
      <c r="G159" s="6"/>
      <c r="L159" s="4"/>
      <c r="M159" s="4"/>
      <c r="N159" s="4"/>
      <c r="O159" s="6"/>
    </row>
    <row r="160" spans="4:16" ht="27.75" customHeight="1" x14ac:dyDescent="0.2"/>
    <row r="161" spans="4:16" ht="30.75" customHeight="1" x14ac:dyDescent="0.25">
      <c r="G161" s="1"/>
      <c r="O161" s="1"/>
    </row>
    <row r="162" spans="4:16" ht="30.75" customHeight="1" x14ac:dyDescent="0.25">
      <c r="G162" s="1"/>
      <c r="O162" s="1"/>
    </row>
    <row r="163" spans="4:16" ht="30.75" customHeight="1" x14ac:dyDescent="0.2"/>
    <row r="170" spans="4:16" ht="15.75" x14ac:dyDescent="0.25">
      <c r="D170" s="1"/>
      <c r="E170" s="1"/>
      <c r="F170" s="1"/>
      <c r="G170" s="1"/>
      <c r="H170" s="1"/>
      <c r="L170" s="1"/>
      <c r="M170" s="1"/>
      <c r="N170" s="1"/>
      <c r="O170" s="1"/>
      <c r="P170" s="1"/>
    </row>
    <row r="171" spans="4:16" ht="15.75" x14ac:dyDescent="0.25">
      <c r="D171" s="1"/>
      <c r="E171" s="1"/>
      <c r="F171" s="1"/>
      <c r="G171" s="1"/>
      <c r="H171" s="1"/>
      <c r="L171" s="1"/>
      <c r="M171" s="1"/>
      <c r="N171" s="1"/>
      <c r="O171" s="1"/>
      <c r="P171" s="1"/>
    </row>
    <row r="174" spans="4:16" ht="18" customHeight="1" x14ac:dyDescent="0.2"/>
    <row r="175" spans="4:16" ht="18" customHeight="1" x14ac:dyDescent="0.25">
      <c r="D175" s="1"/>
      <c r="E175" s="1"/>
      <c r="F175" s="1"/>
      <c r="G175" s="1"/>
      <c r="H175" s="1"/>
      <c r="L175" s="1"/>
      <c r="M175" s="1"/>
      <c r="N175" s="1"/>
      <c r="O175" s="1"/>
      <c r="P175" s="1"/>
    </row>
    <row r="176" spans="4:16" ht="18" customHeight="1" x14ac:dyDescent="0.25">
      <c r="G176" s="1"/>
      <c r="H176" s="1"/>
      <c r="O176" s="1"/>
      <c r="P176" s="1"/>
    </row>
    <row r="177" spans="4:16" ht="15.75" x14ac:dyDescent="0.25">
      <c r="G177" s="1"/>
      <c r="H177" s="1"/>
      <c r="O177" s="1"/>
      <c r="P177" s="1"/>
    </row>
    <row r="178" spans="4:16" ht="15.75" x14ac:dyDescent="0.25">
      <c r="D178" s="4"/>
      <c r="E178" s="4"/>
      <c r="F178" s="4"/>
      <c r="G178" s="6"/>
      <c r="L178" s="4"/>
      <c r="M178" s="4"/>
      <c r="N178" s="4"/>
      <c r="O178" s="6"/>
    </row>
    <row r="179" spans="4:16" ht="15.75" x14ac:dyDescent="0.25">
      <c r="D179" s="4"/>
      <c r="E179" s="4"/>
      <c r="F179" s="4"/>
      <c r="G179" s="6"/>
      <c r="L179" s="4"/>
      <c r="M179" s="4"/>
      <c r="N179" s="4"/>
      <c r="O179" s="6"/>
    </row>
    <row r="180" spans="4:16" ht="15.75" x14ac:dyDescent="0.25">
      <c r="D180" s="4"/>
      <c r="E180" s="4"/>
      <c r="F180" s="4"/>
      <c r="G180" s="6"/>
      <c r="L180" s="4"/>
      <c r="M180" s="4"/>
      <c r="N180" s="4"/>
      <c r="O180" s="6"/>
    </row>
    <row r="181" spans="4:16" ht="12.75" customHeight="1" x14ac:dyDescent="0.25">
      <c r="D181" s="4"/>
      <c r="E181" s="4"/>
      <c r="F181" s="4"/>
      <c r="G181" s="6"/>
      <c r="L181" s="4"/>
      <c r="M181" s="4"/>
      <c r="N181" s="4"/>
      <c r="O181" s="6"/>
    </row>
    <row r="182" spans="4:16" ht="30.75" customHeight="1" x14ac:dyDescent="0.2"/>
    <row r="183" spans="4:16" ht="30.75" customHeight="1" x14ac:dyDescent="0.2"/>
    <row r="184" spans="4:16" ht="30.75" customHeight="1" x14ac:dyDescent="0.2"/>
    <row r="185" spans="4:16" ht="30.75" customHeight="1" x14ac:dyDescent="0.2"/>
    <row r="187" spans="4:16" ht="15.75" x14ac:dyDescent="0.25">
      <c r="D187" s="4"/>
      <c r="E187" s="4"/>
      <c r="F187" s="4"/>
      <c r="G187" s="4"/>
      <c r="H187" s="4"/>
      <c r="L187" s="4"/>
      <c r="M187" s="4"/>
      <c r="N187" s="4"/>
      <c r="O187" s="4"/>
      <c r="P187" s="4"/>
    </row>
    <row r="188" spans="4:16" ht="15.75" x14ac:dyDescent="0.25">
      <c r="D188" s="4"/>
      <c r="E188" s="4"/>
      <c r="F188" s="4"/>
      <c r="G188" s="6"/>
      <c r="L188" s="4"/>
      <c r="M188" s="4"/>
      <c r="N188" s="4"/>
      <c r="O188" s="6"/>
    </row>
    <row r="189" spans="4:16" ht="15.75" x14ac:dyDescent="0.25">
      <c r="D189" s="4"/>
      <c r="E189" s="4"/>
      <c r="F189" s="4"/>
      <c r="G189" s="6"/>
      <c r="L189" s="4"/>
      <c r="M189" s="4"/>
      <c r="N189" s="4"/>
      <c r="O189" s="6"/>
    </row>
    <row r="190" spans="4:16" ht="15.75" x14ac:dyDescent="0.25">
      <c r="D190" s="4"/>
      <c r="E190" s="4"/>
      <c r="F190" s="4"/>
      <c r="G190" s="6"/>
      <c r="L190" s="4"/>
      <c r="M190" s="4"/>
      <c r="N190" s="4"/>
      <c r="O190" s="6"/>
    </row>
    <row r="191" spans="4:16" ht="27.75" customHeight="1" x14ac:dyDescent="0.25">
      <c r="D191" s="4"/>
      <c r="E191" s="4"/>
      <c r="F191" s="4"/>
      <c r="G191" s="6"/>
      <c r="L191" s="4"/>
      <c r="M191" s="4"/>
      <c r="N191" s="4"/>
      <c r="O191" s="6"/>
    </row>
    <row r="192" spans="4:16" ht="30.75" customHeight="1" x14ac:dyDescent="0.25">
      <c r="D192" s="4"/>
      <c r="E192" s="4"/>
      <c r="F192" s="4"/>
      <c r="G192" s="6"/>
      <c r="L192" s="4"/>
      <c r="M192" s="4"/>
      <c r="N192" s="4"/>
      <c r="O192" s="6"/>
    </row>
    <row r="193" spans="4:15" ht="30.75" customHeight="1" x14ac:dyDescent="0.25">
      <c r="D193" s="4"/>
      <c r="E193" s="4"/>
      <c r="F193" s="4"/>
      <c r="G193" s="6"/>
      <c r="L193" s="4"/>
      <c r="M193" s="4"/>
      <c r="N193" s="4"/>
      <c r="O193" s="6"/>
    </row>
    <row r="194" spans="4:15" ht="30.75" customHeight="1" x14ac:dyDescent="0.25">
      <c r="D194" s="4"/>
      <c r="E194" s="4"/>
      <c r="F194" s="4"/>
      <c r="G194" s="6"/>
      <c r="L194" s="4"/>
      <c r="M194" s="4"/>
      <c r="N194" s="4"/>
      <c r="O194" s="6"/>
    </row>
    <row r="195" spans="4:15" ht="30.75" customHeight="1" x14ac:dyDescent="0.25">
      <c r="D195" s="4"/>
      <c r="E195" s="4"/>
      <c r="F195" s="4"/>
      <c r="G195" s="6"/>
      <c r="L195" s="4"/>
      <c r="M195" s="4"/>
      <c r="N195" s="4"/>
      <c r="O195" s="6"/>
    </row>
    <row r="196" spans="4:15" ht="30.75" customHeight="1" x14ac:dyDescent="0.25">
      <c r="D196" s="4"/>
      <c r="E196" s="4"/>
      <c r="F196" s="4"/>
      <c r="G196" s="6"/>
      <c r="L196" s="4"/>
      <c r="M196" s="4"/>
      <c r="N196" s="4"/>
      <c r="O196" s="6"/>
    </row>
    <row r="197" spans="4:15" ht="30.75" customHeight="1" x14ac:dyDescent="0.2"/>
    <row r="198" spans="4:15" ht="30.75" customHeight="1" x14ac:dyDescent="0.25">
      <c r="G198" s="1"/>
      <c r="O198" s="1"/>
    </row>
    <row r="199" spans="4:15" ht="30.75" customHeight="1" x14ac:dyDescent="0.25">
      <c r="G199" s="1"/>
      <c r="O199" s="1"/>
    </row>
    <row r="200" spans="4:15" ht="30.75" customHeight="1" x14ac:dyDescent="0.2"/>
  </sheetData>
  <sheetProtection sheet="1" objects="1" scenarios="1"/>
  <mergeCells count="111">
    <mergeCell ref="L57:M57"/>
    <mergeCell ref="L58:M58"/>
    <mergeCell ref="L60:P60"/>
    <mergeCell ref="O61:P61"/>
    <mergeCell ref="L51:M51"/>
    <mergeCell ref="L53:P53"/>
    <mergeCell ref="C76:G76"/>
    <mergeCell ref="H76:I76"/>
    <mergeCell ref="C77:G77"/>
    <mergeCell ref="H77:I77"/>
    <mergeCell ref="O54:P54"/>
    <mergeCell ref="L55:M55"/>
    <mergeCell ref="L56:M56"/>
    <mergeCell ref="D60:H60"/>
    <mergeCell ref="G61:H61"/>
    <mergeCell ref="D58:E58"/>
    <mergeCell ref="D57:E57"/>
    <mergeCell ref="G54:H54"/>
    <mergeCell ref="D55:E55"/>
    <mergeCell ref="D56:E56"/>
    <mergeCell ref="D53:H53"/>
    <mergeCell ref="C78:G78"/>
    <mergeCell ref="H78:I78"/>
    <mergeCell ref="L71:P72"/>
    <mergeCell ref="L73:P73"/>
    <mergeCell ref="L62:N62"/>
    <mergeCell ref="L63:N63"/>
    <mergeCell ref="L64:N64"/>
    <mergeCell ref="L66:O66"/>
    <mergeCell ref="D71:H72"/>
    <mergeCell ref="D73:H73"/>
    <mergeCell ref="D66:G66"/>
    <mergeCell ref="D64:F64"/>
    <mergeCell ref="D62:F62"/>
    <mergeCell ref="D63:F63"/>
    <mergeCell ref="L47:M47"/>
    <mergeCell ref="L48:M48"/>
    <mergeCell ref="L49:M49"/>
    <mergeCell ref="L50:M50"/>
    <mergeCell ref="L41:N41"/>
    <mergeCell ref="L42:N42"/>
    <mergeCell ref="L44:P44"/>
    <mergeCell ref="O45:P45"/>
    <mergeCell ref="L46:M46"/>
    <mergeCell ref="L35:N35"/>
    <mergeCell ref="L36:P36"/>
    <mergeCell ref="L38:P38"/>
    <mergeCell ref="O39:P39"/>
    <mergeCell ref="L40:N40"/>
    <mergeCell ref="L29:M29"/>
    <mergeCell ref="L31:P31"/>
    <mergeCell ref="O32:P32"/>
    <mergeCell ref="L33:N33"/>
    <mergeCell ref="L34:N34"/>
    <mergeCell ref="K3:Q3"/>
    <mergeCell ref="O6:P6"/>
    <mergeCell ref="N8:N10"/>
    <mergeCell ref="C3:I3"/>
    <mergeCell ref="D31:H31"/>
    <mergeCell ref="D16:H16"/>
    <mergeCell ref="D23:H23"/>
    <mergeCell ref="L8:L10"/>
    <mergeCell ref="L23:P23"/>
    <mergeCell ref="O24:P24"/>
    <mergeCell ref="L25:M25"/>
    <mergeCell ref="L26:M26"/>
    <mergeCell ref="L27:M27"/>
    <mergeCell ref="L20:M20"/>
    <mergeCell ref="L21:M21"/>
    <mergeCell ref="L13:M13"/>
    <mergeCell ref="L16:P16"/>
    <mergeCell ref="O17:P17"/>
    <mergeCell ref="L18:M18"/>
    <mergeCell ref="L19:M19"/>
    <mergeCell ref="D13:E13"/>
    <mergeCell ref="D11:D12"/>
    <mergeCell ref="L11:L12"/>
    <mergeCell ref="N11:N12"/>
    <mergeCell ref="G6:H6"/>
    <mergeCell ref="G17:H17"/>
    <mergeCell ref="G24:H24"/>
    <mergeCell ref="D25:E25"/>
    <mergeCell ref="D26:E26"/>
    <mergeCell ref="G32:H32"/>
    <mergeCell ref="F8:F10"/>
    <mergeCell ref="D8:D10"/>
    <mergeCell ref="F11:F12"/>
    <mergeCell ref="D28:E28"/>
    <mergeCell ref="D18:E18"/>
    <mergeCell ref="D19:E19"/>
    <mergeCell ref="D20:E20"/>
    <mergeCell ref="D21:E21"/>
    <mergeCell ref="G45:H45"/>
    <mergeCell ref="D38:H38"/>
    <mergeCell ref="G39:H39"/>
    <mergeCell ref="D40:F40"/>
    <mergeCell ref="D51:E51"/>
    <mergeCell ref="D42:F42"/>
    <mergeCell ref="D33:F33"/>
    <mergeCell ref="D27:E27"/>
    <mergeCell ref="D29:E29"/>
    <mergeCell ref="D35:F35"/>
    <mergeCell ref="D36:H36"/>
    <mergeCell ref="D34:F34"/>
    <mergeCell ref="D46:E46"/>
    <mergeCell ref="D47:E47"/>
    <mergeCell ref="D48:E48"/>
    <mergeCell ref="D49:E49"/>
    <mergeCell ref="D50:E50"/>
    <mergeCell ref="D44:H44"/>
    <mergeCell ref="D41:F41"/>
  </mergeCells>
  <pageMargins left="0.25" right="0.25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FC951A0-BB49-4ED6-A5CF-78ECBAC908C8}">
          <x14:formula1>
            <xm:f>'Ark1'!$A$1:$A$3</xm:f>
          </x14:formula1>
          <xm:sqref>E11 M11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077F-B250-464A-B527-4216C5E68988}">
  <dimension ref="A1:A3"/>
  <sheetViews>
    <sheetView workbookViewId="0">
      <selection activeCell="B4" sqref="B4"/>
    </sheetView>
  </sheetViews>
  <sheetFormatPr baseColWidth="10" defaultRowHeight="12.75" x14ac:dyDescent="0.2"/>
  <sheetData>
    <row r="1" spans="1:1" x14ac:dyDescent="0.2">
      <c r="A1" t="s">
        <v>101</v>
      </c>
    </row>
    <row r="2" spans="1:1" x14ac:dyDescent="0.2">
      <c r="A2" t="s">
        <v>54</v>
      </c>
    </row>
    <row r="3" spans="1:1" x14ac:dyDescent="0.2">
      <c r="A3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207BB-9FB2-43F3-BD7D-B26229AFE6D5}">
  <sheetPr>
    <pageSetUpPr fitToPage="1"/>
  </sheetPr>
  <dimension ref="B2:G31"/>
  <sheetViews>
    <sheetView showGridLines="0" zoomScale="115" zoomScaleNormal="115" workbookViewId="0">
      <selection activeCell="H18" sqref="H18"/>
    </sheetView>
  </sheetViews>
  <sheetFormatPr baseColWidth="10" defaultRowHeight="12.75" x14ac:dyDescent="0.2"/>
  <cols>
    <col min="1" max="1" width="7.7109375" customWidth="1"/>
    <col min="2" max="2" width="5.7109375" customWidth="1"/>
    <col min="3" max="3" width="35.5703125" customWidth="1"/>
    <col min="4" max="4" width="39.42578125" customWidth="1"/>
    <col min="5" max="5" width="8.5703125" customWidth="1"/>
    <col min="7" max="7" width="16" bestFit="1" customWidth="1"/>
    <col min="8" max="8" width="15.7109375" bestFit="1" customWidth="1"/>
  </cols>
  <sheetData>
    <row r="2" spans="2:7" ht="84" customHeight="1" x14ac:dyDescent="0.2">
      <c r="B2" s="144" t="s">
        <v>81</v>
      </c>
      <c r="C2" s="145"/>
      <c r="D2" s="145"/>
      <c r="E2" s="146"/>
    </row>
    <row r="3" spans="2:7" s="3" customFormat="1" ht="15.75" customHeight="1" x14ac:dyDescent="0.2">
      <c r="B3" s="2"/>
      <c r="E3" s="5"/>
    </row>
    <row r="4" spans="2:7" s="3" customFormat="1" ht="15.75" customHeight="1" x14ac:dyDescent="0.2">
      <c r="B4" s="2"/>
      <c r="C4"/>
      <c r="D4"/>
      <c r="E4" s="5"/>
    </row>
    <row r="5" spans="2:7" s="3" customFormat="1" ht="15.75" customHeight="1" x14ac:dyDescent="0.2">
      <c r="B5" s="2"/>
      <c r="C5" s="83" t="s">
        <v>82</v>
      </c>
      <c r="D5" s="96"/>
      <c r="E5" s="5"/>
      <c r="G5" s="76"/>
    </row>
    <row r="6" spans="2:7" s="3" customFormat="1" ht="15.75" customHeight="1" x14ac:dyDescent="0.2">
      <c r="B6" s="2"/>
      <c r="C6" s="83" t="s">
        <v>83</v>
      </c>
      <c r="D6" s="96"/>
      <c r="E6" s="5"/>
      <c r="G6" s="76"/>
    </row>
    <row r="7" spans="2:7" s="3" customFormat="1" ht="15.75" customHeight="1" x14ac:dyDescent="0.2">
      <c r="B7" s="2"/>
      <c r="C7" s="83" t="s">
        <v>86</v>
      </c>
      <c r="D7" s="97" t="s">
        <v>90</v>
      </c>
      <c r="E7" s="5"/>
      <c r="G7" s="76"/>
    </row>
    <row r="8" spans="2:7" s="3" customFormat="1" ht="15.75" customHeight="1" x14ac:dyDescent="0.2">
      <c r="B8" s="2"/>
      <c r="C8" s="83" t="s">
        <v>84</v>
      </c>
      <c r="D8" s="97"/>
      <c r="E8" s="5"/>
    </row>
    <row r="9" spans="2:7" s="3" customFormat="1" ht="15.75" customHeight="1" x14ac:dyDescent="0.2">
      <c r="B9" s="2"/>
      <c r="C9" s="83" t="s">
        <v>85</v>
      </c>
      <c r="D9" s="97"/>
      <c r="E9" s="5"/>
    </row>
    <row r="10" spans="2:7" s="3" customFormat="1" ht="15.75" customHeight="1" x14ac:dyDescent="0.2">
      <c r="B10" s="2"/>
      <c r="C10"/>
      <c r="D10"/>
      <c r="E10" s="5"/>
    </row>
    <row r="11" spans="2:7" s="3" customFormat="1" ht="15.75" customHeight="1" x14ac:dyDescent="0.2">
      <c r="B11" s="2"/>
      <c r="C11" s="82" t="s">
        <v>96</v>
      </c>
      <c r="D11"/>
      <c r="E11" s="5"/>
    </row>
    <row r="12" spans="2:7" s="3" customFormat="1" ht="15.75" customHeight="1" x14ac:dyDescent="0.2">
      <c r="B12" s="2"/>
      <c r="C12" s="83" t="s">
        <v>98</v>
      </c>
      <c r="D12" s="87" t="s">
        <v>3</v>
      </c>
      <c r="E12" s="5"/>
    </row>
    <row r="13" spans="2:7" s="3" customFormat="1" ht="15.75" customHeight="1" x14ac:dyDescent="0.2">
      <c r="B13" s="2"/>
      <c r="C13" s="84" t="s">
        <v>92</v>
      </c>
      <c r="D13" s="98"/>
      <c r="E13" s="5"/>
    </row>
    <row r="14" spans="2:7" s="3" customFormat="1" ht="15.75" customHeight="1" x14ac:dyDescent="0.2">
      <c r="B14" s="2"/>
      <c r="C14" s="84" t="s">
        <v>91</v>
      </c>
      <c r="D14" s="98"/>
      <c r="E14" s="5"/>
    </row>
    <row r="15" spans="2:7" s="3" customFormat="1" ht="15.75" customHeight="1" x14ac:dyDescent="0.2">
      <c r="B15" s="2"/>
      <c r="C15" s="84" t="s">
        <v>93</v>
      </c>
      <c r="D15" s="98"/>
      <c r="E15" s="5"/>
    </row>
    <row r="16" spans="2:7" s="3" customFormat="1" ht="15.75" customHeight="1" x14ac:dyDescent="0.2">
      <c r="B16" s="2"/>
      <c r="C16" s="84" t="s">
        <v>94</v>
      </c>
      <c r="D16" s="98"/>
      <c r="E16" s="5"/>
    </row>
    <row r="17" spans="2:5" s="3" customFormat="1" ht="15.75" customHeight="1" x14ac:dyDescent="0.2">
      <c r="B17" s="2"/>
      <c r="C17" s="85" t="s">
        <v>95</v>
      </c>
      <c r="D17" s="86">
        <f>SUM(D13:D16)</f>
        <v>0</v>
      </c>
      <c r="E17" s="5"/>
    </row>
    <row r="18" spans="2:5" s="3" customFormat="1" ht="15.75" customHeight="1" x14ac:dyDescent="0.2">
      <c r="B18" s="2"/>
      <c r="C18"/>
      <c r="D18"/>
      <c r="E18" s="5"/>
    </row>
    <row r="19" spans="2:5" s="3" customFormat="1" ht="15.75" customHeight="1" x14ac:dyDescent="0.2">
      <c r="B19" s="2"/>
      <c r="C19" s="82" t="s">
        <v>97</v>
      </c>
      <c r="D19"/>
      <c r="E19" s="5"/>
    </row>
    <row r="20" spans="2:5" s="3" customFormat="1" ht="15.75" customHeight="1" x14ac:dyDescent="0.2">
      <c r="B20" s="2"/>
      <c r="C20" s="83" t="s">
        <v>98</v>
      </c>
      <c r="D20" s="87" t="s">
        <v>3</v>
      </c>
      <c r="E20" s="5"/>
    </row>
    <row r="21" spans="2:5" s="3" customFormat="1" ht="15.75" customHeight="1" x14ac:dyDescent="0.2">
      <c r="B21" s="2"/>
      <c r="C21" s="84" t="s">
        <v>92</v>
      </c>
      <c r="D21" s="98"/>
      <c r="E21" s="5"/>
    </row>
    <row r="22" spans="2:5" s="3" customFormat="1" ht="15.75" customHeight="1" x14ac:dyDescent="0.2">
      <c r="B22" s="2"/>
      <c r="C22" s="84" t="s">
        <v>91</v>
      </c>
      <c r="D22" s="98"/>
      <c r="E22" s="5"/>
    </row>
    <row r="23" spans="2:5" s="3" customFormat="1" ht="15.75" customHeight="1" x14ac:dyDescent="0.2">
      <c r="B23" s="2"/>
      <c r="C23" s="84" t="s">
        <v>93</v>
      </c>
      <c r="D23" s="98"/>
      <c r="E23" s="5"/>
    </row>
    <row r="24" spans="2:5" s="3" customFormat="1" ht="15.75" customHeight="1" x14ac:dyDescent="0.2">
      <c r="B24" s="2"/>
      <c r="C24" s="84" t="s">
        <v>94</v>
      </c>
      <c r="D24" s="98"/>
      <c r="E24" s="5"/>
    </row>
    <row r="25" spans="2:5" s="3" customFormat="1" ht="15.75" customHeight="1" x14ac:dyDescent="0.2">
      <c r="B25" s="2"/>
      <c r="C25" s="85" t="s">
        <v>95</v>
      </c>
      <c r="D25" s="86">
        <f>SUM(D21:D24)</f>
        <v>0</v>
      </c>
      <c r="E25" s="5"/>
    </row>
    <row r="26" spans="2:5" s="3" customFormat="1" ht="15.75" customHeight="1" x14ac:dyDescent="0.2">
      <c r="B26" s="2"/>
      <c r="C26"/>
      <c r="D26"/>
      <c r="E26" s="5"/>
    </row>
    <row r="27" spans="2:5" s="43" customFormat="1" ht="15.75" customHeight="1" x14ac:dyDescent="0.2">
      <c r="B27" s="39"/>
      <c r="C27"/>
      <c r="D27"/>
      <c r="E27" s="42"/>
    </row>
    <row r="28" spans="2:5" s="3" customFormat="1" ht="15.75" customHeight="1" x14ac:dyDescent="0.2">
      <c r="B28" s="2"/>
      <c r="E28" s="5"/>
    </row>
    <row r="29" spans="2:5" s="3" customFormat="1" ht="15.75" customHeight="1" x14ac:dyDescent="0.2">
      <c r="B29" s="2"/>
      <c r="C29" s="88" t="s">
        <v>29</v>
      </c>
      <c r="D29" s="99"/>
      <c r="E29" s="5"/>
    </row>
    <row r="30" spans="2:5" s="3" customFormat="1" ht="15.75" customHeight="1" x14ac:dyDescent="0.2">
      <c r="B30" s="2"/>
      <c r="C30" s="88" t="s">
        <v>30</v>
      </c>
      <c r="D30" s="100"/>
      <c r="E30" s="5"/>
    </row>
    <row r="31" spans="2:5" s="3" customFormat="1" ht="15.75" customHeight="1" x14ac:dyDescent="0.2">
      <c r="B31" s="10"/>
      <c r="C31" s="8"/>
      <c r="D31" s="8"/>
      <c r="E31" s="9"/>
    </row>
  </sheetData>
  <sheetProtection sheet="1" objects="1" scenarios="1"/>
  <mergeCells count="1">
    <mergeCell ref="B2:E2"/>
  </mergeCells>
  <pageMargins left="0.7" right="0.7" top="0.75" bottom="0.75" header="0.3" footer="0.3"/>
  <pageSetup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3BA34D-754D-4847-B6EA-3A18911A2307}">
          <x14:formula1>
            <xm:f>'Ark3'!$A$1:$A$4</xm:f>
          </x14:formula1>
          <xm:sqref>D7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5118F-0E6F-4F5E-9F18-61901BA03FD2}">
  <dimension ref="A1:A4"/>
  <sheetViews>
    <sheetView workbookViewId="0">
      <selection activeCell="A2" sqref="A2"/>
    </sheetView>
  </sheetViews>
  <sheetFormatPr baseColWidth="10" defaultRowHeight="12.75" x14ac:dyDescent="0.2"/>
  <sheetData>
    <row r="1" spans="1:1" x14ac:dyDescent="0.2">
      <c r="A1" s="81" t="s">
        <v>90</v>
      </c>
    </row>
    <row r="2" spans="1:1" x14ac:dyDescent="0.2">
      <c r="A2" s="81" t="s">
        <v>87</v>
      </c>
    </row>
    <row r="3" spans="1:1" x14ac:dyDescent="0.2">
      <c r="A3" s="81" t="s">
        <v>88</v>
      </c>
    </row>
    <row r="4" spans="1:1" x14ac:dyDescent="0.2">
      <c r="A4" s="81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956F-CA3C-4275-9AAF-9ED5E78B327C}">
  <sheetPr>
    <pageSetUpPr fitToPage="1"/>
  </sheetPr>
  <dimension ref="B2:P109"/>
  <sheetViews>
    <sheetView showGridLines="0" topLeftCell="A36" zoomScale="70" zoomScaleNormal="70" workbookViewId="0">
      <selection activeCell="Q31" sqref="Q31"/>
    </sheetView>
  </sheetViews>
  <sheetFormatPr baseColWidth="10" defaultRowHeight="12.75" x14ac:dyDescent="0.2"/>
  <cols>
    <col min="1" max="1" width="7.7109375" customWidth="1"/>
    <col min="2" max="2" width="5.7109375" customWidth="1"/>
    <col min="3" max="3" width="8.7109375" customWidth="1"/>
    <col min="4" max="4" width="25" customWidth="1"/>
    <col min="5" max="5" width="20.140625" customWidth="1"/>
    <col min="6" max="6" width="15.7109375" customWidth="1"/>
    <col min="7" max="7" width="14.5703125" customWidth="1"/>
    <col min="8" max="9" width="16.7109375" customWidth="1"/>
    <col min="10" max="11" width="15.28515625" customWidth="1"/>
    <col min="12" max="12" width="17" customWidth="1"/>
    <col min="13" max="13" width="5.7109375" customWidth="1"/>
    <col min="15" max="15" width="16" bestFit="1" customWidth="1"/>
    <col min="16" max="16" width="15.7109375" bestFit="1" customWidth="1"/>
  </cols>
  <sheetData>
    <row r="2" spans="2:16" ht="84" customHeight="1" x14ac:dyDescent="0.2">
      <c r="B2" s="144" t="s">
        <v>80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6"/>
    </row>
    <row r="3" spans="2:16" s="3" customFormat="1" ht="15" x14ac:dyDescent="0.2">
      <c r="B3" s="2"/>
      <c r="M3" s="5"/>
    </row>
    <row r="4" spans="2:16" s="3" customFormat="1" ht="15" x14ac:dyDescent="0.2">
      <c r="B4" s="2"/>
      <c r="M4" s="5"/>
    </row>
    <row r="5" spans="2:16" s="3" customFormat="1" ht="15.75" x14ac:dyDescent="0.25">
      <c r="B5" s="2"/>
      <c r="C5" s="1" t="s">
        <v>57</v>
      </c>
      <c r="M5" s="5"/>
      <c r="O5" s="76"/>
    </row>
    <row r="6" spans="2:16" s="3" customFormat="1" ht="15.75" x14ac:dyDescent="0.25">
      <c r="B6" s="2"/>
      <c r="C6" s="1"/>
      <c r="J6" s="78" t="s">
        <v>71</v>
      </c>
      <c r="M6" s="5"/>
      <c r="O6" s="76"/>
    </row>
    <row r="7" spans="2:16" s="3" customFormat="1" ht="15" x14ac:dyDescent="0.2">
      <c r="B7" s="2"/>
      <c r="C7" s="61" t="s">
        <v>33</v>
      </c>
      <c r="D7" s="62"/>
      <c r="E7" s="104"/>
      <c r="F7" s="65" t="s">
        <v>60</v>
      </c>
      <c r="G7" s="65" t="s">
        <v>72</v>
      </c>
      <c r="J7" s="65" t="s">
        <v>60</v>
      </c>
      <c r="K7" s="65" t="s">
        <v>69</v>
      </c>
      <c r="M7" s="5"/>
      <c r="O7" s="76"/>
    </row>
    <row r="8" spans="2:16" s="3" customFormat="1" ht="15" x14ac:dyDescent="0.2">
      <c r="B8" s="2"/>
      <c r="C8" s="54" t="s">
        <v>55</v>
      </c>
      <c r="D8" s="59"/>
      <c r="E8" s="105"/>
      <c r="F8" s="60"/>
      <c r="G8" s="37"/>
      <c r="J8" s="65" t="s">
        <v>62</v>
      </c>
      <c r="K8" s="80">
        <f>+(11.16+11.32+11.67)/3</f>
        <v>11.383333333333333</v>
      </c>
      <c r="M8" s="5"/>
      <c r="O8" s="76"/>
    </row>
    <row r="9" spans="2:16" s="3" customFormat="1" ht="15" x14ac:dyDescent="0.2">
      <c r="B9" s="2"/>
      <c r="C9" s="2" t="s">
        <v>56</v>
      </c>
      <c r="E9" s="37">
        <f>+G9*_xlfn.XLOOKUP(F9,$J$8:$J$13,$K$8:$K$13)</f>
        <v>0</v>
      </c>
      <c r="F9" s="106"/>
      <c r="G9" s="107"/>
      <c r="H9" s="76"/>
      <c r="J9" s="65" t="s">
        <v>70</v>
      </c>
      <c r="K9" s="80">
        <f>+(9.66+9.57+9.94)/3</f>
        <v>9.7233333333333345</v>
      </c>
      <c r="M9" s="5"/>
      <c r="O9" s="76"/>
    </row>
    <row r="10" spans="2:16" s="3" customFormat="1" ht="15" x14ac:dyDescent="0.2">
      <c r="B10" s="2"/>
      <c r="C10" s="2" t="s">
        <v>56</v>
      </c>
      <c r="E10" s="37">
        <f>+G10*_xlfn.XLOOKUP(F10,$J$8:$J$13,$K$8:$K$13)</f>
        <v>0</v>
      </c>
      <c r="F10" s="106"/>
      <c r="G10" s="107"/>
      <c r="H10" s="76"/>
      <c r="J10" s="65" t="s">
        <v>73</v>
      </c>
      <c r="K10" s="80">
        <f>+(140.09+138.6+142.63)/3</f>
        <v>140.44</v>
      </c>
      <c r="M10" s="5"/>
      <c r="O10" s="76"/>
    </row>
    <row r="11" spans="2:16" s="3" customFormat="1" ht="15.75" x14ac:dyDescent="0.25">
      <c r="B11" s="2"/>
      <c r="C11" s="63" t="s">
        <v>61</v>
      </c>
      <c r="D11" s="1"/>
      <c r="E11" s="64">
        <f>+SUM(E8:E10)</f>
        <v>0</v>
      </c>
      <c r="F11" s="60"/>
      <c r="G11" s="37"/>
      <c r="H11" s="76"/>
      <c r="J11"/>
      <c r="K11"/>
      <c r="M11" s="5"/>
      <c r="O11" s="76"/>
    </row>
    <row r="12" spans="2:16" s="3" customFormat="1" ht="15" x14ac:dyDescent="0.2">
      <c r="B12" s="2"/>
      <c r="C12" s="2" t="s">
        <v>40</v>
      </c>
      <c r="E12" s="108"/>
      <c r="F12" s="60"/>
      <c r="G12" s="37"/>
      <c r="H12" s="67"/>
      <c r="J12"/>
      <c r="K12"/>
      <c r="M12" s="5"/>
      <c r="O12" s="76"/>
    </row>
    <row r="13" spans="2:16" s="3" customFormat="1" ht="15" x14ac:dyDescent="0.2">
      <c r="B13" s="2"/>
      <c r="C13" s="2" t="s">
        <v>42</v>
      </c>
      <c r="E13" s="37">
        <v>12</v>
      </c>
      <c r="F13" s="60"/>
      <c r="G13" s="37"/>
      <c r="H13" s="68"/>
      <c r="J13"/>
      <c r="K13"/>
      <c r="M13" s="5"/>
    </row>
    <row r="14" spans="2:16" s="3" customFormat="1" ht="15" x14ac:dyDescent="0.2">
      <c r="B14" s="2"/>
      <c r="C14" s="10" t="s">
        <v>59</v>
      </c>
      <c r="D14" s="8"/>
      <c r="E14" s="109"/>
      <c r="F14" s="66"/>
      <c r="G14" s="38"/>
      <c r="H14" s="45"/>
      <c r="M14" s="5"/>
      <c r="O14" s="76"/>
      <c r="P14" s="77"/>
    </row>
    <row r="15" spans="2:16" s="3" customFormat="1" ht="15" x14ac:dyDescent="0.2">
      <c r="B15" s="2"/>
      <c r="M15" s="5"/>
      <c r="O15" s="76"/>
    </row>
    <row r="16" spans="2:16" s="43" customFormat="1" ht="63" x14ac:dyDescent="0.25">
      <c r="B16" s="39"/>
      <c r="C16" s="40" t="s">
        <v>37</v>
      </c>
      <c r="D16" s="41" t="s">
        <v>38</v>
      </c>
      <c r="E16" s="41" t="s">
        <v>39</v>
      </c>
      <c r="F16" s="41" t="s">
        <v>40</v>
      </c>
      <c r="G16" s="41" t="s">
        <v>68</v>
      </c>
      <c r="H16" s="41" t="s">
        <v>63</v>
      </c>
      <c r="I16" s="41" t="s">
        <v>48</v>
      </c>
      <c r="J16" s="71" t="s">
        <v>49</v>
      </c>
      <c r="K16" s="41" t="s">
        <v>65</v>
      </c>
      <c r="L16" s="73" t="s">
        <v>67</v>
      </c>
      <c r="M16" s="42"/>
      <c r="O16" s="79"/>
    </row>
    <row r="17" spans="2:15" s="3" customFormat="1" ht="15" x14ac:dyDescent="0.2">
      <c r="B17" s="2"/>
      <c r="C17" s="44">
        <v>1</v>
      </c>
      <c r="D17" s="45">
        <f>+E11</f>
        <v>0</v>
      </c>
      <c r="E17" s="45">
        <f>G17-F17</f>
        <v>0</v>
      </c>
      <c r="F17" s="45" cm="1">
        <f t="array" ref="F17">_xlfn.LET(_xlpm.r,E$12/12,_xlpm.n,E$13*12,_xlpm.pv,-E$11,_xlpm.y,C17,SUM(IPMT(_xlpm.r,(_xlpm.y-1)*12+_xlfn.SEQUENCE(12),_xlpm.n,_xlpm.pv)))</f>
        <v>0</v>
      </c>
      <c r="G17" s="45">
        <f>-PMT(E$12/12,E$13*12,E$11)*12</f>
        <v>0</v>
      </c>
      <c r="H17" s="46">
        <f>+G17/12</f>
        <v>0</v>
      </c>
      <c r="I17" s="47">
        <f>+E17/12</f>
        <v>0</v>
      </c>
      <c r="J17" s="72">
        <f>+F17/12</f>
        <v>0</v>
      </c>
      <c r="K17" s="47">
        <f>+H17*$E$14</f>
        <v>0</v>
      </c>
      <c r="L17" s="74">
        <f>+H17+K17</f>
        <v>0</v>
      </c>
      <c r="M17" s="5"/>
      <c r="O17" s="76"/>
    </row>
    <row r="18" spans="2:15" s="3" customFormat="1" ht="15" x14ac:dyDescent="0.2">
      <c r="B18" s="2"/>
      <c r="C18" s="44">
        <v>2</v>
      </c>
      <c r="D18" s="45">
        <f>D17-E17</f>
        <v>0</v>
      </c>
      <c r="E18" s="45">
        <f>G18-F18</f>
        <v>0</v>
      </c>
      <c r="F18" s="45" cm="1">
        <f t="array" ref="F18">_xlfn.LET(_xlpm.r,E$12/12,_xlpm.n,E$13*12,_xlpm.pv,-E$11,_xlpm.y,C18,SUM(IPMT(_xlpm.r,(_xlpm.y-1)*12+_xlfn.SEQUENCE(12),_xlpm.n,_xlpm.pv)))</f>
        <v>0</v>
      </c>
      <c r="G18" s="45">
        <f t="shared" ref="G18:G28" si="0">-PMT(E$12/12,E$13*12,E$11)*12</f>
        <v>0</v>
      </c>
      <c r="H18" s="46">
        <f t="shared" ref="H18:H28" si="1">+G18/12</f>
        <v>0</v>
      </c>
      <c r="I18" s="47">
        <f t="shared" ref="I18:I28" si="2">+E18/12</f>
        <v>0</v>
      </c>
      <c r="J18" s="72">
        <f t="shared" ref="J18:J28" si="3">+F18/12</f>
        <v>0</v>
      </c>
      <c r="K18" s="47">
        <f t="shared" ref="K18:K27" si="4">+H18*$E$14</f>
        <v>0</v>
      </c>
      <c r="L18" s="74">
        <f t="shared" ref="L18:L28" si="5">+H18+K18</f>
        <v>0</v>
      </c>
      <c r="M18" s="5"/>
    </row>
    <row r="19" spans="2:15" s="3" customFormat="1" ht="15" x14ac:dyDescent="0.2">
      <c r="B19" s="2"/>
      <c r="C19" s="44">
        <v>3</v>
      </c>
      <c r="D19" s="45">
        <f t="shared" ref="D19:D26" si="6">D18-E18</f>
        <v>0</v>
      </c>
      <c r="E19" s="45">
        <f t="shared" ref="E19:E26" si="7">G19-F19</f>
        <v>0</v>
      </c>
      <c r="F19" s="45" cm="1">
        <f t="array" ref="F19">_xlfn.LET(_xlpm.r,E$12/12,_xlpm.n,E$13*12,_xlpm.pv,-E$11,_xlpm.y,C19,SUM(IPMT(_xlpm.r,(_xlpm.y-1)*12+_xlfn.SEQUENCE(12),_xlpm.n,_xlpm.pv)))</f>
        <v>0</v>
      </c>
      <c r="G19" s="45">
        <f t="shared" si="0"/>
        <v>0</v>
      </c>
      <c r="H19" s="46">
        <f t="shared" si="1"/>
        <v>0</v>
      </c>
      <c r="I19" s="47">
        <f t="shared" si="2"/>
        <v>0</v>
      </c>
      <c r="J19" s="72">
        <f t="shared" si="3"/>
        <v>0</v>
      </c>
      <c r="K19" s="47">
        <f t="shared" si="4"/>
        <v>0</v>
      </c>
      <c r="L19" s="74">
        <f t="shared" si="5"/>
        <v>0</v>
      </c>
      <c r="M19" s="5"/>
    </row>
    <row r="20" spans="2:15" s="3" customFormat="1" ht="15" x14ac:dyDescent="0.2">
      <c r="B20" s="2"/>
      <c r="C20" s="44">
        <v>4</v>
      </c>
      <c r="D20" s="45">
        <f t="shared" si="6"/>
        <v>0</v>
      </c>
      <c r="E20" s="45">
        <f t="shared" si="7"/>
        <v>0</v>
      </c>
      <c r="F20" s="45" cm="1">
        <f t="array" ref="F20">_xlfn.LET(_xlpm.r,E$12/12,_xlpm.n,E$13*12,_xlpm.pv,-E$11,_xlpm.y,C20,SUM(IPMT(_xlpm.r,(_xlpm.y-1)*12+_xlfn.SEQUENCE(12),_xlpm.n,_xlpm.pv)))</f>
        <v>0</v>
      </c>
      <c r="G20" s="45">
        <f t="shared" si="0"/>
        <v>0</v>
      </c>
      <c r="H20" s="46">
        <f t="shared" si="1"/>
        <v>0</v>
      </c>
      <c r="I20" s="47">
        <f t="shared" si="2"/>
        <v>0</v>
      </c>
      <c r="J20" s="72">
        <f t="shared" si="3"/>
        <v>0</v>
      </c>
      <c r="K20" s="47">
        <f t="shared" si="4"/>
        <v>0</v>
      </c>
      <c r="L20" s="74">
        <f t="shared" si="5"/>
        <v>0</v>
      </c>
      <c r="M20" s="5"/>
    </row>
    <row r="21" spans="2:15" s="3" customFormat="1" ht="15" x14ac:dyDescent="0.2">
      <c r="B21" s="2"/>
      <c r="C21" s="44">
        <v>5</v>
      </c>
      <c r="D21" s="45">
        <f t="shared" si="6"/>
        <v>0</v>
      </c>
      <c r="E21" s="45">
        <f t="shared" si="7"/>
        <v>0</v>
      </c>
      <c r="F21" s="45" cm="1">
        <f t="array" ref="F21">_xlfn.LET(_xlpm.r,E$12/12,_xlpm.n,E$13*12,_xlpm.pv,-E$11,_xlpm.y,C21,SUM(IPMT(_xlpm.r,(_xlpm.y-1)*12+_xlfn.SEQUENCE(12),_xlpm.n,_xlpm.pv)))</f>
        <v>0</v>
      </c>
      <c r="G21" s="45">
        <f t="shared" si="0"/>
        <v>0</v>
      </c>
      <c r="H21" s="46">
        <f t="shared" si="1"/>
        <v>0</v>
      </c>
      <c r="I21" s="47">
        <f t="shared" si="2"/>
        <v>0</v>
      </c>
      <c r="J21" s="72">
        <f t="shared" si="3"/>
        <v>0</v>
      </c>
      <c r="K21" s="47">
        <f t="shared" si="4"/>
        <v>0</v>
      </c>
      <c r="L21" s="74">
        <f t="shared" si="5"/>
        <v>0</v>
      </c>
      <c r="M21" s="5"/>
    </row>
    <row r="22" spans="2:15" s="3" customFormat="1" ht="15" x14ac:dyDescent="0.2">
      <c r="B22" s="2"/>
      <c r="C22" s="44">
        <v>6</v>
      </c>
      <c r="D22" s="45">
        <f t="shared" si="6"/>
        <v>0</v>
      </c>
      <c r="E22" s="45">
        <f t="shared" si="7"/>
        <v>0</v>
      </c>
      <c r="F22" s="45" cm="1">
        <f t="array" ref="F22">_xlfn.LET(_xlpm.r,E$12/12,_xlpm.n,E$13*12,_xlpm.pv,-E$11,_xlpm.y,C22,SUM(IPMT(_xlpm.r,(_xlpm.y-1)*12+_xlfn.SEQUENCE(12),_xlpm.n,_xlpm.pv)))</f>
        <v>0</v>
      </c>
      <c r="G22" s="45">
        <f t="shared" si="0"/>
        <v>0</v>
      </c>
      <c r="H22" s="46">
        <f t="shared" si="1"/>
        <v>0</v>
      </c>
      <c r="I22" s="47">
        <f t="shared" si="2"/>
        <v>0</v>
      </c>
      <c r="J22" s="72">
        <f t="shared" si="3"/>
        <v>0</v>
      </c>
      <c r="K22" s="47">
        <f t="shared" si="4"/>
        <v>0</v>
      </c>
      <c r="L22" s="74">
        <f t="shared" si="5"/>
        <v>0</v>
      </c>
      <c r="M22" s="5"/>
    </row>
    <row r="23" spans="2:15" s="3" customFormat="1" ht="15" x14ac:dyDescent="0.2">
      <c r="B23" s="2"/>
      <c r="C23" s="44">
        <v>7</v>
      </c>
      <c r="D23" s="45">
        <f t="shared" si="6"/>
        <v>0</v>
      </c>
      <c r="E23" s="45">
        <f t="shared" si="7"/>
        <v>0</v>
      </c>
      <c r="F23" s="45" cm="1">
        <f t="array" ref="F23">_xlfn.LET(_xlpm.r,E$12/12,_xlpm.n,E$13*12,_xlpm.pv,-E$11,_xlpm.y,C23,SUM(IPMT(_xlpm.r,(_xlpm.y-1)*12+_xlfn.SEQUENCE(12),_xlpm.n,_xlpm.pv)))</f>
        <v>0</v>
      </c>
      <c r="G23" s="45">
        <f t="shared" si="0"/>
        <v>0</v>
      </c>
      <c r="H23" s="46">
        <f t="shared" si="1"/>
        <v>0</v>
      </c>
      <c r="I23" s="47">
        <f t="shared" si="2"/>
        <v>0</v>
      </c>
      <c r="J23" s="72">
        <f t="shared" si="3"/>
        <v>0</v>
      </c>
      <c r="K23" s="47">
        <f t="shared" si="4"/>
        <v>0</v>
      </c>
      <c r="L23" s="74">
        <f t="shared" si="5"/>
        <v>0</v>
      </c>
      <c r="M23" s="5"/>
    </row>
    <row r="24" spans="2:15" s="3" customFormat="1" ht="15" x14ac:dyDescent="0.2">
      <c r="B24" s="2"/>
      <c r="C24" s="44">
        <v>8</v>
      </c>
      <c r="D24" s="45">
        <f t="shared" si="6"/>
        <v>0</v>
      </c>
      <c r="E24" s="45">
        <f t="shared" si="7"/>
        <v>0</v>
      </c>
      <c r="F24" s="45" cm="1">
        <f t="array" ref="F24">_xlfn.LET(_xlpm.r,E$12/12,_xlpm.n,E$13*12,_xlpm.pv,-E$11,_xlpm.y,C24,SUM(IPMT(_xlpm.r,(_xlpm.y-1)*12+_xlfn.SEQUENCE(12),_xlpm.n,_xlpm.pv)))</f>
        <v>0</v>
      </c>
      <c r="G24" s="45">
        <f t="shared" si="0"/>
        <v>0</v>
      </c>
      <c r="H24" s="46">
        <f t="shared" si="1"/>
        <v>0</v>
      </c>
      <c r="I24" s="47">
        <f t="shared" si="2"/>
        <v>0</v>
      </c>
      <c r="J24" s="72">
        <f t="shared" si="3"/>
        <v>0</v>
      </c>
      <c r="K24" s="47">
        <f t="shared" si="4"/>
        <v>0</v>
      </c>
      <c r="L24" s="74">
        <f t="shared" si="5"/>
        <v>0</v>
      </c>
      <c r="M24" s="5"/>
    </row>
    <row r="25" spans="2:15" s="3" customFormat="1" ht="15" x14ac:dyDescent="0.2">
      <c r="B25" s="2"/>
      <c r="C25" s="44">
        <v>9</v>
      </c>
      <c r="D25" s="45">
        <f t="shared" si="6"/>
        <v>0</v>
      </c>
      <c r="E25" s="45">
        <f t="shared" si="7"/>
        <v>0</v>
      </c>
      <c r="F25" s="45" cm="1">
        <f t="array" ref="F25">_xlfn.LET(_xlpm.r,E$12/12,_xlpm.n,E$13*12,_xlpm.pv,-E$11,_xlpm.y,C25,SUM(IPMT(_xlpm.r,(_xlpm.y-1)*12+_xlfn.SEQUENCE(12),_xlpm.n,_xlpm.pv)))</f>
        <v>0</v>
      </c>
      <c r="G25" s="45">
        <f t="shared" si="0"/>
        <v>0</v>
      </c>
      <c r="H25" s="46">
        <f t="shared" si="1"/>
        <v>0</v>
      </c>
      <c r="I25" s="47">
        <f t="shared" si="2"/>
        <v>0</v>
      </c>
      <c r="J25" s="72">
        <f t="shared" si="3"/>
        <v>0</v>
      </c>
      <c r="K25" s="47">
        <f t="shared" si="4"/>
        <v>0</v>
      </c>
      <c r="L25" s="74">
        <f t="shared" si="5"/>
        <v>0</v>
      </c>
      <c r="M25" s="5"/>
    </row>
    <row r="26" spans="2:15" s="3" customFormat="1" ht="15" x14ac:dyDescent="0.2">
      <c r="B26" s="2"/>
      <c r="C26" s="44">
        <v>10</v>
      </c>
      <c r="D26" s="45">
        <f t="shared" si="6"/>
        <v>0</v>
      </c>
      <c r="E26" s="45">
        <f t="shared" si="7"/>
        <v>0</v>
      </c>
      <c r="F26" s="45" cm="1">
        <f t="array" ref="F26">_xlfn.LET(_xlpm.r,E$12/12,_xlpm.n,E$13*12,_xlpm.pv,-E$11,_xlpm.y,C26,SUM(IPMT(_xlpm.r,(_xlpm.y-1)*12+_xlfn.SEQUENCE(12),_xlpm.n,_xlpm.pv)))</f>
        <v>0</v>
      </c>
      <c r="G26" s="45">
        <f t="shared" si="0"/>
        <v>0</v>
      </c>
      <c r="H26" s="46">
        <f t="shared" si="1"/>
        <v>0</v>
      </c>
      <c r="I26" s="47">
        <f t="shared" si="2"/>
        <v>0</v>
      </c>
      <c r="J26" s="72">
        <f t="shared" si="3"/>
        <v>0</v>
      </c>
      <c r="K26" s="47">
        <f t="shared" si="4"/>
        <v>0</v>
      </c>
      <c r="L26" s="74">
        <f t="shared" si="5"/>
        <v>0</v>
      </c>
      <c r="M26" s="5"/>
    </row>
    <row r="27" spans="2:15" s="3" customFormat="1" ht="15" x14ac:dyDescent="0.2">
      <c r="B27" s="2"/>
      <c r="C27" s="44">
        <v>11</v>
      </c>
      <c r="D27" s="45">
        <f t="shared" ref="D27:D28" si="8">D26-E26</f>
        <v>0</v>
      </c>
      <c r="E27" s="45">
        <f t="shared" ref="E27:E28" si="9">G27-F27</f>
        <v>0</v>
      </c>
      <c r="F27" s="45" cm="1">
        <f t="array" ref="F27">_xlfn.LET(_xlpm.r,E$12/12,_xlpm.n,E$13*12,_xlpm.pv,-E$11,_xlpm.y,C27,SUM(IPMT(_xlpm.r,(_xlpm.y-1)*12+_xlfn.SEQUENCE(12),_xlpm.n,_xlpm.pv)))</f>
        <v>0</v>
      </c>
      <c r="G27" s="45">
        <f t="shared" si="0"/>
        <v>0</v>
      </c>
      <c r="H27" s="46">
        <f t="shared" si="1"/>
        <v>0</v>
      </c>
      <c r="I27" s="47">
        <f t="shared" si="2"/>
        <v>0</v>
      </c>
      <c r="J27" s="72">
        <f t="shared" si="3"/>
        <v>0</v>
      </c>
      <c r="K27" s="47">
        <f t="shared" si="4"/>
        <v>0</v>
      </c>
      <c r="L27" s="74">
        <f t="shared" si="5"/>
        <v>0</v>
      </c>
      <c r="M27" s="5"/>
    </row>
    <row r="28" spans="2:15" s="3" customFormat="1" ht="15" x14ac:dyDescent="0.2">
      <c r="B28" s="2"/>
      <c r="C28" s="44">
        <v>12</v>
      </c>
      <c r="D28" s="45">
        <f t="shared" si="8"/>
        <v>0</v>
      </c>
      <c r="E28" s="45">
        <f t="shared" si="9"/>
        <v>0</v>
      </c>
      <c r="F28" s="45" cm="1">
        <f t="array" ref="F28">_xlfn.LET(_xlpm.r,E$12/12,_xlpm.n,E$13*12,_xlpm.pv,-E$11,_xlpm.y,C28,SUM(IPMT(_xlpm.r,(_xlpm.y-1)*12+_xlfn.SEQUENCE(12),_xlpm.n,_xlpm.pv)))</f>
        <v>0</v>
      </c>
      <c r="G28" s="45">
        <f t="shared" si="0"/>
        <v>0</v>
      </c>
      <c r="H28" s="46">
        <f t="shared" si="1"/>
        <v>0</v>
      </c>
      <c r="I28" s="47">
        <f t="shared" si="2"/>
        <v>0</v>
      </c>
      <c r="J28" s="72">
        <f t="shared" si="3"/>
        <v>0</v>
      </c>
      <c r="K28" s="47">
        <f>+H28*$E$14</f>
        <v>0</v>
      </c>
      <c r="L28" s="74">
        <f t="shared" si="5"/>
        <v>0</v>
      </c>
      <c r="M28" s="5"/>
    </row>
    <row r="29" spans="2:15" s="3" customFormat="1" ht="15.75" x14ac:dyDescent="0.25">
      <c r="B29" s="2"/>
      <c r="C29" s="48" t="s">
        <v>36</v>
      </c>
      <c r="D29" s="49"/>
      <c r="E29" s="50">
        <f>SUM(E17:E28)</f>
        <v>0</v>
      </c>
      <c r="F29" s="50">
        <f>SUM(F17:F28)</f>
        <v>0</v>
      </c>
      <c r="G29" s="50">
        <f>SUM(G17:G28)</f>
        <v>0</v>
      </c>
      <c r="H29" s="50"/>
      <c r="I29" s="50"/>
      <c r="J29" s="50"/>
      <c r="K29" s="50"/>
      <c r="L29" s="51"/>
      <c r="M29" s="5"/>
    </row>
    <row r="30" spans="2:15" s="3" customFormat="1" ht="15" x14ac:dyDescent="0.2">
      <c r="B30" s="2"/>
      <c r="M30" s="5"/>
    </row>
    <row r="31" spans="2:15" s="3" customFormat="1" ht="15" x14ac:dyDescent="0.2">
      <c r="B31" s="2"/>
      <c r="M31" s="5"/>
    </row>
    <row r="32" spans="2:15" s="3" customFormat="1" ht="15.75" x14ac:dyDescent="0.25">
      <c r="B32" s="2"/>
      <c r="C32" s="1" t="s">
        <v>58</v>
      </c>
      <c r="M32" s="5"/>
    </row>
    <row r="33" spans="2:13" s="3" customFormat="1" ht="15.75" x14ac:dyDescent="0.25">
      <c r="B33" s="2"/>
      <c r="C33" s="1"/>
      <c r="M33" s="5"/>
    </row>
    <row r="34" spans="2:13" s="3" customFormat="1" ht="15" x14ac:dyDescent="0.2">
      <c r="B34" s="2"/>
      <c r="C34" s="61" t="s">
        <v>33</v>
      </c>
      <c r="D34" s="62"/>
      <c r="E34" s="104"/>
      <c r="F34" s="65" t="s">
        <v>60</v>
      </c>
      <c r="G34" s="65" t="s">
        <v>72</v>
      </c>
      <c r="M34" s="5"/>
    </row>
    <row r="35" spans="2:13" s="3" customFormat="1" ht="15" x14ac:dyDescent="0.2">
      <c r="B35" s="2"/>
      <c r="C35" s="54" t="s">
        <v>55</v>
      </c>
      <c r="D35" s="59"/>
      <c r="E35" s="105"/>
      <c r="F35" s="60"/>
      <c r="G35" s="37"/>
      <c r="M35" s="5"/>
    </row>
    <row r="36" spans="2:13" s="3" customFormat="1" ht="15" x14ac:dyDescent="0.2">
      <c r="B36" s="2"/>
      <c r="C36" s="2" t="s">
        <v>56</v>
      </c>
      <c r="E36" s="37">
        <f>+G36*_xlfn.XLOOKUP(F36,$J$8:$J$13,$K$8:$K$13)</f>
        <v>0</v>
      </c>
      <c r="F36" s="106"/>
      <c r="G36" s="107"/>
      <c r="M36" s="5"/>
    </row>
    <row r="37" spans="2:13" s="3" customFormat="1" ht="15" x14ac:dyDescent="0.2">
      <c r="B37" s="2"/>
      <c r="C37" s="2" t="s">
        <v>56</v>
      </c>
      <c r="E37" s="37">
        <f>+G37*_xlfn.XLOOKUP(F37,$J$8:$J$13,$K$8:$K$13)</f>
        <v>0</v>
      </c>
      <c r="F37" s="106"/>
      <c r="G37" s="107"/>
      <c r="M37" s="5"/>
    </row>
    <row r="38" spans="2:13" s="3" customFormat="1" ht="15.75" x14ac:dyDescent="0.25">
      <c r="B38" s="2"/>
      <c r="C38" s="63" t="s">
        <v>61</v>
      </c>
      <c r="D38" s="1"/>
      <c r="E38" s="64">
        <f>+SUM(E35:E37)</f>
        <v>0</v>
      </c>
      <c r="F38" s="60"/>
      <c r="G38" s="89"/>
      <c r="M38" s="5"/>
    </row>
    <row r="39" spans="2:13" s="3" customFormat="1" ht="15" x14ac:dyDescent="0.2">
      <c r="B39" s="2"/>
      <c r="C39" s="2" t="s">
        <v>40</v>
      </c>
      <c r="E39" s="108"/>
      <c r="F39" s="60"/>
      <c r="G39" s="37"/>
      <c r="M39" s="5"/>
    </row>
    <row r="40" spans="2:13" s="3" customFormat="1" ht="15" x14ac:dyDescent="0.2">
      <c r="B40" s="2"/>
      <c r="C40" s="2" t="s">
        <v>42</v>
      </c>
      <c r="E40" s="37">
        <v>12</v>
      </c>
      <c r="F40" s="60"/>
      <c r="G40" s="37"/>
      <c r="M40" s="5"/>
    </row>
    <row r="41" spans="2:13" s="3" customFormat="1" ht="15" x14ac:dyDescent="0.2">
      <c r="B41" s="2"/>
      <c r="C41" s="10" t="s">
        <v>59</v>
      </c>
      <c r="D41" s="8"/>
      <c r="E41" s="109"/>
      <c r="F41" s="66"/>
      <c r="G41" s="38"/>
      <c r="M41" s="5"/>
    </row>
    <row r="42" spans="2:13" s="3" customFormat="1" ht="15" x14ac:dyDescent="0.2">
      <c r="B42" s="2"/>
      <c r="M42" s="5"/>
    </row>
    <row r="43" spans="2:13" s="43" customFormat="1" ht="63" x14ac:dyDescent="0.25">
      <c r="B43" s="39"/>
      <c r="C43" s="40" t="s">
        <v>37</v>
      </c>
      <c r="D43" s="41" t="s">
        <v>38</v>
      </c>
      <c r="E43" s="41" t="s">
        <v>39</v>
      </c>
      <c r="F43" s="41" t="s">
        <v>40</v>
      </c>
      <c r="G43" s="41" t="s">
        <v>68</v>
      </c>
      <c r="H43" s="41" t="s">
        <v>63</v>
      </c>
      <c r="I43" s="41" t="s">
        <v>48</v>
      </c>
      <c r="J43" s="71" t="s">
        <v>49</v>
      </c>
      <c r="K43" s="41" t="s">
        <v>65</v>
      </c>
      <c r="L43" s="73" t="s">
        <v>67</v>
      </c>
      <c r="M43" s="42"/>
    </row>
    <row r="44" spans="2:13" s="3" customFormat="1" ht="15" x14ac:dyDescent="0.2">
      <c r="B44" s="2"/>
      <c r="C44" s="44">
        <v>1</v>
      </c>
      <c r="D44" s="45">
        <f>+E38</f>
        <v>0</v>
      </c>
      <c r="E44" s="45">
        <f>G44-F44</f>
        <v>0</v>
      </c>
      <c r="F44" s="45" cm="1">
        <f t="array" ref="F44">_xlfn.LET(_xlpm.r,E$39/12,_xlpm.n,E$40*12,_xlpm.pv,-E$38,_xlpm.y,C44,SUM(IPMT(_xlpm.r,(_xlpm.y-1)*12+_xlfn.SEQUENCE(12),_xlpm.n,_xlpm.pv)))</f>
        <v>0</v>
      </c>
      <c r="G44" s="45">
        <f t="shared" ref="G44:G55" si="10">-PMT(E$39/12,E$40*12,E$38)*12</f>
        <v>0</v>
      </c>
      <c r="H44" s="46">
        <f>+G44/12</f>
        <v>0</v>
      </c>
      <c r="I44" s="47">
        <f>+E44/12</f>
        <v>0</v>
      </c>
      <c r="J44" s="72">
        <f>+F44/12</f>
        <v>0</v>
      </c>
      <c r="K44" s="47">
        <f>+H44*$E$41</f>
        <v>0</v>
      </c>
      <c r="L44" s="74">
        <f>+H44+K44</f>
        <v>0</v>
      </c>
      <c r="M44" s="5"/>
    </row>
    <row r="45" spans="2:13" s="3" customFormat="1" ht="15" x14ac:dyDescent="0.2">
      <c r="B45" s="2"/>
      <c r="C45" s="44">
        <v>2</v>
      </c>
      <c r="D45" s="45">
        <f t="shared" ref="D45:D53" si="11">D44-E44</f>
        <v>0</v>
      </c>
      <c r="E45" s="45">
        <f>G45-F45</f>
        <v>0</v>
      </c>
      <c r="F45" s="45" cm="1">
        <f t="array" ref="F45">_xlfn.LET(_xlpm.r,E$39/12,_xlpm.n,E$40*12,_xlpm.pv,-E$38,_xlpm.y,C45,SUM(IPMT(_xlpm.r,(_xlpm.y-1)*12+_xlfn.SEQUENCE(12),_xlpm.n,_xlpm.pv)))</f>
        <v>0</v>
      </c>
      <c r="G45" s="45">
        <f t="shared" si="10"/>
        <v>0</v>
      </c>
      <c r="H45" s="46">
        <f t="shared" ref="H45:H55" si="12">+G45/12</f>
        <v>0</v>
      </c>
      <c r="I45" s="47">
        <f t="shared" ref="I45:I55" si="13">+E45/12</f>
        <v>0</v>
      </c>
      <c r="J45" s="72">
        <f t="shared" ref="J45:J55" si="14">+F45/12</f>
        <v>0</v>
      </c>
      <c r="K45" s="47">
        <f>+H45*$E$41</f>
        <v>0</v>
      </c>
      <c r="L45" s="74">
        <f t="shared" ref="L45:L55" si="15">+H45+K45</f>
        <v>0</v>
      </c>
      <c r="M45" s="5"/>
    </row>
    <row r="46" spans="2:13" s="3" customFormat="1" ht="15" x14ac:dyDescent="0.2">
      <c r="B46" s="2"/>
      <c r="C46" s="44">
        <v>3</v>
      </c>
      <c r="D46" s="45">
        <f t="shared" si="11"/>
        <v>0</v>
      </c>
      <c r="E46" s="45">
        <f t="shared" ref="E46:E55" si="16">G46-F46</f>
        <v>0</v>
      </c>
      <c r="F46" s="45" cm="1">
        <f t="array" ref="F46">_xlfn.LET(_xlpm.r,E$39/12,_xlpm.n,E$40*12,_xlpm.pv,-E$38,_xlpm.y,C46,SUM(IPMT(_xlpm.r,(_xlpm.y-1)*12+_xlfn.SEQUENCE(12),_xlpm.n,_xlpm.pv)))</f>
        <v>0</v>
      </c>
      <c r="G46" s="45">
        <f t="shared" si="10"/>
        <v>0</v>
      </c>
      <c r="H46" s="46">
        <f t="shared" si="12"/>
        <v>0</v>
      </c>
      <c r="I46" s="47">
        <f t="shared" si="13"/>
        <v>0</v>
      </c>
      <c r="J46" s="72">
        <f t="shared" si="14"/>
        <v>0</v>
      </c>
      <c r="K46" s="47">
        <f t="shared" ref="K46:K54" si="17">+H46*$E$41</f>
        <v>0</v>
      </c>
      <c r="L46" s="74">
        <f t="shared" si="15"/>
        <v>0</v>
      </c>
      <c r="M46" s="5"/>
    </row>
    <row r="47" spans="2:13" s="3" customFormat="1" ht="15" x14ac:dyDescent="0.2">
      <c r="B47" s="2"/>
      <c r="C47" s="44">
        <v>4</v>
      </c>
      <c r="D47" s="45">
        <f t="shared" si="11"/>
        <v>0</v>
      </c>
      <c r="E47" s="45">
        <f t="shared" si="16"/>
        <v>0</v>
      </c>
      <c r="F47" s="45" cm="1">
        <f t="array" ref="F47">_xlfn.LET(_xlpm.r,E$39/12,_xlpm.n,E$40*12,_xlpm.pv,-E$38,_xlpm.y,C47,SUM(IPMT(_xlpm.r,(_xlpm.y-1)*12+_xlfn.SEQUENCE(12),_xlpm.n,_xlpm.pv)))</f>
        <v>0</v>
      </c>
      <c r="G47" s="45">
        <f t="shared" si="10"/>
        <v>0</v>
      </c>
      <c r="H47" s="46">
        <f t="shared" si="12"/>
        <v>0</v>
      </c>
      <c r="I47" s="47">
        <f t="shared" si="13"/>
        <v>0</v>
      </c>
      <c r="J47" s="72">
        <f t="shared" si="14"/>
        <v>0</v>
      </c>
      <c r="K47" s="47">
        <f t="shared" si="17"/>
        <v>0</v>
      </c>
      <c r="L47" s="74">
        <f t="shared" si="15"/>
        <v>0</v>
      </c>
      <c r="M47" s="5"/>
    </row>
    <row r="48" spans="2:13" s="3" customFormat="1" ht="15" x14ac:dyDescent="0.2">
      <c r="B48" s="2"/>
      <c r="C48" s="44">
        <v>5</v>
      </c>
      <c r="D48" s="45">
        <f t="shared" si="11"/>
        <v>0</v>
      </c>
      <c r="E48" s="45">
        <f t="shared" si="16"/>
        <v>0</v>
      </c>
      <c r="F48" s="45" cm="1">
        <f t="array" ref="F48">_xlfn.LET(_xlpm.r,E$39/12,_xlpm.n,E$40*12,_xlpm.pv,-E$38,_xlpm.y,C48,SUM(IPMT(_xlpm.r,(_xlpm.y-1)*12+_xlfn.SEQUENCE(12),_xlpm.n,_xlpm.pv)))</f>
        <v>0</v>
      </c>
      <c r="G48" s="45">
        <f t="shared" si="10"/>
        <v>0</v>
      </c>
      <c r="H48" s="46">
        <f t="shared" si="12"/>
        <v>0</v>
      </c>
      <c r="I48" s="47">
        <f t="shared" si="13"/>
        <v>0</v>
      </c>
      <c r="J48" s="72">
        <f t="shared" si="14"/>
        <v>0</v>
      </c>
      <c r="K48" s="47">
        <f t="shared" si="17"/>
        <v>0</v>
      </c>
      <c r="L48" s="74">
        <f t="shared" si="15"/>
        <v>0</v>
      </c>
      <c r="M48" s="5"/>
    </row>
    <row r="49" spans="2:13" s="3" customFormat="1" ht="15" x14ac:dyDescent="0.2">
      <c r="B49" s="2"/>
      <c r="C49" s="44">
        <v>6</v>
      </c>
      <c r="D49" s="45">
        <f t="shared" si="11"/>
        <v>0</v>
      </c>
      <c r="E49" s="45">
        <f t="shared" si="16"/>
        <v>0</v>
      </c>
      <c r="F49" s="45" cm="1">
        <f t="array" ref="F49">_xlfn.LET(_xlpm.r,E$39/12,_xlpm.n,E$40*12,_xlpm.pv,-E$38,_xlpm.y,C49,SUM(IPMT(_xlpm.r,(_xlpm.y-1)*12+_xlfn.SEQUENCE(12),_xlpm.n,_xlpm.pv)))</f>
        <v>0</v>
      </c>
      <c r="G49" s="45">
        <f t="shared" si="10"/>
        <v>0</v>
      </c>
      <c r="H49" s="46">
        <f t="shared" si="12"/>
        <v>0</v>
      </c>
      <c r="I49" s="47">
        <f t="shared" si="13"/>
        <v>0</v>
      </c>
      <c r="J49" s="72">
        <f t="shared" si="14"/>
        <v>0</v>
      </c>
      <c r="K49" s="47">
        <f t="shared" si="17"/>
        <v>0</v>
      </c>
      <c r="L49" s="74">
        <f t="shared" si="15"/>
        <v>0</v>
      </c>
      <c r="M49" s="5"/>
    </row>
    <row r="50" spans="2:13" s="3" customFormat="1" ht="15" x14ac:dyDescent="0.2">
      <c r="B50" s="2"/>
      <c r="C50" s="44">
        <v>7</v>
      </c>
      <c r="D50" s="45">
        <f t="shared" si="11"/>
        <v>0</v>
      </c>
      <c r="E50" s="45">
        <f t="shared" si="16"/>
        <v>0</v>
      </c>
      <c r="F50" s="45" cm="1">
        <f t="array" ref="F50">_xlfn.LET(_xlpm.r,E$39/12,_xlpm.n,E$40*12,_xlpm.pv,-E$38,_xlpm.y,C50,SUM(IPMT(_xlpm.r,(_xlpm.y-1)*12+_xlfn.SEQUENCE(12),_xlpm.n,_xlpm.pv)))</f>
        <v>0</v>
      </c>
      <c r="G50" s="45">
        <f t="shared" si="10"/>
        <v>0</v>
      </c>
      <c r="H50" s="46">
        <f t="shared" si="12"/>
        <v>0</v>
      </c>
      <c r="I50" s="47">
        <f t="shared" si="13"/>
        <v>0</v>
      </c>
      <c r="J50" s="72">
        <f t="shared" si="14"/>
        <v>0</v>
      </c>
      <c r="K50" s="47">
        <f t="shared" si="17"/>
        <v>0</v>
      </c>
      <c r="L50" s="74">
        <f t="shared" si="15"/>
        <v>0</v>
      </c>
      <c r="M50" s="5"/>
    </row>
    <row r="51" spans="2:13" s="3" customFormat="1" ht="15" x14ac:dyDescent="0.2">
      <c r="B51" s="2"/>
      <c r="C51" s="44">
        <v>8</v>
      </c>
      <c r="D51" s="45">
        <f t="shared" si="11"/>
        <v>0</v>
      </c>
      <c r="E51" s="45">
        <f t="shared" si="16"/>
        <v>0</v>
      </c>
      <c r="F51" s="45" cm="1">
        <f t="array" ref="F51">_xlfn.LET(_xlpm.r,E$39/12,_xlpm.n,E$40*12,_xlpm.pv,-E$38,_xlpm.y,C51,SUM(IPMT(_xlpm.r,(_xlpm.y-1)*12+_xlfn.SEQUENCE(12),_xlpm.n,_xlpm.pv)))</f>
        <v>0</v>
      </c>
      <c r="G51" s="45">
        <f t="shared" si="10"/>
        <v>0</v>
      </c>
      <c r="H51" s="46">
        <f t="shared" si="12"/>
        <v>0</v>
      </c>
      <c r="I51" s="47">
        <f t="shared" si="13"/>
        <v>0</v>
      </c>
      <c r="J51" s="72">
        <f t="shared" si="14"/>
        <v>0</v>
      </c>
      <c r="K51" s="47">
        <f t="shared" si="17"/>
        <v>0</v>
      </c>
      <c r="L51" s="74">
        <f t="shared" si="15"/>
        <v>0</v>
      </c>
      <c r="M51" s="5"/>
    </row>
    <row r="52" spans="2:13" s="3" customFormat="1" ht="15" x14ac:dyDescent="0.2">
      <c r="B52" s="2"/>
      <c r="C52" s="44">
        <v>9</v>
      </c>
      <c r="D52" s="45">
        <f t="shared" si="11"/>
        <v>0</v>
      </c>
      <c r="E52" s="45">
        <f t="shared" si="16"/>
        <v>0</v>
      </c>
      <c r="F52" s="45" cm="1">
        <f t="array" ref="F52">_xlfn.LET(_xlpm.r,E$39/12,_xlpm.n,E$40*12,_xlpm.pv,-E$38,_xlpm.y,C52,SUM(IPMT(_xlpm.r,(_xlpm.y-1)*12+_xlfn.SEQUENCE(12),_xlpm.n,_xlpm.pv)))</f>
        <v>0</v>
      </c>
      <c r="G52" s="45">
        <f t="shared" si="10"/>
        <v>0</v>
      </c>
      <c r="H52" s="46">
        <f t="shared" si="12"/>
        <v>0</v>
      </c>
      <c r="I52" s="47">
        <f t="shared" si="13"/>
        <v>0</v>
      </c>
      <c r="J52" s="72">
        <f t="shared" si="14"/>
        <v>0</v>
      </c>
      <c r="K52" s="47">
        <f t="shared" si="17"/>
        <v>0</v>
      </c>
      <c r="L52" s="74">
        <f t="shared" si="15"/>
        <v>0</v>
      </c>
      <c r="M52" s="5"/>
    </row>
    <row r="53" spans="2:13" s="3" customFormat="1" ht="15" x14ac:dyDescent="0.2">
      <c r="B53" s="2"/>
      <c r="C53" s="44">
        <v>10</v>
      </c>
      <c r="D53" s="45">
        <f t="shared" si="11"/>
        <v>0</v>
      </c>
      <c r="E53" s="45">
        <f t="shared" si="16"/>
        <v>0</v>
      </c>
      <c r="F53" s="45" cm="1">
        <f t="array" ref="F53">_xlfn.LET(_xlpm.r,E$39/12,_xlpm.n,E$40*12,_xlpm.pv,-E$38,_xlpm.y,C53,SUM(IPMT(_xlpm.r,(_xlpm.y-1)*12+_xlfn.SEQUENCE(12),_xlpm.n,_xlpm.pv)))</f>
        <v>0</v>
      </c>
      <c r="G53" s="45">
        <f t="shared" si="10"/>
        <v>0</v>
      </c>
      <c r="H53" s="46">
        <f t="shared" si="12"/>
        <v>0</v>
      </c>
      <c r="I53" s="47">
        <f t="shared" si="13"/>
        <v>0</v>
      </c>
      <c r="J53" s="72">
        <f t="shared" si="14"/>
        <v>0</v>
      </c>
      <c r="K53" s="47">
        <f t="shared" si="17"/>
        <v>0</v>
      </c>
      <c r="L53" s="74">
        <f t="shared" si="15"/>
        <v>0</v>
      </c>
      <c r="M53" s="5"/>
    </row>
    <row r="54" spans="2:13" s="3" customFormat="1" ht="15" x14ac:dyDescent="0.2">
      <c r="B54" s="2"/>
      <c r="C54" s="44">
        <v>11</v>
      </c>
      <c r="D54" s="45">
        <f t="shared" ref="D54:D55" si="18">D53-E53</f>
        <v>0</v>
      </c>
      <c r="E54" s="45">
        <f t="shared" si="16"/>
        <v>0</v>
      </c>
      <c r="F54" s="45" cm="1">
        <f t="array" ref="F54">_xlfn.LET(_xlpm.r,E$39/12,_xlpm.n,E$40*12,_xlpm.pv,-E$38,_xlpm.y,C54,SUM(IPMT(_xlpm.r,(_xlpm.y-1)*12+_xlfn.SEQUENCE(12),_xlpm.n,_xlpm.pv)))</f>
        <v>0</v>
      </c>
      <c r="G54" s="45">
        <f t="shared" si="10"/>
        <v>0</v>
      </c>
      <c r="H54" s="46">
        <f t="shared" si="12"/>
        <v>0</v>
      </c>
      <c r="I54" s="47">
        <f t="shared" si="13"/>
        <v>0</v>
      </c>
      <c r="J54" s="72">
        <f t="shared" si="14"/>
        <v>0</v>
      </c>
      <c r="K54" s="47">
        <f t="shared" si="17"/>
        <v>0</v>
      </c>
      <c r="L54" s="74">
        <f t="shared" si="15"/>
        <v>0</v>
      </c>
      <c r="M54" s="5"/>
    </row>
    <row r="55" spans="2:13" s="3" customFormat="1" ht="15" x14ac:dyDescent="0.2">
      <c r="B55" s="2"/>
      <c r="C55" s="44">
        <v>12</v>
      </c>
      <c r="D55" s="45">
        <f t="shared" si="18"/>
        <v>0</v>
      </c>
      <c r="E55" s="45">
        <f t="shared" si="16"/>
        <v>0</v>
      </c>
      <c r="F55" s="45" cm="1">
        <f t="array" ref="F55">_xlfn.LET(_xlpm.r,E$39/12,_xlpm.n,E$40*12,_xlpm.pv,-E$38,_xlpm.y,C55,SUM(IPMT(_xlpm.r,(_xlpm.y-1)*12+_xlfn.SEQUENCE(12),_xlpm.n,_xlpm.pv)))</f>
        <v>0</v>
      </c>
      <c r="G55" s="45">
        <f t="shared" si="10"/>
        <v>0</v>
      </c>
      <c r="H55" s="46">
        <f t="shared" si="12"/>
        <v>0</v>
      </c>
      <c r="I55" s="47">
        <f t="shared" si="13"/>
        <v>0</v>
      </c>
      <c r="J55" s="72">
        <f t="shared" si="14"/>
        <v>0</v>
      </c>
      <c r="K55" s="47">
        <f>+H55*$E$41</f>
        <v>0</v>
      </c>
      <c r="L55" s="74">
        <f t="shared" si="15"/>
        <v>0</v>
      </c>
      <c r="M55" s="5"/>
    </row>
    <row r="56" spans="2:13" s="3" customFormat="1" ht="15.75" x14ac:dyDescent="0.25">
      <c r="B56" s="2"/>
      <c r="C56" s="48" t="s">
        <v>36</v>
      </c>
      <c r="D56" s="49"/>
      <c r="E56" s="50">
        <f>SUM(E44:E55)</f>
        <v>0</v>
      </c>
      <c r="F56" s="50">
        <f>SUM(F44:F55)</f>
        <v>0</v>
      </c>
      <c r="G56" s="50">
        <f>SUM(G44:G55)</f>
        <v>0</v>
      </c>
      <c r="H56" s="50"/>
      <c r="I56" s="50"/>
      <c r="J56" s="50"/>
      <c r="K56" s="50"/>
      <c r="L56" s="51"/>
      <c r="M56" s="5"/>
    </row>
    <row r="57" spans="2:13" s="3" customFormat="1" ht="15" x14ac:dyDescent="0.2">
      <c r="B57" s="2"/>
      <c r="M57" s="5"/>
    </row>
    <row r="58" spans="2:13" s="3" customFormat="1" ht="15" x14ac:dyDescent="0.2">
      <c r="B58" s="2"/>
      <c r="M58" s="5"/>
    </row>
    <row r="59" spans="2:13" s="3" customFormat="1" ht="15.75" x14ac:dyDescent="0.25">
      <c r="B59" s="2"/>
      <c r="C59" s="1" t="s">
        <v>66</v>
      </c>
      <c r="M59" s="5"/>
    </row>
    <row r="60" spans="2:13" s="3" customFormat="1" ht="15.75" x14ac:dyDescent="0.25">
      <c r="B60" s="2"/>
      <c r="C60" s="1"/>
      <c r="M60" s="5"/>
    </row>
    <row r="61" spans="2:13" s="3" customFormat="1" ht="15" x14ac:dyDescent="0.2">
      <c r="B61" s="2"/>
      <c r="C61" s="61" t="s">
        <v>33</v>
      </c>
      <c r="D61" s="62"/>
      <c r="E61" s="104"/>
      <c r="F61" s="65" t="s">
        <v>60</v>
      </c>
      <c r="G61" s="65" t="s">
        <v>72</v>
      </c>
      <c r="M61" s="5"/>
    </row>
    <row r="62" spans="2:13" s="3" customFormat="1" ht="15" x14ac:dyDescent="0.2">
      <c r="B62" s="2"/>
      <c r="C62" s="54" t="s">
        <v>55</v>
      </c>
      <c r="D62" s="59"/>
      <c r="E62" s="105"/>
      <c r="F62" s="60"/>
      <c r="G62" s="37"/>
      <c r="M62" s="5"/>
    </row>
    <row r="63" spans="2:13" s="3" customFormat="1" ht="15" x14ac:dyDescent="0.2">
      <c r="B63" s="2"/>
      <c r="C63" s="2" t="s">
        <v>56</v>
      </c>
      <c r="E63" s="37">
        <f>+G63*_xlfn.XLOOKUP(F63,$J$8:$J$13,$K$8:$K$13)</f>
        <v>0</v>
      </c>
      <c r="F63" s="106"/>
      <c r="G63" s="107"/>
      <c r="M63" s="5"/>
    </row>
    <row r="64" spans="2:13" s="3" customFormat="1" ht="15" x14ac:dyDescent="0.2">
      <c r="B64" s="2"/>
      <c r="C64" s="2" t="s">
        <v>56</v>
      </c>
      <c r="E64" s="37">
        <f>+G64*_xlfn.XLOOKUP(F64,$J$8:$J$13,$K$8:$K$13)</f>
        <v>0</v>
      </c>
      <c r="F64" s="106"/>
      <c r="G64" s="107"/>
      <c r="M64" s="5"/>
    </row>
    <row r="65" spans="2:13" s="3" customFormat="1" ht="15.75" x14ac:dyDescent="0.25">
      <c r="B65" s="2"/>
      <c r="C65" s="63" t="s">
        <v>61</v>
      </c>
      <c r="D65" s="1"/>
      <c r="E65" s="64">
        <f>+SUM(E62:E64)</f>
        <v>0</v>
      </c>
      <c r="F65" s="60"/>
      <c r="G65" s="89"/>
      <c r="M65" s="5"/>
    </row>
    <row r="66" spans="2:13" s="3" customFormat="1" ht="15" x14ac:dyDescent="0.2">
      <c r="B66" s="2"/>
      <c r="C66" s="2" t="s">
        <v>40</v>
      </c>
      <c r="E66" s="108"/>
      <c r="F66" s="60"/>
      <c r="G66" s="37"/>
      <c r="M66" s="5"/>
    </row>
    <row r="67" spans="2:13" s="3" customFormat="1" ht="15" x14ac:dyDescent="0.2">
      <c r="B67" s="2"/>
      <c r="C67" s="2" t="s">
        <v>42</v>
      </c>
      <c r="E67" s="37">
        <v>12</v>
      </c>
      <c r="F67" s="60"/>
      <c r="G67" s="37"/>
      <c r="M67" s="5"/>
    </row>
    <row r="68" spans="2:13" s="3" customFormat="1" ht="15" x14ac:dyDescent="0.2">
      <c r="B68" s="2"/>
      <c r="C68" s="10" t="s">
        <v>59</v>
      </c>
      <c r="D68" s="8"/>
      <c r="E68" s="109"/>
      <c r="F68" s="66"/>
      <c r="G68" s="38"/>
      <c r="M68" s="5"/>
    </row>
    <row r="69" spans="2:13" s="3" customFormat="1" ht="15" x14ac:dyDescent="0.2">
      <c r="B69" s="2"/>
      <c r="M69" s="5"/>
    </row>
    <row r="70" spans="2:13" s="3" customFormat="1" ht="63" x14ac:dyDescent="0.25">
      <c r="B70" s="2"/>
      <c r="C70" s="40" t="s">
        <v>37</v>
      </c>
      <c r="D70" s="41" t="s">
        <v>38</v>
      </c>
      <c r="E70" s="41" t="s">
        <v>39</v>
      </c>
      <c r="F70" s="41" t="s">
        <v>40</v>
      </c>
      <c r="G70" s="41" t="s">
        <v>68</v>
      </c>
      <c r="H70" s="41" t="s">
        <v>63</v>
      </c>
      <c r="I70" s="41" t="s">
        <v>48</v>
      </c>
      <c r="J70" s="71" t="s">
        <v>49</v>
      </c>
      <c r="K70" s="41" t="s">
        <v>65</v>
      </c>
      <c r="L70" s="73" t="s">
        <v>67</v>
      </c>
      <c r="M70" s="5"/>
    </row>
    <row r="71" spans="2:13" s="3" customFormat="1" ht="15" x14ac:dyDescent="0.2">
      <c r="B71" s="2"/>
      <c r="C71" s="44">
        <v>1</v>
      </c>
      <c r="D71" s="45">
        <f>+E65</f>
        <v>0</v>
      </c>
      <c r="E71" s="45">
        <f>G71-F71</f>
        <v>0</v>
      </c>
      <c r="F71" s="45" cm="1">
        <f t="array" ref="F71">_xlfn.LET(_xlpm.r,E$66/12,_xlpm.n,E$67*12,_xlpm.pv,-E$65,_xlpm.y,C71,SUM(IPMT(_xlpm.r,(_xlpm.y-1)*12+_xlfn.SEQUENCE(12),_xlpm.n,_xlpm.pv)))</f>
        <v>0</v>
      </c>
      <c r="G71" s="45">
        <f>-PMT(E$66/12,E$67*12,E$65)*12</f>
        <v>0</v>
      </c>
      <c r="H71" s="46">
        <f>+G71/12</f>
        <v>0</v>
      </c>
      <c r="I71" s="47">
        <f>+E71/12</f>
        <v>0</v>
      </c>
      <c r="J71" s="72">
        <f>+F71/12</f>
        <v>0</v>
      </c>
      <c r="K71" s="47">
        <f>+H71*$E$68</f>
        <v>0</v>
      </c>
      <c r="L71" s="74">
        <f>+H71+K71</f>
        <v>0</v>
      </c>
      <c r="M71" s="5"/>
    </row>
    <row r="72" spans="2:13" s="3" customFormat="1" ht="15" x14ac:dyDescent="0.2">
      <c r="B72" s="2"/>
      <c r="C72" s="44">
        <v>2</v>
      </c>
      <c r="D72" s="45">
        <f>D71-E71</f>
        <v>0</v>
      </c>
      <c r="E72" s="45">
        <f>G72-F72</f>
        <v>0</v>
      </c>
      <c r="F72" s="45" cm="1">
        <f t="array" ref="F72">_xlfn.LET(_xlpm.r,E$66/12,_xlpm.n,E$67*12,_xlpm.pv,-E$65,_xlpm.y,C72,SUM(IPMT(_xlpm.r,(_xlpm.y-1)*12+_xlfn.SEQUENCE(12),_xlpm.n,_xlpm.pv)))</f>
        <v>0</v>
      </c>
      <c r="G72" s="45">
        <f t="shared" ref="G72:G82" si="19">-PMT(E$66/12,E$67*12,E$65)*12</f>
        <v>0</v>
      </c>
      <c r="H72" s="46">
        <f t="shared" ref="H72:H82" si="20">+G72/12</f>
        <v>0</v>
      </c>
      <c r="I72" s="47">
        <f t="shared" ref="I72:I82" si="21">+E72/12</f>
        <v>0</v>
      </c>
      <c r="J72" s="72">
        <f t="shared" ref="J72:J82" si="22">+F72/12</f>
        <v>0</v>
      </c>
      <c r="K72" s="47">
        <f t="shared" ref="K72:K81" si="23">+H72*$E$68</f>
        <v>0</v>
      </c>
      <c r="L72" s="74">
        <f t="shared" ref="L72:L82" si="24">+H72+K72</f>
        <v>0</v>
      </c>
      <c r="M72" s="5"/>
    </row>
    <row r="73" spans="2:13" s="3" customFormat="1" ht="15" x14ac:dyDescent="0.2">
      <c r="B73" s="2"/>
      <c r="C73" s="44">
        <v>3</v>
      </c>
      <c r="D73" s="45">
        <f t="shared" ref="D73:D82" si="25">D72-E72</f>
        <v>0</v>
      </c>
      <c r="E73" s="45">
        <f t="shared" ref="E73:E82" si="26">G73-F73</f>
        <v>0</v>
      </c>
      <c r="F73" s="45" cm="1">
        <f t="array" ref="F73">_xlfn.LET(_xlpm.r,E$66/12,_xlpm.n,E$67*12,_xlpm.pv,-E$65,_xlpm.y,C73,SUM(IPMT(_xlpm.r,(_xlpm.y-1)*12+_xlfn.SEQUENCE(12),_xlpm.n,_xlpm.pv)))</f>
        <v>0</v>
      </c>
      <c r="G73" s="45">
        <f t="shared" si="19"/>
        <v>0</v>
      </c>
      <c r="H73" s="46">
        <f t="shared" si="20"/>
        <v>0</v>
      </c>
      <c r="I73" s="47">
        <f t="shared" si="21"/>
        <v>0</v>
      </c>
      <c r="J73" s="72">
        <f t="shared" si="22"/>
        <v>0</v>
      </c>
      <c r="K73" s="47">
        <f t="shared" si="23"/>
        <v>0</v>
      </c>
      <c r="L73" s="74">
        <f t="shared" si="24"/>
        <v>0</v>
      </c>
      <c r="M73" s="5"/>
    </row>
    <row r="74" spans="2:13" s="3" customFormat="1" ht="15" x14ac:dyDescent="0.2">
      <c r="B74" s="2"/>
      <c r="C74" s="44">
        <v>4</v>
      </c>
      <c r="D74" s="45">
        <f t="shared" si="25"/>
        <v>0</v>
      </c>
      <c r="E74" s="45">
        <f t="shared" si="26"/>
        <v>0</v>
      </c>
      <c r="F74" s="45" cm="1">
        <f t="array" ref="F74">_xlfn.LET(_xlpm.r,E$66/12,_xlpm.n,E$67*12,_xlpm.pv,-E$65,_xlpm.y,C74,SUM(IPMT(_xlpm.r,(_xlpm.y-1)*12+_xlfn.SEQUENCE(12),_xlpm.n,_xlpm.pv)))</f>
        <v>0</v>
      </c>
      <c r="G74" s="45">
        <f>-PMT(E$66/12,E$67*12,E$65)*12</f>
        <v>0</v>
      </c>
      <c r="H74" s="46">
        <f t="shared" si="20"/>
        <v>0</v>
      </c>
      <c r="I74" s="47">
        <f t="shared" si="21"/>
        <v>0</v>
      </c>
      <c r="J74" s="72">
        <f t="shared" si="22"/>
        <v>0</v>
      </c>
      <c r="K74" s="47">
        <f t="shared" si="23"/>
        <v>0</v>
      </c>
      <c r="L74" s="74">
        <f t="shared" si="24"/>
        <v>0</v>
      </c>
      <c r="M74" s="5"/>
    </row>
    <row r="75" spans="2:13" s="3" customFormat="1" ht="15" x14ac:dyDescent="0.2">
      <c r="B75" s="2"/>
      <c r="C75" s="44">
        <v>5</v>
      </c>
      <c r="D75" s="45">
        <f t="shared" si="25"/>
        <v>0</v>
      </c>
      <c r="E75" s="45">
        <f t="shared" si="26"/>
        <v>0</v>
      </c>
      <c r="F75" s="45" cm="1">
        <f t="array" ref="F75">_xlfn.LET(_xlpm.r,E$66/12,_xlpm.n,E$67*12,_xlpm.pv,-E$65,_xlpm.y,C75,SUM(IPMT(_xlpm.r,(_xlpm.y-1)*12+_xlfn.SEQUENCE(12),_xlpm.n,_xlpm.pv)))</f>
        <v>0</v>
      </c>
      <c r="G75" s="45">
        <f t="shared" si="19"/>
        <v>0</v>
      </c>
      <c r="H75" s="46">
        <f t="shared" si="20"/>
        <v>0</v>
      </c>
      <c r="I75" s="47">
        <f t="shared" si="21"/>
        <v>0</v>
      </c>
      <c r="J75" s="72">
        <f t="shared" si="22"/>
        <v>0</v>
      </c>
      <c r="K75" s="47">
        <f t="shared" si="23"/>
        <v>0</v>
      </c>
      <c r="L75" s="74">
        <f t="shared" si="24"/>
        <v>0</v>
      </c>
      <c r="M75" s="5"/>
    </row>
    <row r="76" spans="2:13" s="3" customFormat="1" ht="15" x14ac:dyDescent="0.2">
      <c r="B76" s="2"/>
      <c r="C76" s="44">
        <v>6</v>
      </c>
      <c r="D76" s="45">
        <f>D75-E75</f>
        <v>0</v>
      </c>
      <c r="E76" s="45">
        <f>G76-F76</f>
        <v>0</v>
      </c>
      <c r="F76" s="45" cm="1">
        <f t="array" ref="F76">_xlfn.LET(_xlpm.r,E$66/12,_xlpm.n,E$67*12,_xlpm.pv,-E$65,_xlpm.y,C76,SUM(IPMT(_xlpm.r,(_xlpm.y-1)*12+_xlfn.SEQUENCE(12),_xlpm.n,_xlpm.pv)))</f>
        <v>0</v>
      </c>
      <c r="G76" s="45">
        <f t="shared" si="19"/>
        <v>0</v>
      </c>
      <c r="H76" s="46">
        <f t="shared" si="20"/>
        <v>0</v>
      </c>
      <c r="I76" s="47">
        <f t="shared" si="21"/>
        <v>0</v>
      </c>
      <c r="J76" s="72">
        <f t="shared" si="22"/>
        <v>0</v>
      </c>
      <c r="K76" s="47">
        <f>+H76*$E$68</f>
        <v>0</v>
      </c>
      <c r="L76" s="74">
        <f t="shared" si="24"/>
        <v>0</v>
      </c>
      <c r="M76" s="5"/>
    </row>
    <row r="77" spans="2:13" s="3" customFormat="1" ht="15" x14ac:dyDescent="0.2">
      <c r="B77" s="2"/>
      <c r="C77" s="44">
        <v>7</v>
      </c>
      <c r="D77" s="45">
        <f t="shared" si="25"/>
        <v>0</v>
      </c>
      <c r="E77" s="45">
        <f t="shared" si="26"/>
        <v>0</v>
      </c>
      <c r="F77" s="45" cm="1">
        <f t="array" ref="F77">_xlfn.LET(_xlpm.r,E$66/12,_xlpm.n,E$67*12,_xlpm.pv,-E$65,_xlpm.y,C77,SUM(IPMT(_xlpm.r,(_xlpm.y-1)*12+_xlfn.SEQUENCE(12),_xlpm.n,_xlpm.pv)))</f>
        <v>0</v>
      </c>
      <c r="G77" s="45">
        <f>-PMT(E$66/12,E$67*12,E$65)*12</f>
        <v>0</v>
      </c>
      <c r="H77" s="46">
        <f t="shared" si="20"/>
        <v>0</v>
      </c>
      <c r="I77" s="47">
        <f t="shared" si="21"/>
        <v>0</v>
      </c>
      <c r="J77" s="72">
        <f t="shared" si="22"/>
        <v>0</v>
      </c>
      <c r="K77" s="47">
        <f t="shared" si="23"/>
        <v>0</v>
      </c>
      <c r="L77" s="74">
        <f t="shared" si="24"/>
        <v>0</v>
      </c>
      <c r="M77" s="5"/>
    </row>
    <row r="78" spans="2:13" s="3" customFormat="1" ht="15" x14ac:dyDescent="0.2">
      <c r="B78" s="2"/>
      <c r="C78" s="44">
        <v>8</v>
      </c>
      <c r="D78" s="45">
        <f t="shared" si="25"/>
        <v>0</v>
      </c>
      <c r="E78" s="45">
        <f t="shared" si="26"/>
        <v>0</v>
      </c>
      <c r="F78" s="45" cm="1">
        <f t="array" ref="F78">_xlfn.LET(_xlpm.r,E$66/12,_xlpm.n,E$67*12,_xlpm.pv,-E$65,_xlpm.y,C78,SUM(IPMT(_xlpm.r,(_xlpm.y-1)*12+_xlfn.SEQUENCE(12),_xlpm.n,_xlpm.pv)))</f>
        <v>0</v>
      </c>
      <c r="G78" s="45">
        <f>-PMT(E$66/12,E$67*12,E$65)*12</f>
        <v>0</v>
      </c>
      <c r="H78" s="46">
        <f>+G78/12</f>
        <v>0</v>
      </c>
      <c r="I78" s="47">
        <f t="shared" si="21"/>
        <v>0</v>
      </c>
      <c r="J78" s="72">
        <f t="shared" si="22"/>
        <v>0</v>
      </c>
      <c r="K78" s="47">
        <f t="shared" si="23"/>
        <v>0</v>
      </c>
      <c r="L78" s="74">
        <f t="shared" si="24"/>
        <v>0</v>
      </c>
      <c r="M78" s="5"/>
    </row>
    <row r="79" spans="2:13" s="3" customFormat="1" ht="15" x14ac:dyDescent="0.2">
      <c r="B79" s="2"/>
      <c r="C79" s="44">
        <v>9</v>
      </c>
      <c r="D79" s="45">
        <f t="shared" si="25"/>
        <v>0</v>
      </c>
      <c r="E79" s="45">
        <f t="shared" si="26"/>
        <v>0</v>
      </c>
      <c r="F79" s="45" cm="1">
        <f t="array" ref="F79">_xlfn.LET(_xlpm.r,E$66/12,_xlpm.n,E$67*12,_xlpm.pv,-E$65,_xlpm.y,C79,SUM(IPMT(_xlpm.r,(_xlpm.y-1)*12+_xlfn.SEQUENCE(12),_xlpm.n,_xlpm.pv)))</f>
        <v>0</v>
      </c>
      <c r="G79" s="45">
        <f t="shared" si="19"/>
        <v>0</v>
      </c>
      <c r="H79" s="46">
        <f t="shared" si="20"/>
        <v>0</v>
      </c>
      <c r="I79" s="47">
        <f t="shared" si="21"/>
        <v>0</v>
      </c>
      <c r="J79" s="72">
        <f t="shared" si="22"/>
        <v>0</v>
      </c>
      <c r="K79" s="47">
        <f t="shared" si="23"/>
        <v>0</v>
      </c>
      <c r="L79" s="74">
        <f>+H79+K79</f>
        <v>0</v>
      </c>
      <c r="M79" s="5"/>
    </row>
    <row r="80" spans="2:13" s="3" customFormat="1" ht="15" x14ac:dyDescent="0.2">
      <c r="B80" s="2"/>
      <c r="C80" s="44">
        <v>10</v>
      </c>
      <c r="D80" s="45">
        <f t="shared" si="25"/>
        <v>0</v>
      </c>
      <c r="E80" s="45">
        <f t="shared" si="26"/>
        <v>0</v>
      </c>
      <c r="F80" s="45" cm="1">
        <f t="array" ref="F80">_xlfn.LET(_xlpm.r,E$66/12,_xlpm.n,E$67*12,_xlpm.pv,-E$65,_xlpm.y,C80,SUM(IPMT(_xlpm.r,(_xlpm.y-1)*12+_xlfn.SEQUENCE(12),_xlpm.n,_xlpm.pv)))</f>
        <v>0</v>
      </c>
      <c r="G80" s="45">
        <f>-PMT(E$66/12,E$67*12,E$65)*12</f>
        <v>0</v>
      </c>
      <c r="H80" s="46">
        <f t="shared" si="20"/>
        <v>0</v>
      </c>
      <c r="I80" s="47">
        <f t="shared" si="21"/>
        <v>0</v>
      </c>
      <c r="J80" s="72">
        <f t="shared" si="22"/>
        <v>0</v>
      </c>
      <c r="K80" s="47">
        <f t="shared" si="23"/>
        <v>0</v>
      </c>
      <c r="L80" s="74">
        <f t="shared" si="24"/>
        <v>0</v>
      </c>
      <c r="M80" s="5"/>
    </row>
    <row r="81" spans="2:13" s="3" customFormat="1" ht="15" x14ac:dyDescent="0.2">
      <c r="B81" s="2"/>
      <c r="C81" s="44">
        <v>11</v>
      </c>
      <c r="D81" s="45">
        <f t="shared" si="25"/>
        <v>0</v>
      </c>
      <c r="E81" s="45">
        <f t="shared" si="26"/>
        <v>0</v>
      </c>
      <c r="F81" s="45" cm="1">
        <f t="array" ref="F81">_xlfn.LET(_xlpm.r,E$66/12,_xlpm.n,E$67*12,_xlpm.pv,-E$65,_xlpm.y,C81,SUM(IPMT(_xlpm.r,(_xlpm.y-1)*12+_xlfn.SEQUENCE(12),_xlpm.n,_xlpm.pv)))</f>
        <v>0</v>
      </c>
      <c r="G81" s="45">
        <f t="shared" si="19"/>
        <v>0</v>
      </c>
      <c r="H81" s="46">
        <f t="shared" si="20"/>
        <v>0</v>
      </c>
      <c r="I81" s="47">
        <f t="shared" si="21"/>
        <v>0</v>
      </c>
      <c r="J81" s="72">
        <f t="shared" si="22"/>
        <v>0</v>
      </c>
      <c r="K81" s="47">
        <f t="shared" si="23"/>
        <v>0</v>
      </c>
      <c r="L81" s="74">
        <f t="shared" si="24"/>
        <v>0</v>
      </c>
      <c r="M81" s="5"/>
    </row>
    <row r="82" spans="2:13" s="3" customFormat="1" ht="15" x14ac:dyDescent="0.2">
      <c r="B82" s="2"/>
      <c r="C82" s="44">
        <v>12</v>
      </c>
      <c r="D82" s="45">
        <f t="shared" si="25"/>
        <v>0</v>
      </c>
      <c r="E82" s="45">
        <f t="shared" si="26"/>
        <v>0</v>
      </c>
      <c r="F82" s="45" cm="1">
        <f t="array" ref="F82">_xlfn.LET(_xlpm.r,E$66/12,_xlpm.n,E$67*12,_xlpm.pv,-E$65,_xlpm.y,C82,SUM(IPMT(_xlpm.r,(_xlpm.y-1)*12+_xlfn.SEQUENCE(12),_xlpm.n,_xlpm.pv)))</f>
        <v>0</v>
      </c>
      <c r="G82" s="45">
        <f t="shared" si="19"/>
        <v>0</v>
      </c>
      <c r="H82" s="46">
        <f t="shared" si="20"/>
        <v>0</v>
      </c>
      <c r="I82" s="47">
        <f t="shared" si="21"/>
        <v>0</v>
      </c>
      <c r="J82" s="72">
        <f t="shared" si="22"/>
        <v>0</v>
      </c>
      <c r="K82" s="47">
        <f>+H82*$E$68</f>
        <v>0</v>
      </c>
      <c r="L82" s="74">
        <f t="shared" si="24"/>
        <v>0</v>
      </c>
      <c r="M82" s="5"/>
    </row>
    <row r="83" spans="2:13" s="3" customFormat="1" ht="15.75" x14ac:dyDescent="0.25">
      <c r="B83" s="2"/>
      <c r="C83" s="48" t="s">
        <v>36</v>
      </c>
      <c r="D83" s="49"/>
      <c r="E83" s="50">
        <f>SUM(E71:E82)</f>
        <v>0</v>
      </c>
      <c r="F83" s="50">
        <f>SUM(F71:F82)</f>
        <v>0</v>
      </c>
      <c r="G83" s="50">
        <f>SUM(G71:G82)</f>
        <v>0</v>
      </c>
      <c r="H83" s="50"/>
      <c r="I83" s="50"/>
      <c r="J83" s="50"/>
      <c r="K83" s="50"/>
      <c r="L83" s="51"/>
      <c r="M83" s="5"/>
    </row>
    <row r="84" spans="2:13" s="3" customFormat="1" ht="15.75" x14ac:dyDescent="0.25">
      <c r="B84" s="2"/>
      <c r="C84" s="4"/>
      <c r="D84" s="1"/>
      <c r="E84" s="75"/>
      <c r="F84" s="75"/>
      <c r="G84" s="75"/>
      <c r="H84" s="75"/>
      <c r="I84" s="75"/>
      <c r="J84" s="75"/>
      <c r="K84" s="75"/>
      <c r="L84" s="75"/>
      <c r="M84" s="5"/>
    </row>
    <row r="85" spans="2:13" s="3" customFormat="1" ht="15" x14ac:dyDescent="0.2">
      <c r="B85" s="2"/>
      <c r="M85" s="5"/>
    </row>
    <row r="86" spans="2:13" s="3" customFormat="1" ht="15.75" x14ac:dyDescent="0.25">
      <c r="B86" s="2"/>
      <c r="C86" s="1" t="s">
        <v>78</v>
      </c>
      <c r="M86" s="5"/>
    </row>
    <row r="87" spans="2:13" s="3" customFormat="1" ht="15.75" x14ac:dyDescent="0.25">
      <c r="B87" s="2"/>
      <c r="C87" s="1"/>
      <c r="M87" s="5"/>
    </row>
    <row r="88" spans="2:13" s="3" customFormat="1" ht="15" x14ac:dyDescent="0.2">
      <c r="B88" s="2"/>
      <c r="C88" s="163" t="s">
        <v>43</v>
      </c>
      <c r="D88" s="164"/>
      <c r="E88" s="105"/>
      <c r="M88" s="5"/>
    </row>
    <row r="89" spans="2:13" s="3" customFormat="1" ht="15" x14ac:dyDescent="0.2">
      <c r="B89" s="2"/>
      <c r="C89" s="165" t="s">
        <v>40</v>
      </c>
      <c r="D89" s="166"/>
      <c r="E89" s="108"/>
      <c r="M89" s="5"/>
    </row>
    <row r="90" spans="2:13" s="3" customFormat="1" ht="15" x14ac:dyDescent="0.2">
      <c r="B90" s="2"/>
      <c r="C90" s="167" t="s">
        <v>42</v>
      </c>
      <c r="D90" s="168"/>
      <c r="E90" s="38">
        <v>12</v>
      </c>
      <c r="M90" s="5"/>
    </row>
    <row r="91" spans="2:13" s="3" customFormat="1" ht="15" x14ac:dyDescent="0.2">
      <c r="B91" s="2"/>
      <c r="K91"/>
      <c r="L91"/>
      <c r="M91" s="5"/>
    </row>
    <row r="92" spans="2:13" s="43" customFormat="1" ht="31.5" x14ac:dyDescent="0.25">
      <c r="B92" s="39"/>
      <c r="C92" s="40" t="s">
        <v>37</v>
      </c>
      <c r="D92" s="41" t="s">
        <v>38</v>
      </c>
      <c r="E92" s="41" t="s">
        <v>39</v>
      </c>
      <c r="F92" s="41" t="s">
        <v>40</v>
      </c>
      <c r="G92" s="41" t="s">
        <v>41</v>
      </c>
      <c r="H92" s="41" t="s">
        <v>44</v>
      </c>
      <c r="I92" s="41" t="s">
        <v>48</v>
      </c>
      <c r="J92" s="69" t="s">
        <v>49</v>
      </c>
      <c r="K92"/>
      <c r="L92"/>
      <c r="M92" s="42"/>
    </row>
    <row r="93" spans="2:13" s="3" customFormat="1" ht="15" x14ac:dyDescent="0.2">
      <c r="B93" s="2"/>
      <c r="C93" s="44">
        <v>1</v>
      </c>
      <c r="D93" s="45">
        <f>+E88</f>
        <v>0</v>
      </c>
      <c r="E93" s="45">
        <f>G93-F93</f>
        <v>0</v>
      </c>
      <c r="F93" s="45" cm="1">
        <f t="array" ref="F93">_xlfn.LET(_xlpm.r,E$89/12,_xlpm.n,E$90*12,_xlpm.pv,-E$88,_xlpm.y,C93,SUM(IPMT(_xlpm.r,(_xlpm.y-1)*12+_xlfn.SEQUENCE(12),_xlpm.n,_xlpm.pv)))</f>
        <v>0</v>
      </c>
      <c r="G93" s="45">
        <f>-PMT(E$89/12,E$90*12,E$88)*12</f>
        <v>0</v>
      </c>
      <c r="H93" s="46">
        <f>+G93/12</f>
        <v>0</v>
      </c>
      <c r="I93" s="47">
        <f>+E93/12</f>
        <v>0</v>
      </c>
      <c r="J93" s="70">
        <f>+F93/12</f>
        <v>0</v>
      </c>
      <c r="K93"/>
      <c r="L93"/>
      <c r="M93" s="5"/>
    </row>
    <row r="94" spans="2:13" s="3" customFormat="1" ht="15" x14ac:dyDescent="0.2">
      <c r="B94" s="2"/>
      <c r="C94" s="44">
        <v>2</v>
      </c>
      <c r="D94" s="45">
        <f t="shared" ref="D94:D102" si="27">D93-E93</f>
        <v>0</v>
      </c>
      <c r="E94" s="45">
        <f>G94-F94</f>
        <v>0</v>
      </c>
      <c r="F94" s="45" cm="1">
        <f t="array" ref="F94">_xlfn.LET(_xlpm.r,E$89/12,_xlpm.n,E$90*12,_xlpm.pv,-E$88,_xlpm.y,C94,SUM(IPMT(_xlpm.r,(_xlpm.y-1)*12+_xlfn.SEQUENCE(12),_xlpm.n,_xlpm.pv)))</f>
        <v>0</v>
      </c>
      <c r="G94" s="45">
        <f t="shared" ref="G94:G104" si="28">-PMT(E$89/12,E$90*12,E$88)*12</f>
        <v>0</v>
      </c>
      <c r="H94" s="46">
        <f t="shared" ref="H94:H104" si="29">+G94/12</f>
        <v>0</v>
      </c>
      <c r="I94" s="47">
        <f>+E94/12</f>
        <v>0</v>
      </c>
      <c r="J94" s="70">
        <f t="shared" ref="J94:J104" si="30">+F94/12</f>
        <v>0</v>
      </c>
      <c r="K94"/>
      <c r="L94"/>
      <c r="M94" s="5"/>
    </row>
    <row r="95" spans="2:13" s="3" customFormat="1" ht="15" x14ac:dyDescent="0.2">
      <c r="B95" s="2"/>
      <c r="C95" s="44">
        <v>3</v>
      </c>
      <c r="D95" s="45">
        <f t="shared" si="27"/>
        <v>0</v>
      </c>
      <c r="E95" s="45">
        <f t="shared" ref="E95:E104" si="31">G95-F95</f>
        <v>0</v>
      </c>
      <c r="F95" s="45" cm="1">
        <f t="array" ref="F95">_xlfn.LET(_xlpm.r,E$89/12,_xlpm.n,E$90*12,_xlpm.pv,-E$88,_xlpm.y,C95,SUM(IPMT(_xlpm.r,(_xlpm.y-1)*12+_xlfn.SEQUENCE(12),_xlpm.n,_xlpm.pv)))</f>
        <v>0</v>
      </c>
      <c r="G95" s="45">
        <f t="shared" si="28"/>
        <v>0</v>
      </c>
      <c r="H95" s="46">
        <f t="shared" si="29"/>
        <v>0</v>
      </c>
      <c r="I95" s="47">
        <f t="shared" ref="I95:I104" si="32">+E95/12</f>
        <v>0</v>
      </c>
      <c r="J95" s="70">
        <f t="shared" si="30"/>
        <v>0</v>
      </c>
      <c r="K95"/>
      <c r="L95"/>
      <c r="M95" s="5"/>
    </row>
    <row r="96" spans="2:13" s="3" customFormat="1" ht="15" x14ac:dyDescent="0.2">
      <c r="B96" s="2"/>
      <c r="C96" s="44">
        <v>4</v>
      </c>
      <c r="D96" s="45">
        <f t="shared" si="27"/>
        <v>0</v>
      </c>
      <c r="E96" s="45">
        <f t="shared" si="31"/>
        <v>0</v>
      </c>
      <c r="F96" s="45" cm="1">
        <f t="array" ref="F96">_xlfn.LET(_xlpm.r,E$89/12,_xlpm.n,E$90*12,_xlpm.pv,-E$88,_xlpm.y,C96,SUM(IPMT(_xlpm.r,(_xlpm.y-1)*12+_xlfn.SEQUENCE(12),_xlpm.n,_xlpm.pv)))</f>
        <v>0</v>
      </c>
      <c r="G96" s="45">
        <f t="shared" si="28"/>
        <v>0</v>
      </c>
      <c r="H96" s="46">
        <f t="shared" si="29"/>
        <v>0</v>
      </c>
      <c r="I96" s="47">
        <f t="shared" si="32"/>
        <v>0</v>
      </c>
      <c r="J96" s="70">
        <f t="shared" si="30"/>
        <v>0</v>
      </c>
      <c r="K96"/>
      <c r="L96"/>
      <c r="M96" s="5"/>
    </row>
    <row r="97" spans="2:13" s="3" customFormat="1" ht="15" x14ac:dyDescent="0.2">
      <c r="B97" s="2"/>
      <c r="C97" s="44">
        <v>5</v>
      </c>
      <c r="D97" s="45">
        <f t="shared" si="27"/>
        <v>0</v>
      </c>
      <c r="E97" s="45">
        <f t="shared" si="31"/>
        <v>0</v>
      </c>
      <c r="F97" s="45" cm="1">
        <f t="array" ref="F97">_xlfn.LET(_xlpm.r,E$89/12,_xlpm.n,E$90*12,_xlpm.pv,-E$88,_xlpm.y,C97,SUM(IPMT(_xlpm.r,(_xlpm.y-1)*12+_xlfn.SEQUENCE(12),_xlpm.n,_xlpm.pv)))</f>
        <v>0</v>
      </c>
      <c r="G97" s="45">
        <f t="shared" si="28"/>
        <v>0</v>
      </c>
      <c r="H97" s="46">
        <f t="shared" si="29"/>
        <v>0</v>
      </c>
      <c r="I97" s="47">
        <f t="shared" si="32"/>
        <v>0</v>
      </c>
      <c r="J97" s="70">
        <f t="shared" si="30"/>
        <v>0</v>
      </c>
      <c r="K97"/>
      <c r="L97"/>
      <c r="M97" s="5"/>
    </row>
    <row r="98" spans="2:13" s="3" customFormat="1" ht="15" x14ac:dyDescent="0.2">
      <c r="B98" s="2"/>
      <c r="C98" s="44">
        <v>6</v>
      </c>
      <c r="D98" s="45">
        <f t="shared" si="27"/>
        <v>0</v>
      </c>
      <c r="E98" s="45">
        <f t="shared" si="31"/>
        <v>0</v>
      </c>
      <c r="F98" s="45" cm="1">
        <f t="array" ref="F98">_xlfn.LET(_xlpm.r,E$89/12,_xlpm.n,E$90*12,_xlpm.pv,-E$88,_xlpm.y,C98,SUM(IPMT(_xlpm.r,(_xlpm.y-1)*12+_xlfn.SEQUENCE(12),_xlpm.n,_xlpm.pv)))</f>
        <v>0</v>
      </c>
      <c r="G98" s="45">
        <f t="shared" si="28"/>
        <v>0</v>
      </c>
      <c r="H98" s="46">
        <f t="shared" si="29"/>
        <v>0</v>
      </c>
      <c r="I98" s="47">
        <f t="shared" si="32"/>
        <v>0</v>
      </c>
      <c r="J98" s="70">
        <f t="shared" si="30"/>
        <v>0</v>
      </c>
      <c r="K98"/>
      <c r="L98"/>
      <c r="M98" s="5"/>
    </row>
    <row r="99" spans="2:13" s="3" customFormat="1" ht="15" x14ac:dyDescent="0.2">
      <c r="B99" s="2"/>
      <c r="C99" s="44">
        <v>7</v>
      </c>
      <c r="D99" s="45">
        <f t="shared" si="27"/>
        <v>0</v>
      </c>
      <c r="E99" s="45">
        <f t="shared" si="31"/>
        <v>0</v>
      </c>
      <c r="F99" s="45" cm="1">
        <f t="array" ref="F99">_xlfn.LET(_xlpm.r,E$89/12,_xlpm.n,E$90*12,_xlpm.pv,-E$88,_xlpm.y,C99,SUM(IPMT(_xlpm.r,(_xlpm.y-1)*12+_xlfn.SEQUENCE(12),_xlpm.n,_xlpm.pv)))</f>
        <v>0</v>
      </c>
      <c r="G99" s="45">
        <f>-PMT(E$89/12,E$90*12,E$88)*12</f>
        <v>0</v>
      </c>
      <c r="H99" s="46">
        <f t="shared" si="29"/>
        <v>0</v>
      </c>
      <c r="I99" s="47">
        <f t="shared" si="32"/>
        <v>0</v>
      </c>
      <c r="J99" s="70">
        <f t="shared" si="30"/>
        <v>0</v>
      </c>
      <c r="K99"/>
      <c r="L99"/>
      <c r="M99" s="5"/>
    </row>
    <row r="100" spans="2:13" s="3" customFormat="1" ht="15" x14ac:dyDescent="0.2">
      <c r="B100" s="2"/>
      <c r="C100" s="44">
        <v>8</v>
      </c>
      <c r="D100" s="45">
        <f t="shared" si="27"/>
        <v>0</v>
      </c>
      <c r="E100" s="45">
        <f t="shared" si="31"/>
        <v>0</v>
      </c>
      <c r="F100" s="45" cm="1">
        <f t="array" ref="F100">_xlfn.LET(_xlpm.r,E$89/12,_xlpm.n,E$90*12,_xlpm.pv,-E$88,_xlpm.y,C100,SUM(IPMT(_xlpm.r,(_xlpm.y-1)*12+_xlfn.SEQUENCE(12),_xlpm.n,_xlpm.pv)))</f>
        <v>0</v>
      </c>
      <c r="G100" s="45">
        <f t="shared" si="28"/>
        <v>0</v>
      </c>
      <c r="H100" s="46">
        <f>+G100/12</f>
        <v>0</v>
      </c>
      <c r="I100" s="47">
        <f t="shared" si="32"/>
        <v>0</v>
      </c>
      <c r="J100" s="70">
        <f t="shared" si="30"/>
        <v>0</v>
      </c>
      <c r="K100"/>
      <c r="L100"/>
      <c r="M100" s="5"/>
    </row>
    <row r="101" spans="2:13" s="3" customFormat="1" ht="15" x14ac:dyDescent="0.2">
      <c r="B101" s="2"/>
      <c r="C101" s="44">
        <v>9</v>
      </c>
      <c r="D101" s="45">
        <f t="shared" si="27"/>
        <v>0</v>
      </c>
      <c r="E101" s="45">
        <f t="shared" si="31"/>
        <v>0</v>
      </c>
      <c r="F101" s="45" cm="1">
        <f t="array" ref="F101">_xlfn.LET(_xlpm.r,E$89/12,_xlpm.n,E$90*12,_xlpm.pv,-E$88,_xlpm.y,C101,SUM(IPMT(_xlpm.r,(_xlpm.y-1)*12+_xlfn.SEQUENCE(12),_xlpm.n,_xlpm.pv)))</f>
        <v>0</v>
      </c>
      <c r="G101" s="45">
        <f t="shared" si="28"/>
        <v>0</v>
      </c>
      <c r="H101" s="46">
        <f t="shared" si="29"/>
        <v>0</v>
      </c>
      <c r="I101" s="47">
        <f t="shared" si="32"/>
        <v>0</v>
      </c>
      <c r="J101" s="70">
        <f t="shared" si="30"/>
        <v>0</v>
      </c>
      <c r="K101"/>
      <c r="L101"/>
      <c r="M101" s="5"/>
    </row>
    <row r="102" spans="2:13" s="3" customFormat="1" ht="15" x14ac:dyDescent="0.2">
      <c r="B102" s="2"/>
      <c r="C102" s="44">
        <v>10</v>
      </c>
      <c r="D102" s="45">
        <f t="shared" si="27"/>
        <v>0</v>
      </c>
      <c r="E102" s="45">
        <f t="shared" si="31"/>
        <v>0</v>
      </c>
      <c r="F102" s="45" cm="1">
        <f t="array" ref="F102">_xlfn.LET(_xlpm.r,E$89/12,_xlpm.n,E$90*12,_xlpm.pv,-E$88,_xlpm.y,C102,SUM(IPMT(_xlpm.r,(_xlpm.y-1)*12+_xlfn.SEQUENCE(12),_xlpm.n,_xlpm.pv)))</f>
        <v>0</v>
      </c>
      <c r="G102" s="45">
        <f t="shared" si="28"/>
        <v>0</v>
      </c>
      <c r="H102" s="46">
        <f t="shared" si="29"/>
        <v>0</v>
      </c>
      <c r="I102" s="47">
        <f t="shared" si="32"/>
        <v>0</v>
      </c>
      <c r="J102" s="70">
        <f t="shared" si="30"/>
        <v>0</v>
      </c>
      <c r="K102"/>
      <c r="L102"/>
      <c r="M102" s="5"/>
    </row>
    <row r="103" spans="2:13" s="3" customFormat="1" ht="15" x14ac:dyDescent="0.2">
      <c r="B103" s="2"/>
      <c r="C103" s="44">
        <v>11</v>
      </c>
      <c r="D103" s="45">
        <f t="shared" ref="D103:D104" si="33">D102-E102</f>
        <v>0</v>
      </c>
      <c r="E103" s="45">
        <f t="shared" si="31"/>
        <v>0</v>
      </c>
      <c r="F103" s="45" cm="1">
        <f t="array" ref="F103">_xlfn.LET(_xlpm.r,E$89/12,_xlpm.n,E$90*12,_xlpm.pv,-E$88,_xlpm.y,C103,SUM(IPMT(_xlpm.r,(_xlpm.y-1)*12+_xlfn.SEQUENCE(12),_xlpm.n,_xlpm.pv)))</f>
        <v>0</v>
      </c>
      <c r="G103" s="45">
        <f t="shared" si="28"/>
        <v>0</v>
      </c>
      <c r="H103" s="46">
        <f t="shared" si="29"/>
        <v>0</v>
      </c>
      <c r="I103" s="47">
        <f t="shared" si="32"/>
        <v>0</v>
      </c>
      <c r="J103" s="70">
        <f t="shared" si="30"/>
        <v>0</v>
      </c>
      <c r="K103"/>
      <c r="L103"/>
      <c r="M103" s="5"/>
    </row>
    <row r="104" spans="2:13" s="3" customFormat="1" ht="15" x14ac:dyDescent="0.2">
      <c r="B104" s="2"/>
      <c r="C104" s="44">
        <v>12</v>
      </c>
      <c r="D104" s="45">
        <f t="shared" si="33"/>
        <v>0</v>
      </c>
      <c r="E104" s="45">
        <f t="shared" si="31"/>
        <v>0</v>
      </c>
      <c r="F104" s="45" cm="1">
        <f t="array" ref="F104">_xlfn.LET(_xlpm.r,E$89/12,_xlpm.n,E$90*12,_xlpm.pv,-E$88,_xlpm.y,C104,SUM(IPMT(_xlpm.r,(_xlpm.y-1)*12+_xlfn.SEQUENCE(12),_xlpm.n,_xlpm.pv)))</f>
        <v>0</v>
      </c>
      <c r="G104" s="45">
        <f t="shared" si="28"/>
        <v>0</v>
      </c>
      <c r="H104" s="46">
        <f t="shared" si="29"/>
        <v>0</v>
      </c>
      <c r="I104" s="47">
        <f t="shared" si="32"/>
        <v>0</v>
      </c>
      <c r="J104" s="70">
        <f t="shared" si="30"/>
        <v>0</v>
      </c>
      <c r="K104"/>
      <c r="L104"/>
      <c r="M104" s="5"/>
    </row>
    <row r="105" spans="2:13" s="3" customFormat="1" ht="15.75" x14ac:dyDescent="0.25">
      <c r="B105" s="2"/>
      <c r="C105" s="48" t="s">
        <v>36</v>
      </c>
      <c r="D105" s="49"/>
      <c r="E105" s="50">
        <f>SUM(E93:E104)</f>
        <v>0</v>
      </c>
      <c r="F105" s="50">
        <f>SUM(F93:F104)</f>
        <v>0</v>
      </c>
      <c r="G105" s="50">
        <f>SUM(G93:G104)</f>
        <v>0</v>
      </c>
      <c r="H105" s="50"/>
      <c r="I105" s="50"/>
      <c r="J105" s="51"/>
      <c r="K105"/>
      <c r="L105"/>
      <c r="M105" s="5"/>
    </row>
    <row r="106" spans="2:13" s="3" customFormat="1" ht="15" x14ac:dyDescent="0.2">
      <c r="B106" s="2"/>
      <c r="M106" s="5"/>
    </row>
    <row r="107" spans="2:13" s="3" customFormat="1" ht="15.75" x14ac:dyDescent="0.25">
      <c r="B107" s="2"/>
      <c r="C107" s="1"/>
      <c r="D107" s="1" t="s">
        <v>29</v>
      </c>
      <c r="E107" s="110"/>
      <c r="M107" s="5"/>
    </row>
    <row r="108" spans="2:13" s="3" customFormat="1" ht="15.75" x14ac:dyDescent="0.25">
      <c r="B108" s="2"/>
      <c r="C108" s="1"/>
      <c r="D108" s="1" t="s">
        <v>30</v>
      </c>
      <c r="E108" s="115"/>
      <c r="M108" s="5"/>
    </row>
    <row r="109" spans="2:13" s="3" customFormat="1" ht="15" x14ac:dyDescent="0.2">
      <c r="B109" s="10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9"/>
    </row>
  </sheetData>
  <sheetProtection sheet="1" objects="1" scenarios="1"/>
  <mergeCells count="4">
    <mergeCell ref="C88:D88"/>
    <mergeCell ref="C89:D89"/>
    <mergeCell ref="C90:D90"/>
    <mergeCell ref="B2:M2"/>
  </mergeCells>
  <dataValidations count="1">
    <dataValidation type="list" allowBlank="1" showInputMessage="1" showErrorMessage="1" sqref="F9:F10 F36:F37 F63:F64" xr:uid="{2076798F-4DB8-4E1E-A0E8-D98667B33FA1}">
      <formula1>$J$8:$J$10</formula1>
    </dataValidation>
  </dataValidations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bb4d58-51d8-4cf4-860c-743dea0da8f9">
      <Terms xmlns="http://schemas.microsoft.com/office/infopath/2007/PartnerControls"/>
    </lcf76f155ced4ddcb4097134ff3c332f>
    <TaxCatchAll xmlns="8e515afe-20b3-41e0-a4e8-7330fa4aa12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57B56C45CDEE4A9D112952EC9ED93B" ma:contentTypeVersion="11" ma:contentTypeDescription="Opprett et nytt dokument." ma:contentTypeScope="" ma:versionID="7f4e8849e97ebc48d0dbb30faf87e5cb">
  <xsd:schema xmlns:xsd="http://www.w3.org/2001/XMLSchema" xmlns:xs="http://www.w3.org/2001/XMLSchema" xmlns:p="http://schemas.microsoft.com/office/2006/metadata/properties" xmlns:ns2="44bb4d58-51d8-4cf4-860c-743dea0da8f9" xmlns:ns3="8e515afe-20b3-41e0-a4e8-7330fa4aa129" targetNamespace="http://schemas.microsoft.com/office/2006/metadata/properties" ma:root="true" ma:fieldsID="a667e50ff9c3ae2e6a07091002dff4c4" ns2:_="" ns3:_="">
    <xsd:import namespace="44bb4d58-51d8-4cf4-860c-743dea0da8f9"/>
    <xsd:import namespace="8e515afe-20b3-41e0-a4e8-7330fa4aa1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4d58-51d8-4cf4-860c-743dea0da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47d55938-41ab-4010-9402-597ab796c0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15afe-20b3-41e0-a4e8-7330fa4aa12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9dde3e-e96c-4a6b-8f63-305dd598e362}" ma:internalName="TaxCatchAll" ma:showField="CatchAllData" ma:web="8e515afe-20b3-41e0-a4e8-7330fa4aa1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5E3AC1-17FC-495F-A1B8-CEAC28F22C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C18D0E-2C30-4AF8-B13D-B911D3517C90}">
  <ds:schemaRefs>
    <ds:schemaRef ds:uri="http://schemas.microsoft.com/office/2006/metadata/properties"/>
    <ds:schemaRef ds:uri="http://schemas.microsoft.com/office/infopath/2007/PartnerControls"/>
    <ds:schemaRef ds:uri="8ae3ca2e-ae6b-4f7a-bd25-fde1ec2c98d5"/>
    <ds:schemaRef ds:uri="74db68be-487d-4a2a-85d9-8fb693d70a0f"/>
    <ds:schemaRef ds:uri="44bb4d58-51d8-4cf4-860c-743dea0da8f9"/>
    <ds:schemaRef ds:uri="8e515afe-20b3-41e0-a4e8-7330fa4aa129"/>
  </ds:schemaRefs>
</ds:datastoreItem>
</file>

<file path=customXml/itemProps3.xml><?xml version="1.0" encoding="utf-8"?>
<ds:datastoreItem xmlns:ds="http://schemas.openxmlformats.org/officeDocument/2006/customXml" ds:itemID="{A8DBE9F1-7CEE-4A97-9FD3-E98102DD84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bb4d58-51d8-4cf4-860c-743dea0da8f9"/>
    <ds:schemaRef ds:uri="8e515afe-20b3-41e0-a4e8-7330fa4aa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Tilbudsskjema</vt:lpstr>
      <vt:lpstr>Ark1</vt:lpstr>
      <vt:lpstr>Nettleie</vt:lpstr>
      <vt:lpstr>Ark3</vt:lpstr>
      <vt:lpstr>Kapitalkostnad</vt:lpstr>
    </vt:vector>
  </TitlesOfParts>
  <Manager/>
  <Company>SL-Lokaltrafikk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syssl</dc:creator>
  <cp:keywords/>
  <dc:description/>
  <cp:lastModifiedBy>Anna Torregrosa</cp:lastModifiedBy>
  <cp:revision/>
  <cp:lastPrinted>2026-06-22T07:57:38Z</cp:lastPrinted>
  <dcterms:created xsi:type="dcterms:W3CDTF">2008-01-04T13:27:54Z</dcterms:created>
  <dcterms:modified xsi:type="dcterms:W3CDTF">2026-08-07T12:32:29Z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0x0101004357B56C45CDEE4A9D112952EC9ED93B</vt:lpwstr>
  </property>
  <property fmtid="{D5CDD505-2E9C-101B-9397-08002B2CF9AE}" pid="3" name="MediaServiceImageTags">
    <vt:lpwstr/>
  </property>
</Properties>
</file>