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FA\rekneskapsavd\2021\SSF\Årsoppgjer\Årsmelding ferdig\"/>
    </mc:Choice>
  </mc:AlternateContent>
  <xr:revisionPtr revIDLastSave="0" documentId="8_{34341AAD-D789-4089-B9D8-73E97491D7A1}" xr6:coauthVersionLast="47" xr6:coauthVersionMax="47" xr10:uidLastSave="{00000000-0000-0000-0000-000000000000}"/>
  <bookViews>
    <workbookView xWindow="28680" yWindow="-120" windowWidth="29040" windowHeight="15840" xr2:uid="{00000000-000D-0000-FFFF-FFFF00000000}"/>
  </bookViews>
  <sheets>
    <sheet name="APM calculations" sheetId="1" r:id="rId1"/>
    <sheet name="APM definition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3" i="1" l="1"/>
  <c r="D79" i="1" s="1"/>
  <c r="D68" i="1"/>
  <c r="D67" i="1"/>
  <c r="D66" i="1"/>
  <c r="D65" i="1"/>
  <c r="D62" i="1"/>
  <c r="D60" i="1"/>
  <c r="D56" i="1"/>
  <c r="D53" i="1"/>
  <c r="D51" i="1"/>
  <c r="D42" i="1"/>
  <c r="D38" i="1"/>
  <c r="D33" i="1"/>
  <c r="D32" i="1"/>
  <c r="D8" i="1"/>
  <c r="D11" i="1" s="1"/>
  <c r="C73" i="1"/>
  <c r="C79" i="1" s="1"/>
  <c r="B73" i="1"/>
  <c r="B79" i="1" s="1"/>
  <c r="C68" i="1"/>
  <c r="B68" i="1"/>
  <c r="C67" i="1"/>
  <c r="C66" i="1"/>
  <c r="C65" i="1"/>
  <c r="C62" i="1"/>
  <c r="B62" i="1"/>
  <c r="C60" i="1"/>
  <c r="B60" i="1"/>
  <c r="C56" i="1"/>
  <c r="B56" i="1"/>
  <c r="C53" i="1"/>
  <c r="B53" i="1"/>
  <c r="C51" i="1"/>
  <c r="B51" i="1"/>
  <c r="C42" i="1"/>
  <c r="B42" i="1"/>
  <c r="C38" i="1"/>
  <c r="B38" i="1"/>
  <c r="C36" i="1"/>
  <c r="B36" i="1"/>
  <c r="C35" i="1"/>
  <c r="B35" i="1"/>
  <c r="C33" i="1"/>
  <c r="B33" i="1"/>
  <c r="C32" i="1"/>
  <c r="B32" i="1"/>
  <c r="C11" i="1"/>
  <c r="B11" i="1"/>
  <c r="C10" i="1"/>
  <c r="C14" i="1" s="1"/>
  <c r="B10" i="1"/>
  <c r="B14" i="1" s="1"/>
  <c r="D35" i="1" l="1"/>
  <c r="D10" i="1"/>
  <c r="D14" i="1" s="1"/>
  <c r="D36" i="1"/>
  <c r="B44" i="1"/>
  <c r="B16" i="1"/>
  <c r="C44" i="1"/>
  <c r="C16" i="1"/>
  <c r="D44" i="1" l="1"/>
  <c r="D16" i="1"/>
  <c r="B45" i="1"/>
  <c r="B18" i="1"/>
  <c r="C45" i="1"/>
  <c r="C18" i="1"/>
  <c r="D45" i="1" l="1"/>
  <c r="D18" i="1"/>
  <c r="B77" i="1"/>
  <c r="B46" i="1"/>
  <c r="C77" i="1"/>
  <c r="C46" i="1"/>
  <c r="D77" i="1" l="1"/>
  <c r="D46" i="1"/>
</calcChain>
</file>

<file path=xl/sharedStrings.xml><?xml version="1.0" encoding="utf-8"?>
<sst xmlns="http://schemas.openxmlformats.org/spreadsheetml/2006/main" count="111" uniqueCount="97">
  <si>
    <t>INCOME STATEMENT</t>
  </si>
  <si>
    <t>Net interest income</t>
  </si>
  <si>
    <t>Dividends and gains/losses on financial instruments</t>
  </si>
  <si>
    <t>Operating expenses</t>
  </si>
  <si>
    <t>Net interest margin</t>
  </si>
  <si>
    <t>Profit/loss before impairment loss (excl. gains/losses on fin. instr.)</t>
  </si>
  <si>
    <t>Netto realisert vinst ved avhending av varige driftsmidlar</t>
  </si>
  <si>
    <t xml:space="preserve">Impairment loss </t>
  </si>
  <si>
    <t>Profit/loss before taxation</t>
  </si>
  <si>
    <t>Tax expense</t>
  </si>
  <si>
    <t>Profit/loss after taxation</t>
  </si>
  <si>
    <t>Other comprehensive income</t>
  </si>
  <si>
    <t>Comprehensive income</t>
  </si>
  <si>
    <t>BALANCE SHEET</t>
  </si>
  <si>
    <t>Assets</t>
  </si>
  <si>
    <t>Gross loans and advances to customers</t>
  </si>
  <si>
    <t>Loss allowance</t>
  </si>
  <si>
    <t>Deposits from and debt to customers</t>
  </si>
  <si>
    <t>Average total assets</t>
  </si>
  <si>
    <t>KEY FIGURES</t>
  </si>
  <si>
    <t>Equity at 1 January</t>
  </si>
  <si>
    <t>Hybrid capital at 1 January</t>
  </si>
  <si>
    <t xml:space="preserve">Return on equity before tax </t>
  </si>
  <si>
    <t xml:space="preserve">Return on equity after tax </t>
  </si>
  <si>
    <t xml:space="preserve">Return on equity (comprehensive income) </t>
  </si>
  <si>
    <t>Equity at 31 December</t>
  </si>
  <si>
    <t>Hybrid capital at 31 December</t>
  </si>
  <si>
    <t>Number of equity certificates</t>
  </si>
  <si>
    <t>Ownership ratio (weighted in case of changes in no. of equity certificates)</t>
  </si>
  <si>
    <t>Ownership ratio at 31 December</t>
  </si>
  <si>
    <t>Growth in customer deposits (year-on-year)</t>
  </si>
  <si>
    <t>Return on equity</t>
  </si>
  <si>
    <t>Cost/income ratio</t>
  </si>
  <si>
    <t>Alternative Performance Measures (APMs)</t>
  </si>
  <si>
    <t>(Figures in millions of NOK unless otherwise specified)</t>
  </si>
  <si>
    <r>
      <rPr>
        <b/>
        <sz val="11"/>
        <color theme="1"/>
        <rFont val="Calibri"/>
        <family val="2"/>
      </rPr>
      <t>Profit/loss before impairment loss (</t>
    </r>
    <r>
      <rPr>
        <b/>
        <sz val="11"/>
        <color theme="1"/>
        <rFont val="Calibri"/>
        <family val="2"/>
      </rPr>
      <t>incl</t>
    </r>
    <r>
      <rPr>
        <b/>
        <sz val="11"/>
        <color theme="1"/>
        <rFont val="Calibri"/>
        <family val="2"/>
      </rPr>
      <t xml:space="preserve">. gains/losses on fin. </t>
    </r>
    <r>
      <rPr>
        <b/>
        <sz val="11"/>
        <color theme="1"/>
        <rFont val="Calibri"/>
        <family val="2"/>
      </rPr>
      <t>instr</t>
    </r>
    <r>
      <rPr>
        <b/>
        <sz val="11"/>
        <color theme="1"/>
        <rFont val="Calibri"/>
        <family val="2"/>
      </rPr>
      <t>.)</t>
    </r>
  </si>
  <si>
    <t>Credit risk on loans</t>
  </si>
  <si>
    <t>Consolidated comprehensive income per equity certificate (weighted), in NOK</t>
  </si>
  <si>
    <t>Gross loans to the corporate market (CM)</t>
  </si>
  <si>
    <t>Percentage of loans to CM classified as high-risk</t>
  </si>
  <si>
    <t>Gross loans to retail market (RM)</t>
  </si>
  <si>
    <t>Percentage of loans to RM in default</t>
  </si>
  <si>
    <t>Percentage of loans to CM in default</t>
  </si>
  <si>
    <t>Percentage of total loans to CM in default</t>
  </si>
  <si>
    <t>Percentage of total loans to RM in default</t>
  </si>
  <si>
    <t>Percentage of total loans to CM classified as high-risk</t>
  </si>
  <si>
    <t>High-risk loans to the CM</t>
  </si>
  <si>
    <t>Gross loans to CM as a proportion of total gross loans</t>
  </si>
  <si>
    <r>
      <rPr>
        <b/>
        <sz val="11"/>
        <color theme="1"/>
        <rFont val="Calibri"/>
        <family val="2"/>
      </rPr>
      <t xml:space="preserve">Alternative Performance Measures (APMs) </t>
    </r>
    <r>
      <rPr>
        <b/>
        <sz val="11"/>
        <color theme="1"/>
        <rFont val="Calibri"/>
        <family val="2"/>
      </rPr>
      <t>etc</t>
    </r>
    <r>
      <rPr>
        <b/>
        <sz val="11"/>
        <color theme="1"/>
        <rFont val="Calibri"/>
        <family val="2"/>
      </rPr>
      <t>.</t>
    </r>
  </si>
  <si>
    <t>Cost/income ratio excluding financial instruments</t>
  </si>
  <si>
    <t>Loans to CM as a proportion of gross loans</t>
  </si>
  <si>
    <t>Ownership ratio</t>
  </si>
  <si>
    <t xml:space="preserve">Shows the ratio between equity share capital and primary capital. </t>
  </si>
  <si>
    <t xml:space="preserve">Provides information about book equity per equity certificate. Calculated as book equity, less hybrid capital, at the end of the reporting period, divided by the number of equity certificates and multiplied by the ownership ratio. </t>
  </si>
  <si>
    <r>
      <rPr>
        <b/>
        <sz val="11"/>
        <color theme="1"/>
        <rFont val="Calibri"/>
        <family val="2"/>
      </rPr>
      <t xml:space="preserve">Definitions and explanations of </t>
    </r>
    <r>
      <rPr>
        <b/>
        <sz val="11"/>
        <color theme="1"/>
        <rFont val="Calibri"/>
        <family val="2"/>
      </rPr>
      <t>APMs</t>
    </r>
    <r>
      <rPr>
        <b/>
        <sz val="11"/>
        <color theme="1"/>
        <rFont val="Calibri"/>
        <family val="2"/>
      </rPr>
      <t xml:space="preserve"> </t>
    </r>
    <r>
      <rPr>
        <b/>
        <sz val="11"/>
        <color theme="1"/>
        <rFont val="Calibri"/>
        <family val="2"/>
      </rPr>
      <t>etc</t>
    </r>
    <r>
      <rPr>
        <b/>
        <sz val="11"/>
        <color theme="1"/>
        <rFont val="Calibri"/>
        <family val="2"/>
      </rPr>
      <t>.</t>
    </r>
  </si>
  <si>
    <t>Total assets on the balance sheet. Total assets is the standard term in the banking industry for all of the assets owned by the bank.</t>
  </si>
  <si>
    <t>Average assets on the balance sheet for the year. This figure is used when calculating income statement items as a percentage of total assets.</t>
  </si>
  <si>
    <t xml:space="preserve">Shows the total amount by which loans have been impaired through the income statement during the reporting period as a percentage of gross loans. The figure is calculated by dividing the impairment loss on loans and guarantees for the period by gross loans at the end of the period. </t>
  </si>
  <si>
    <t>Balance sheet history</t>
  </si>
  <si>
    <t>Loans to CM in default (over 90 days past due)</t>
  </si>
  <si>
    <t xml:space="preserve">Provides information about the ratio of expenses to income, expressed as total operating expenses divided by total operating income. </t>
  </si>
  <si>
    <t>Provides information about the return that the Group has made on its equity, and is an important key figure for measuring the Group's profitability. This key figure is calculated as the profit for the reporting period as a percentage of the opening equity for the year, adjusted for any capital increase. Hybrid capital (hybrid debt) classified as equity and interest on hybrid capital are not included in the calculation.</t>
  </si>
  <si>
    <t xml:space="preserve">Shows the proportion of total gross loans that are loans to the corporate market. This is relevant because loans to the corporate market are exposed to higher risk than loans to the retail market. </t>
  </si>
  <si>
    <t xml:space="preserve">Provides information about credit risk and is calculated as loans to the corporate market that are over 90 days past due as a percentage of gross loans to the corporate market. </t>
  </si>
  <si>
    <t xml:space="preserve">Provides information about credit risk and is calculated as loans to the retail market that are over 90 days past due as a percentage of gross loans to the retail market. </t>
  </si>
  <si>
    <t xml:space="preserve">Shows the loss allowance for expected credit losses on the balance sheet as a percentage of gross loans. The figure is calculated by dividing the loss allowance by gross loans at the end of the reporting period. </t>
  </si>
  <si>
    <t xml:space="preserve">Provides information about growth in total assets, and is measured as the percentage growth in total assets over the past 12 months. </t>
  </si>
  <si>
    <t xml:space="preserve">Provides information about growth in lending, and is measured as the percentage growth in gross loans to customers over the past 12 months. </t>
  </si>
  <si>
    <t>Provides information about growth in deposits, and is measured as the percentage growth in total customer deposits over the past 12 months.</t>
  </si>
  <si>
    <t xml:space="preserve">Provides information about profit per equity certificate and is calculated by dividing the comprehensive income for the period by the number of equity certificates multiplied by the ownership ratio. The ownership ratio is weighted in case there have been any capital increases during the period. </t>
  </si>
  <si>
    <t>Other operating income (Commission income and other operating income less commission expenses)</t>
  </si>
  <si>
    <t xml:space="preserve">Average total assets </t>
  </si>
  <si>
    <t>Loans to RM in default (over 90 days past due)</t>
  </si>
  <si>
    <t>Loss allowance as a % of gross loans to customers</t>
  </si>
  <si>
    <t xml:space="preserve">APMs are key figures that are not defined by IFRS and that are not explained in the notes to the financial statements. APMs are used in financial reporting to explain the Group's financial performance or financial position. Our APMs are not always directly comparable to the APMs of other banks, as they may use different definitions. </t>
  </si>
  <si>
    <t xml:space="preserve">Shows the bank's profitability from deposits, loans and other interest-bearing financial instruments, expressed in terms of net interest income as a percentage of average total assets. </t>
  </si>
  <si>
    <t xml:space="preserve">Shows how cost-efficient the bank is, expressed in terms of net interest income as a percentage of average total assets. </t>
  </si>
  <si>
    <r>
      <rPr>
        <b/>
        <sz val="11"/>
        <color theme="1"/>
        <rFont val="Calibri"/>
        <family val="2"/>
      </rPr>
      <t>Credit risk</t>
    </r>
    <r>
      <rPr>
        <sz val="11"/>
        <color theme="1"/>
        <rFont val="Calibri"/>
        <family val="2"/>
      </rPr>
      <t xml:space="preserve"> </t>
    </r>
  </si>
  <si>
    <t>Shows the proportion of loans to the corporate market that are exposed to relatively high risk, calculated as gross high-risk loans to the CM as a percentage of gross loans to the CM. Loans are split into the following risk groups: A–D = Low risk, E–G = Medium risk and H–K = High risk</t>
  </si>
  <si>
    <t xml:space="preserve">Provides information about the proportion of gross loans to customers that are financed by customer deposits, and is an important measure of liquidity. The figure is calculated by dividing customer deposits by gross loans to customers at the end of the reporting period. </t>
  </si>
  <si>
    <t>Total assets</t>
  </si>
  <si>
    <t>Profitability</t>
  </si>
  <si>
    <r>
      <rPr>
        <b/>
        <sz val="11"/>
        <color theme="1"/>
        <rFont val="Calibri"/>
        <family val="2"/>
      </rPr>
      <t xml:space="preserve">The Sparebanken </t>
    </r>
    <r>
      <rPr>
        <b/>
        <sz val="11"/>
        <color theme="1"/>
        <rFont val="Calibri"/>
        <family val="2"/>
      </rPr>
      <t>Sogn</t>
    </r>
    <r>
      <rPr>
        <b/>
        <sz val="11"/>
        <color theme="1"/>
        <rFont val="Calibri"/>
        <family val="2"/>
      </rPr>
      <t xml:space="preserve"> </t>
    </r>
    <r>
      <rPr>
        <b/>
        <sz val="11"/>
        <color theme="1"/>
        <rFont val="Calibri"/>
        <family val="2"/>
      </rPr>
      <t>og</t>
    </r>
    <r>
      <rPr>
        <b/>
        <sz val="11"/>
        <color theme="1"/>
        <rFont val="Calibri"/>
        <family val="2"/>
      </rPr>
      <t xml:space="preserve"> Fjordane Group</t>
    </r>
    <r>
      <rPr>
        <sz val="11"/>
        <color theme="1"/>
        <rFont val="Calibri"/>
        <family val="2"/>
      </rPr>
      <t xml:space="preserve"> </t>
    </r>
  </si>
  <si>
    <t>Operating expenses as a % of average total assets</t>
  </si>
  <si>
    <t>Impairment loss as a % of gross loans</t>
  </si>
  <si>
    <r>
      <rPr>
        <b/>
        <sz val="11"/>
        <color theme="1"/>
        <rFont val="Calibri"/>
        <family val="2"/>
      </rPr>
      <t xml:space="preserve">Opening balance of equity </t>
    </r>
    <r>
      <rPr>
        <b/>
        <sz val="11"/>
        <color theme="1"/>
        <rFont val="Calibri"/>
        <family val="2"/>
      </rPr>
      <t>excl</t>
    </r>
    <r>
      <rPr>
        <b/>
        <sz val="11"/>
        <color theme="1"/>
        <rFont val="Calibri"/>
        <family val="2"/>
      </rPr>
      <t>. hybrid capital at 1 Jan. used to calculate return on equity</t>
    </r>
  </si>
  <si>
    <t>Growth in total assets (year-on-year)</t>
  </si>
  <si>
    <t>Growth in loans to customers (year-on-year)</t>
  </si>
  <si>
    <t>Deposits as a % of gross loans/Deposit-loan ratio</t>
  </si>
  <si>
    <t>Equity and equity certificates</t>
  </si>
  <si>
    <r>
      <rPr>
        <b/>
        <sz val="11"/>
        <color theme="1"/>
        <rFont val="Calibri"/>
        <family val="2"/>
      </rPr>
      <t xml:space="preserve">Equity </t>
    </r>
    <r>
      <rPr>
        <b/>
        <sz val="11"/>
        <color theme="1"/>
        <rFont val="Calibri"/>
        <family val="2"/>
      </rPr>
      <t>excl</t>
    </r>
    <r>
      <rPr>
        <b/>
        <sz val="11"/>
        <color theme="1"/>
        <rFont val="Calibri"/>
        <family val="2"/>
      </rPr>
      <t>. hybrid capital at 31 December</t>
    </r>
  </si>
  <si>
    <t>Book equity incl. dividends at 31 Dec., in NOK per equity certificate</t>
  </si>
  <si>
    <r>
      <rPr>
        <b/>
        <sz val="11"/>
        <color theme="1"/>
        <rFont val="Calibri"/>
        <family val="2"/>
      </rPr>
      <t>Alternative Performance Measures (APMs)</t>
    </r>
    <r>
      <rPr>
        <sz val="11"/>
        <color theme="1"/>
        <rFont val="Calibri"/>
        <family val="2"/>
      </rPr>
      <t xml:space="preserve"> </t>
    </r>
  </si>
  <si>
    <t>Cost/income ratio: Oper. exp. as a % of oper. income excl. gains/losses on fin. instr.</t>
  </si>
  <si>
    <t>Cost/income ratio: Oper. exp. as a % of oper. income incl. gains/losses on fin. instr.</t>
  </si>
  <si>
    <t xml:space="preserve">Provides information about the ratio of expenses to income, adjusted for gains/losses on financial instruments. It is calculated by dividing total operating expenses by total operating income less gains/losses on financial instruments. Gains/losses on financial instruments can vary quite a lot between periods, partly on account of gains/losses on shares. Adjusting for financial instruments therefore makes it easier to compare changes in performance from one period to another. </t>
  </si>
  <si>
    <t>Debt and total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</si>
</sst>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
    <numFmt numFmtId="167" formatCode="_-* #,##0_-;\-* #,##0_-;_-* &quot;-&quot;??_-;_-@_-"/>
    <numFmt numFmtId="168" formatCode="_ * #,##0_ ;_ * \-#,##0_ ;_ * &quot;-&quot;??_ ;_ @_ "/>
    <numFmt numFmtId="169" formatCode="0.0\ %"/>
    <numFmt numFmtId="170" formatCode="_-* #,##0.000000_-;\-* #,##0.000000_-;_-* &quot;-&quot;??_-;_-@_-"/>
  </numFmts>
  <fonts count="23" x14ac:knownFonts="1">
    <font>
      <sz val="11"/>
      <color theme="1"/>
      <name val="Calibri"/>
      <family val="2"/>
      <scheme val="minor"/>
    </font>
    <font>
      <sz val="10"/>
      <color theme="1"/>
      <name val="Arial"/>
      <family val="2"/>
    </font>
    <font>
      <sz val="11"/>
      <color rgb="FFFF0000"/>
      <name val="Calibri"/>
      <family val="2"/>
      <scheme val="minor"/>
    </font>
    <font>
      <b/>
      <sz val="12"/>
      <name val="Calibri"/>
      <family val="2"/>
      <scheme val="minor"/>
    </font>
    <font>
      <b/>
      <sz val="12"/>
      <color theme="1"/>
      <name val="Calibri"/>
      <family val="2"/>
      <scheme val="minor"/>
    </font>
    <font>
      <sz val="12"/>
      <color rgb="FFFF0000"/>
      <name val="Calibri"/>
      <family val="2"/>
      <scheme val="minor"/>
    </font>
    <font>
      <sz val="12"/>
      <color theme="1"/>
      <name val="Calibri"/>
      <family val="2"/>
      <scheme val="minor"/>
    </font>
    <font>
      <sz val="12"/>
      <name val="Calibri"/>
      <family val="2"/>
      <scheme val="minor"/>
    </font>
    <font>
      <sz val="12"/>
      <color indexed="8"/>
      <name val="Calibri"/>
      <family val="2"/>
      <scheme val="minor"/>
    </font>
    <font>
      <sz val="10"/>
      <name val="Arial"/>
      <family val="2"/>
    </font>
    <font>
      <b/>
      <sz val="12"/>
      <color indexed="8"/>
      <name val="Calibri"/>
      <family val="2"/>
      <scheme val="minor"/>
    </font>
    <font>
      <sz val="11"/>
      <name val="Calibri"/>
      <family val="2"/>
      <scheme val="minor"/>
    </font>
    <font>
      <b/>
      <sz val="11"/>
      <color theme="1" tint="4.9989318521683403E-2"/>
      <name val="Calibri"/>
      <family val="2"/>
      <scheme val="minor"/>
    </font>
    <font>
      <b/>
      <sz val="12"/>
      <color theme="1" tint="4.9989318521683403E-2"/>
      <name val="Calibri"/>
      <family val="2"/>
      <scheme val="minor"/>
    </font>
    <font>
      <sz val="12"/>
      <color theme="1" tint="4.9989318521683403E-2"/>
      <name val="Calibri"/>
      <family val="2"/>
      <scheme val="minor"/>
    </font>
    <font>
      <sz val="14"/>
      <name val="Calibri"/>
      <family val="2"/>
      <scheme val="minor"/>
    </font>
    <font>
      <sz val="12"/>
      <color rgb="FF000000"/>
      <name val="Calibri"/>
      <family val="2"/>
    </font>
    <font>
      <sz val="12"/>
      <color theme="1"/>
      <name val="Calibri"/>
      <family val="2"/>
    </font>
    <font>
      <sz val="12"/>
      <color rgb="FF0D0D0D"/>
      <name val="Calibri"/>
      <family val="2"/>
    </font>
    <font>
      <b/>
      <sz val="11"/>
      <color theme="1"/>
      <name val="Calibri"/>
      <family val="2"/>
    </font>
    <font>
      <sz val="11"/>
      <color theme="1"/>
      <name val="Calibri"/>
      <family val="2"/>
    </font>
    <font>
      <sz val="11"/>
      <color theme="1"/>
      <name val="Calibri"/>
      <family val="2"/>
      <scheme val="minor"/>
    </font>
    <font>
      <b/>
      <i/>
      <sz val="12"/>
      <color rgb="FFFF0000"/>
      <name val="Calibri"/>
      <family val="2"/>
      <scheme val="minor"/>
    </font>
  </fonts>
  <fills count="3">
    <fill>
      <patternFill patternType="none"/>
    </fill>
    <fill>
      <patternFill patternType="gray125"/>
    </fill>
    <fill>
      <patternFill patternType="solid">
        <fgColor theme="0" tint="-0.14996795556505021"/>
        <bgColor indexed="64"/>
      </patternFill>
    </fill>
  </fills>
  <borders count="1">
    <border>
      <left/>
      <right/>
      <top/>
      <bottom/>
      <diagonal/>
    </border>
  </borders>
  <cellStyleXfs count="11">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9" fillId="0" borderId="0"/>
    <xf numFmtId="0" fontId="9" fillId="0" borderId="0"/>
    <xf numFmtId="9" fontId="9" fillId="0" borderId="0" applyFont="0" applyFill="0" applyBorder="0" applyAlignment="0" applyProtection="0"/>
  </cellStyleXfs>
  <cellXfs count="80">
    <xf numFmtId="0" fontId="0" fillId="0" borderId="0" xfId="0"/>
    <xf numFmtId="1" fontId="4" fillId="0" borderId="0" xfId="0" applyNumberFormat="1" applyFont="1" applyAlignment="1">
      <alignment horizontal="right"/>
    </xf>
    <xf numFmtId="0" fontId="5" fillId="0" borderId="0" xfId="0" applyFont="1"/>
    <xf numFmtId="3" fontId="6" fillId="0" borderId="0" xfId="0" applyNumberFormat="1" applyFont="1"/>
    <xf numFmtId="0" fontId="7" fillId="0" borderId="0" xfId="0" applyFont="1"/>
    <xf numFmtId="1" fontId="4" fillId="0" borderId="0" xfId="0" applyNumberFormat="1" applyFont="1"/>
    <xf numFmtId="1" fontId="6" fillId="0" borderId="0" xfId="0" applyNumberFormat="1" applyFont="1"/>
    <xf numFmtId="166" fontId="8" fillId="0" borderId="0" xfId="0" applyNumberFormat="1" applyFont="1"/>
    <xf numFmtId="166" fontId="4" fillId="0" borderId="0" xfId="0" applyNumberFormat="1" applyFont="1"/>
    <xf numFmtId="166" fontId="6" fillId="0" borderId="0" xfId="0" applyNumberFormat="1" applyFont="1"/>
    <xf numFmtId="1" fontId="7" fillId="0" borderId="0" xfId="8" applyNumberFormat="1" applyFont="1"/>
    <xf numFmtId="166" fontId="5" fillId="0" borderId="0" xfId="0" applyNumberFormat="1" applyFont="1"/>
    <xf numFmtId="0" fontId="2" fillId="0" borderId="0" xfId="0" applyFont="1"/>
    <xf numFmtId="10" fontId="6" fillId="0" borderId="0" xfId="7" applyNumberFormat="1" applyFont="1" applyFill="1" applyBorder="1"/>
    <xf numFmtId="10" fontId="7" fillId="0" borderId="0" xfId="7" applyNumberFormat="1" applyFont="1" applyBorder="1"/>
    <xf numFmtId="166" fontId="7" fillId="0" borderId="0" xfId="0" applyNumberFormat="1" applyFont="1"/>
    <xf numFmtId="166" fontId="10" fillId="0" borderId="0" xfId="0" applyNumberFormat="1" applyFont="1"/>
    <xf numFmtId="10" fontId="8" fillId="0" borderId="0" xfId="7" applyNumberFormat="1" applyFont="1" applyFill="1" applyBorder="1"/>
    <xf numFmtId="167" fontId="8" fillId="0" borderId="0" xfId="6" applyNumberFormat="1" applyFont="1" applyFill="1" applyBorder="1"/>
    <xf numFmtId="43" fontId="8" fillId="0" borderId="0" xfId="6" applyFont="1" applyFill="1" applyBorder="1"/>
    <xf numFmtId="10" fontId="6" fillId="0" borderId="0" xfId="7" applyNumberFormat="1" applyFont="1" applyFill="1"/>
    <xf numFmtId="10" fontId="7" fillId="0" borderId="0" xfId="7" applyNumberFormat="1" applyFont="1" applyFill="1"/>
    <xf numFmtId="10" fontId="8" fillId="0" borderId="0" xfId="10" applyNumberFormat="1" applyFont="1" applyFill="1" applyBorder="1"/>
    <xf numFmtId="0" fontId="11" fillId="0" borderId="0" xfId="0" applyFont="1" applyAlignment="1">
      <alignment horizontal="left" wrapText="1"/>
    </xf>
    <xf numFmtId="0" fontId="0" fillId="0" borderId="0" xfId="0" applyAlignment="1">
      <alignment horizontal="left" wrapText="1"/>
    </xf>
    <xf numFmtId="0" fontId="12" fillId="0" borderId="0" xfId="0" applyFont="1"/>
    <xf numFmtId="0" fontId="4" fillId="0" borderId="0" xfId="0" applyFont="1"/>
    <xf numFmtId="1" fontId="7" fillId="0" borderId="0" xfId="8" applyNumberFormat="1" applyFont="1" applyFill="1"/>
    <xf numFmtId="0" fontId="7" fillId="0" borderId="0" xfId="0" applyFont="1" applyFill="1"/>
    <xf numFmtId="0" fontId="6" fillId="0" borderId="0" xfId="0" applyFont="1" applyAlignment="1">
      <alignment vertical="center" wrapText="1"/>
    </xf>
    <xf numFmtId="166" fontId="8" fillId="0" borderId="0" xfId="0" applyNumberFormat="1" applyFont="1" applyFill="1"/>
    <xf numFmtId="170" fontId="8" fillId="0" borderId="0" xfId="6" applyNumberFormat="1" applyFont="1"/>
    <xf numFmtId="0" fontId="6" fillId="0" borderId="0" xfId="0" applyFont="1"/>
    <xf numFmtId="169" fontId="4" fillId="0" borderId="0" xfId="7" applyNumberFormat="1" applyFont="1"/>
    <xf numFmtId="169" fontId="6" fillId="0" borderId="0" xfId="7" applyNumberFormat="1" applyFont="1"/>
    <xf numFmtId="10" fontId="4" fillId="0" borderId="0" xfId="7" applyNumberFormat="1" applyFont="1" applyFill="1"/>
    <xf numFmtId="10" fontId="6" fillId="0" borderId="0" xfId="0" applyNumberFormat="1" applyFont="1"/>
    <xf numFmtId="10" fontId="4" fillId="0" borderId="0" xfId="7" applyNumberFormat="1" applyFont="1"/>
    <xf numFmtId="168" fontId="4" fillId="0" borderId="0" xfId="0" applyNumberFormat="1" applyFont="1"/>
    <xf numFmtId="0" fontId="4" fillId="0" borderId="0" xfId="0" applyFont="1" applyFill="1" applyBorder="1"/>
    <xf numFmtId="0" fontId="3" fillId="0" borderId="0" xfId="0" applyFont="1" applyFill="1" applyBorder="1"/>
    <xf numFmtId="0" fontId="13" fillId="0" borderId="0" xfId="0" applyFont="1"/>
    <xf numFmtId="0" fontId="14" fillId="0" borderId="0" xfId="0" applyFont="1" applyAlignment="1">
      <alignment horizontal="left" wrapText="1"/>
    </xf>
    <xf numFmtId="0" fontId="14" fillId="0" borderId="0" xfId="0" applyFont="1" applyFill="1"/>
    <xf numFmtId="0" fontId="7" fillId="0" borderId="0" xfId="0" applyFont="1" applyFill="1" applyAlignment="1">
      <alignment horizontal="left" wrapText="1"/>
    </xf>
    <xf numFmtId="0" fontId="15" fillId="0" borderId="0" xfId="0" applyFont="1" applyBorder="1"/>
    <xf numFmtId="0" fontId="6" fillId="0" borderId="0" xfId="0" applyFont="1" applyFill="1" applyBorder="1"/>
    <xf numFmtId="0" fontId="7" fillId="0" borderId="0" xfId="0" applyFont="1" applyFill="1" applyBorder="1"/>
    <xf numFmtId="0" fontId="19" fillId="0" borderId="0" xfId="0" applyFont="1"/>
    <xf numFmtId="0" fontId="17" fillId="0" borderId="0" xfId="0" applyFont="1"/>
    <xf numFmtId="1" fontId="19" fillId="0" borderId="0" xfId="0" applyNumberFormat="1" applyFont="1"/>
    <xf numFmtId="1" fontId="16" fillId="0" borderId="0" xfId="0" applyNumberFormat="1" applyFont="1"/>
    <xf numFmtId="1" fontId="17" fillId="0" borderId="0" xfId="8" applyNumberFormat="1" applyFont="1"/>
    <xf numFmtId="1" fontId="17" fillId="0" borderId="0" xfId="0" applyNumberFormat="1" applyFont="1"/>
    <xf numFmtId="1" fontId="17" fillId="0" borderId="0" xfId="9" applyNumberFormat="1" applyFont="1"/>
    <xf numFmtId="1" fontId="19" fillId="0" borderId="0" xfId="8" applyNumberFormat="1" applyFont="1"/>
    <xf numFmtId="1" fontId="19" fillId="0" borderId="0" xfId="8" applyNumberFormat="1" applyFont="1" applyFill="1"/>
    <xf numFmtId="1" fontId="17" fillId="0" borderId="0" xfId="8" applyNumberFormat="1" applyFont="1" applyFill="1"/>
    <xf numFmtId="0" fontId="16" fillId="0" borderId="0" xfId="0" applyFont="1"/>
    <xf numFmtId="0" fontId="16" fillId="0" borderId="0" xfId="0" applyFont="1" applyAlignment="1">
      <alignment horizontal="left" wrapText="1"/>
    </xf>
    <xf numFmtId="1" fontId="16" fillId="2" borderId="0" xfId="0" applyNumberFormat="1" applyFont="1" applyFill="1"/>
    <xf numFmtId="0" fontId="18" fillId="2" borderId="0" xfId="0" applyFont="1" applyFill="1" applyAlignment="1">
      <alignment wrapText="1"/>
    </xf>
    <xf numFmtId="0" fontId="18" fillId="0" borderId="0" xfId="0" applyFont="1"/>
    <xf numFmtId="0" fontId="18" fillId="2" borderId="0" xfId="0" applyFont="1" applyFill="1"/>
    <xf numFmtId="0" fontId="18" fillId="2" borderId="0" xfId="0" applyFont="1" applyFill="1" applyAlignment="1">
      <alignment horizontal="left" wrapText="1"/>
    </xf>
    <xf numFmtId="0" fontId="18" fillId="0" borderId="0" xfId="0" applyFont="1" applyAlignment="1">
      <alignment horizontal="left" wrapText="1"/>
    </xf>
    <xf numFmtId="1" fontId="17" fillId="2" borderId="0" xfId="8" applyNumberFormat="1" applyFont="1" applyFill="1"/>
    <xf numFmtId="0" fontId="17" fillId="2" borderId="0" xfId="0" applyFont="1" applyFill="1" applyAlignment="1">
      <alignment horizontal="left" wrapText="1"/>
    </xf>
    <xf numFmtId="0" fontId="18" fillId="0" borderId="0" xfId="0" applyFont="1" applyFill="1"/>
    <xf numFmtId="0" fontId="16" fillId="0" borderId="0" xfId="0" applyFont="1" applyAlignment="1">
      <alignment vertical="center" wrapText="1"/>
    </xf>
    <xf numFmtId="0" fontId="16" fillId="2" borderId="0" xfId="0" applyFont="1" applyFill="1"/>
    <xf numFmtId="0" fontId="18" fillId="0" borderId="0" xfId="0" applyFont="1" applyFill="1" applyAlignment="1">
      <alignment horizontal="left" wrapText="1"/>
    </xf>
    <xf numFmtId="0" fontId="17" fillId="2" borderId="0" xfId="0" applyFont="1" applyFill="1"/>
    <xf numFmtId="0" fontId="17" fillId="2" borderId="0" xfId="0" applyFont="1" applyFill="1" applyAlignment="1">
      <alignment wrapText="1"/>
    </xf>
    <xf numFmtId="10" fontId="16" fillId="0" borderId="0" xfId="7" applyNumberFormat="1" applyFont="1" applyFill="1"/>
    <xf numFmtId="1" fontId="16" fillId="2" borderId="0" xfId="0" applyNumberFormat="1" applyFont="1" applyFill="1" applyAlignment="1">
      <alignment wrapText="1"/>
    </xf>
    <xf numFmtId="0" fontId="20" fillId="0" borderId="0" xfId="0" applyFont="1"/>
    <xf numFmtId="166" fontId="22" fillId="0" borderId="0" xfId="0" applyNumberFormat="1" applyFont="1"/>
    <xf numFmtId="0" fontId="16" fillId="0" borderId="0" xfId="0" applyFont="1" applyAlignment="1">
      <alignment horizontal="left" wrapText="1"/>
    </xf>
    <xf numFmtId="0" fontId="4" fillId="0" borderId="0" xfId="0" applyFont="1" applyAlignment="1">
      <alignment horizontal="left" wrapText="1"/>
    </xf>
  </cellXfs>
  <cellStyles count="1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Komma" xfId="6" xr:uid="{00000000-0005-0000-0000-000004000000}"/>
    <cellStyle name="Normal" xfId="0" builtinId="0"/>
    <cellStyle name="Normal 2" xfId="8" xr:uid="{00000000-0005-0000-0000-000006000000}"/>
    <cellStyle name="Normal 3" xfId="9" xr:uid="{00000000-0005-0000-0000-000007000000}"/>
    <cellStyle name="Percent" xfId="1" xr:uid="{00000000-0005-0000-0000-000008000000}"/>
    <cellStyle name="Prosent" xfId="7" xr:uid="{00000000-0005-0000-0000-000009000000}"/>
    <cellStyle name="Prosent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3"/>
  <sheetViews>
    <sheetView tabSelected="1" zoomScale="110" zoomScaleNormal="110" workbookViewId="0">
      <pane xSplit="1" ySplit="4" topLeftCell="B5" activePane="bottomRight" state="frozen"/>
      <selection pane="topRight" activeCell="B1" sqref="B1"/>
      <selection pane="bottomLeft" activeCell="A5" sqref="A5"/>
      <selection pane="bottomRight" activeCell="A4" sqref="A4"/>
    </sheetView>
  </sheetViews>
  <sheetFormatPr baseColWidth="10" defaultColWidth="11.42578125" defaultRowHeight="15" x14ac:dyDescent="0.25"/>
  <cols>
    <col min="1" max="1" width="99.28515625" bestFit="1" customWidth="1"/>
    <col min="2" max="4" width="13.85546875" customWidth="1"/>
    <col min="5" max="7" width="11.42578125" customWidth="1"/>
  </cols>
  <sheetData>
    <row r="1" spans="1:5" ht="18.75" x14ac:dyDescent="0.3">
      <c r="A1" s="45" t="s">
        <v>82</v>
      </c>
    </row>
    <row r="2" spans="1:5" x14ac:dyDescent="0.25">
      <c r="A2" s="48" t="s">
        <v>33</v>
      </c>
    </row>
    <row r="4" spans="1:5" ht="15.75" x14ac:dyDescent="0.25">
      <c r="A4" s="49" t="s">
        <v>34</v>
      </c>
      <c r="B4" s="1">
        <v>2019</v>
      </c>
      <c r="C4" s="1">
        <v>2020</v>
      </c>
      <c r="D4" s="1">
        <v>2021</v>
      </c>
      <c r="E4" s="32"/>
    </row>
    <row r="5" spans="1:5" ht="15.75" x14ac:dyDescent="0.25">
      <c r="A5" s="50" t="s">
        <v>0</v>
      </c>
      <c r="B5" s="3"/>
      <c r="C5" s="3"/>
      <c r="D5" s="3"/>
      <c r="E5" s="32"/>
    </row>
    <row r="6" spans="1:5" ht="15.75" x14ac:dyDescent="0.25">
      <c r="A6" s="51" t="s">
        <v>1</v>
      </c>
      <c r="B6" s="7">
        <v>938206</v>
      </c>
      <c r="C6" s="7">
        <v>907025</v>
      </c>
      <c r="D6" s="7">
        <v>944524.19900000002</v>
      </c>
      <c r="E6" s="32"/>
    </row>
    <row r="7" spans="1:5" ht="15.75" x14ac:dyDescent="0.25">
      <c r="A7" s="51" t="s">
        <v>2</v>
      </c>
      <c r="B7" s="7">
        <v>147279</v>
      </c>
      <c r="C7" s="7">
        <v>114234</v>
      </c>
      <c r="D7" s="7">
        <v>172519.93299999999</v>
      </c>
      <c r="E7" s="32"/>
    </row>
    <row r="8" spans="1:5" ht="15.75" x14ac:dyDescent="0.25">
      <c r="A8" s="51" t="s">
        <v>70</v>
      </c>
      <c r="B8" s="7">
        <v>142353</v>
      </c>
      <c r="C8" s="7">
        <v>137974</v>
      </c>
      <c r="D8" s="7">
        <f>329193.243-172519.933</f>
        <v>156673.31000000003</v>
      </c>
      <c r="E8" s="32"/>
    </row>
    <row r="9" spans="1:5" ht="15.75" x14ac:dyDescent="0.25">
      <c r="A9" s="51" t="s">
        <v>3</v>
      </c>
      <c r="B9" s="7">
        <v>492172</v>
      </c>
      <c r="C9" s="30">
        <v>490903</v>
      </c>
      <c r="D9" s="7">
        <v>483107.07400000002</v>
      </c>
      <c r="E9" s="32"/>
    </row>
    <row r="10" spans="1:5" ht="15.75" x14ac:dyDescent="0.25">
      <c r="A10" s="6" t="s">
        <v>35</v>
      </c>
      <c r="B10" s="8">
        <f>+B6+B7+B8-B9</f>
        <v>735666</v>
      </c>
      <c r="C10" s="8">
        <f>+C6+C7+C8-C9</f>
        <v>668330</v>
      </c>
      <c r="D10" s="8">
        <f>+D6+D7+D8-D9</f>
        <v>790610.36800000002</v>
      </c>
      <c r="E10" s="32"/>
    </row>
    <row r="11" spans="1:5" ht="15.75" x14ac:dyDescent="0.25">
      <c r="A11" s="50" t="s">
        <v>5</v>
      </c>
      <c r="B11" s="8">
        <f>+B6+B8-B9</f>
        <v>588387</v>
      </c>
      <c r="C11" s="8">
        <f>+C6+C8-C9</f>
        <v>554096</v>
      </c>
      <c r="D11" s="8">
        <f>+D6+D8-D9</f>
        <v>618090.43500000006</v>
      </c>
      <c r="E11" s="32"/>
    </row>
    <row r="12" spans="1:5" ht="15.75" hidden="1" x14ac:dyDescent="0.25">
      <c r="A12" s="6" t="s">
        <v>6</v>
      </c>
      <c r="B12" s="9">
        <v>28</v>
      </c>
      <c r="C12" s="9">
        <v>147.51118999999994</v>
      </c>
      <c r="D12" s="9">
        <v>0</v>
      </c>
      <c r="E12" s="32"/>
    </row>
    <row r="13" spans="1:5" ht="15.75" x14ac:dyDescent="0.25">
      <c r="A13" s="52" t="s">
        <v>7</v>
      </c>
      <c r="B13" s="7">
        <v>40039</v>
      </c>
      <c r="C13" s="7">
        <v>111577</v>
      </c>
      <c r="D13" s="7">
        <v>-36602.122000000003</v>
      </c>
      <c r="E13" s="32"/>
    </row>
    <row r="14" spans="1:5" ht="15.75" x14ac:dyDescent="0.25">
      <c r="A14" s="50" t="s">
        <v>8</v>
      </c>
      <c r="B14" s="8">
        <f>+B10+B12-B13</f>
        <v>695655</v>
      </c>
      <c r="C14" s="8">
        <f>+C10+C12-C13</f>
        <v>556900.51118999999</v>
      </c>
      <c r="D14" s="8">
        <f>+D10+D12-D13</f>
        <v>827212.49</v>
      </c>
      <c r="E14" s="32"/>
    </row>
    <row r="15" spans="1:5" ht="15.75" x14ac:dyDescent="0.25">
      <c r="A15" s="51" t="s">
        <v>9</v>
      </c>
      <c r="B15" s="7">
        <v>142324</v>
      </c>
      <c r="C15" s="7">
        <v>113222.82405704366</v>
      </c>
      <c r="D15" s="7">
        <v>161035.25399999999</v>
      </c>
      <c r="E15" s="32"/>
    </row>
    <row r="16" spans="1:5" ht="15.75" x14ac:dyDescent="0.25">
      <c r="A16" s="50" t="s">
        <v>10</v>
      </c>
      <c r="B16" s="8">
        <f t="shared" ref="B16:D16" si="0">+B14-B15</f>
        <v>553331</v>
      </c>
      <c r="C16" s="8">
        <f t="shared" si="0"/>
        <v>443677.68713295634</v>
      </c>
      <c r="D16" s="8">
        <f t="shared" si="0"/>
        <v>666177.23600000003</v>
      </c>
      <c r="E16" s="32"/>
    </row>
    <row r="17" spans="1:5" ht="15.75" x14ac:dyDescent="0.25">
      <c r="A17" s="51" t="s">
        <v>11</v>
      </c>
      <c r="B17" s="9">
        <v>-658</v>
      </c>
      <c r="C17" s="9">
        <v>-202.917</v>
      </c>
      <c r="D17" s="9">
        <v>0</v>
      </c>
      <c r="E17" s="32"/>
    </row>
    <row r="18" spans="1:5" ht="15.75" x14ac:dyDescent="0.25">
      <c r="A18" s="50" t="s">
        <v>12</v>
      </c>
      <c r="B18" s="8">
        <f>+B16+B17</f>
        <v>552673</v>
      </c>
      <c r="C18" s="8">
        <f>+C16+C17</f>
        <v>443474.77013295633</v>
      </c>
      <c r="D18" s="8">
        <f>+D16+D17</f>
        <v>666177.23600000003</v>
      </c>
      <c r="E18" s="32"/>
    </row>
    <row r="19" spans="1:5" ht="15.75" x14ac:dyDescent="0.25">
      <c r="A19" s="5"/>
      <c r="B19" s="8"/>
      <c r="C19" s="8"/>
      <c r="D19" s="8"/>
      <c r="E19" s="32"/>
    </row>
    <row r="20" spans="1:5" ht="15.75" x14ac:dyDescent="0.25">
      <c r="A20" s="50" t="s">
        <v>13</v>
      </c>
      <c r="B20" s="9"/>
      <c r="C20" s="9"/>
      <c r="D20" s="9"/>
      <c r="E20" s="32"/>
    </row>
    <row r="21" spans="1:5" ht="15.75" x14ac:dyDescent="0.25">
      <c r="A21" s="50" t="s">
        <v>14</v>
      </c>
      <c r="B21" s="9"/>
      <c r="C21" s="9"/>
      <c r="D21" s="9"/>
      <c r="E21" s="32"/>
    </row>
    <row r="22" spans="1:5" ht="15.75" x14ac:dyDescent="0.25">
      <c r="A22" s="53" t="s">
        <v>15</v>
      </c>
      <c r="B22" s="7">
        <v>51089720.3134</v>
      </c>
      <c r="C22" s="7">
        <v>54882630.674999997</v>
      </c>
      <c r="D22" s="7">
        <v>57651119.862999998</v>
      </c>
      <c r="E22" s="32"/>
    </row>
    <row r="23" spans="1:5" ht="15.75" x14ac:dyDescent="0.25">
      <c r="A23" s="54" t="s">
        <v>16</v>
      </c>
      <c r="B23" s="7">
        <v>-321497.68900000001</v>
      </c>
      <c r="C23" s="7">
        <v>-352593.84399999998</v>
      </c>
      <c r="D23" s="7">
        <v>-307304.05599999998</v>
      </c>
      <c r="E23" s="32"/>
    </row>
    <row r="24" spans="1:5" ht="15.75" x14ac:dyDescent="0.25">
      <c r="A24" s="10"/>
      <c r="B24" s="7"/>
      <c r="C24" s="7"/>
      <c r="D24" s="7"/>
      <c r="E24" s="32"/>
    </row>
    <row r="25" spans="1:5" ht="15.75" x14ac:dyDescent="0.25">
      <c r="A25" s="55" t="s">
        <v>96</v>
      </c>
      <c r="B25" s="11"/>
      <c r="C25" s="11"/>
      <c r="D25" s="11"/>
      <c r="E25" s="32"/>
    </row>
    <row r="26" spans="1:5" ht="15.75" x14ac:dyDescent="0.25">
      <c r="A26" s="51" t="s">
        <v>17</v>
      </c>
      <c r="B26" s="7">
        <v>28597965</v>
      </c>
      <c r="C26" s="7">
        <v>30664900</v>
      </c>
      <c r="D26" s="7">
        <v>32535532.171999998</v>
      </c>
      <c r="E26" s="32"/>
    </row>
    <row r="27" spans="1:5" ht="15.75" x14ac:dyDescent="0.25">
      <c r="A27" s="51" t="s">
        <v>80</v>
      </c>
      <c r="B27" s="7">
        <v>57731545</v>
      </c>
      <c r="C27" s="7">
        <v>62661030.316</v>
      </c>
      <c r="D27" s="7">
        <v>65807616.442000002</v>
      </c>
      <c r="E27" s="32"/>
    </row>
    <row r="28" spans="1:5" ht="15.75" x14ac:dyDescent="0.25">
      <c r="A28" s="51" t="s">
        <v>71</v>
      </c>
      <c r="B28" s="7">
        <v>56130170</v>
      </c>
      <c r="C28" s="7">
        <v>60722218</v>
      </c>
      <c r="D28" s="7">
        <v>64603746</v>
      </c>
      <c r="E28" s="32"/>
    </row>
    <row r="29" spans="1:5" ht="15.75" x14ac:dyDescent="0.25">
      <c r="A29" s="6"/>
      <c r="B29" s="9"/>
      <c r="C29" s="9"/>
      <c r="D29" s="9"/>
      <c r="E29" s="32"/>
    </row>
    <row r="30" spans="1:5" ht="15.75" x14ac:dyDescent="0.25">
      <c r="A30" s="50" t="s">
        <v>19</v>
      </c>
      <c r="B30" s="5"/>
      <c r="C30" s="5"/>
      <c r="D30" s="5"/>
      <c r="E30" s="32"/>
    </row>
    <row r="31" spans="1:5" ht="15.75" x14ac:dyDescent="0.25">
      <c r="A31" s="50" t="s">
        <v>81</v>
      </c>
      <c r="B31" s="6"/>
      <c r="C31" s="6"/>
      <c r="D31" s="6"/>
      <c r="E31" s="32"/>
    </row>
    <row r="32" spans="1:5" ht="15.75" x14ac:dyDescent="0.25">
      <c r="A32" s="51" t="s">
        <v>4</v>
      </c>
      <c r="B32" s="13">
        <f>+B6/B28</f>
        <v>1.6714825556380819E-2</v>
      </c>
      <c r="C32" s="13">
        <f>+C6/C28</f>
        <v>1.4937283746782767E-2</v>
      </c>
      <c r="D32" s="13">
        <f>+D6/D28</f>
        <v>1.4620269836984376E-2</v>
      </c>
      <c r="E32" s="32"/>
    </row>
    <row r="33" spans="1:5" ht="15.75" x14ac:dyDescent="0.25">
      <c r="A33" s="51" t="s">
        <v>83</v>
      </c>
      <c r="B33" s="13">
        <f>+B9/B28</f>
        <v>8.768403872641042E-3</v>
      </c>
      <c r="C33" s="13">
        <f>+C9/C28</f>
        <v>8.084404953718918E-3</v>
      </c>
      <c r="D33" s="13">
        <f>+D9/D28</f>
        <v>7.478004046390747E-3</v>
      </c>
      <c r="E33" s="32"/>
    </row>
    <row r="34" spans="1:5" ht="15.75" x14ac:dyDescent="0.25">
      <c r="A34" s="10"/>
      <c r="B34" s="13"/>
      <c r="C34" s="13"/>
      <c r="D34" s="13"/>
      <c r="E34" s="32"/>
    </row>
    <row r="35" spans="1:5" ht="15.75" x14ac:dyDescent="0.25">
      <c r="A35" s="51" t="s">
        <v>93</v>
      </c>
      <c r="B35" s="13">
        <f>+B9/(B8+B6)</f>
        <v>0.45547906222612555</v>
      </c>
      <c r="C35" s="13">
        <f>+C9/(C8+C6)</f>
        <v>0.46976408589864677</v>
      </c>
      <c r="D35" s="13">
        <f>+D9/(D8+D6)</f>
        <v>0.43871064913569469</v>
      </c>
      <c r="E35" s="32"/>
    </row>
    <row r="36" spans="1:5" ht="15.75" x14ac:dyDescent="0.25">
      <c r="A36" s="51" t="s">
        <v>94</v>
      </c>
      <c r="B36" s="13">
        <f>+B9/(B6+B7+B8)</f>
        <v>0.40084441107051583</v>
      </c>
      <c r="C36" s="13">
        <f>+C9/(C6+C7+C8)</f>
        <v>0.42347224414763901</v>
      </c>
      <c r="D36" s="13">
        <f>+D9/(D6+D7+D8)</f>
        <v>0.37928904643201078</v>
      </c>
      <c r="E36" s="32"/>
    </row>
    <row r="37" spans="1:5" ht="15.75" x14ac:dyDescent="0.25">
      <c r="A37" s="6"/>
      <c r="B37" s="13"/>
      <c r="C37" s="13"/>
      <c r="D37" s="13"/>
      <c r="E37" s="32"/>
    </row>
    <row r="38" spans="1:5" ht="15.75" x14ac:dyDescent="0.25">
      <c r="A38" s="52" t="s">
        <v>84</v>
      </c>
      <c r="B38" s="13">
        <f>+B13/B22</f>
        <v>7.836997296988221E-4</v>
      </c>
      <c r="C38" s="13">
        <f>+C13/C22</f>
        <v>2.0330111481122073E-3</v>
      </c>
      <c r="D38" s="13">
        <f>+D13/D22</f>
        <v>-6.3489004354087028E-4</v>
      </c>
      <c r="E38" s="32"/>
    </row>
    <row r="39" spans="1:5" ht="15.75" x14ac:dyDescent="0.25">
      <c r="A39" s="32"/>
      <c r="B39" s="32"/>
      <c r="C39" s="32"/>
      <c r="D39" s="32"/>
      <c r="E39" s="32"/>
    </row>
    <row r="40" spans="1:5" ht="15.75" x14ac:dyDescent="0.25">
      <c r="A40" s="51" t="s">
        <v>20</v>
      </c>
      <c r="B40" s="7">
        <v>4909924</v>
      </c>
      <c r="C40" s="7">
        <v>5390033</v>
      </c>
      <c r="D40" s="7">
        <v>5726984</v>
      </c>
      <c r="E40" s="32"/>
    </row>
    <row r="41" spans="1:5" ht="15.75" x14ac:dyDescent="0.25">
      <c r="A41" s="51" t="s">
        <v>21</v>
      </c>
      <c r="B41" s="15">
        <v>-250000</v>
      </c>
      <c r="C41" s="15">
        <v>-350000</v>
      </c>
      <c r="D41" s="15">
        <v>-350000</v>
      </c>
      <c r="E41" s="32"/>
    </row>
    <row r="42" spans="1:5" ht="15.75" x14ac:dyDescent="0.25">
      <c r="A42" s="6" t="s">
        <v>85</v>
      </c>
      <c r="B42" s="16">
        <f>SUM(B40:B41)</f>
        <v>4659924</v>
      </c>
      <c r="C42" s="16">
        <f>SUM(C40:C41)</f>
        <v>5040033</v>
      </c>
      <c r="D42" s="16">
        <f>SUM(D40:D41)</f>
        <v>5376984</v>
      </c>
      <c r="E42" s="32"/>
    </row>
    <row r="43" spans="1:5" ht="15.75" x14ac:dyDescent="0.25">
      <c r="A43" s="6"/>
      <c r="B43" s="6"/>
      <c r="C43" s="6"/>
      <c r="D43" s="6"/>
      <c r="E43" s="32"/>
    </row>
    <row r="44" spans="1:5" ht="15.75" x14ac:dyDescent="0.25">
      <c r="A44" s="51" t="s">
        <v>22</v>
      </c>
      <c r="B44" s="17">
        <f>+B14/B42</f>
        <v>0.14928462352604893</v>
      </c>
      <c r="C44" s="17">
        <f>+C14/C42</f>
        <v>0.11049540969076987</v>
      </c>
      <c r="D44" s="17">
        <f>+D14/D42</f>
        <v>0.15384321210552235</v>
      </c>
      <c r="E44" s="32"/>
    </row>
    <row r="45" spans="1:5" ht="15.75" x14ac:dyDescent="0.25">
      <c r="A45" s="51" t="s">
        <v>23</v>
      </c>
      <c r="B45" s="17">
        <f>+B16/B42</f>
        <v>0.11874249451278604</v>
      </c>
      <c r="C45" s="17">
        <f>+C16/C42</f>
        <v>8.8030710737996426E-2</v>
      </c>
      <c r="D45" s="17">
        <f>+D16/D42</f>
        <v>0.123894219510417</v>
      </c>
      <c r="E45" s="32"/>
    </row>
    <row r="46" spans="1:5" ht="15.75" x14ac:dyDescent="0.25">
      <c r="A46" s="51" t="s">
        <v>24</v>
      </c>
      <c r="B46" s="17">
        <f>+B18/B42</f>
        <v>0.11860129049314967</v>
      </c>
      <c r="C46" s="17">
        <f>+C18/C42</f>
        <v>8.7990449692086609E-2</v>
      </c>
      <c r="D46" s="17">
        <f>+D18/D42</f>
        <v>0.123894219510417</v>
      </c>
      <c r="E46" s="32"/>
    </row>
    <row r="47" spans="1:5" ht="15.75" x14ac:dyDescent="0.25">
      <c r="A47" s="6"/>
      <c r="B47" s="17"/>
      <c r="C47" s="17"/>
      <c r="D47" s="17"/>
      <c r="E47" s="32"/>
    </row>
    <row r="48" spans="1:5" ht="15.75" x14ac:dyDescent="0.25">
      <c r="A48" s="56" t="s">
        <v>36</v>
      </c>
      <c r="B48" s="1"/>
      <c r="C48" s="1"/>
      <c r="D48" s="1"/>
      <c r="E48" s="32"/>
    </row>
    <row r="49" spans="1:7" ht="15.75" x14ac:dyDescent="0.25">
      <c r="A49" s="57" t="s">
        <v>38</v>
      </c>
      <c r="B49" s="7">
        <v>12868299.134190001</v>
      </c>
      <c r="C49" s="7">
        <v>14034115.675349999</v>
      </c>
      <c r="D49" s="7">
        <v>14153120.305570001</v>
      </c>
      <c r="E49" s="32"/>
    </row>
    <row r="50" spans="1:7" ht="15.75" x14ac:dyDescent="0.25">
      <c r="A50" s="58" t="s">
        <v>46</v>
      </c>
      <c r="B50" s="15">
        <v>1253484.29883</v>
      </c>
      <c r="C50" s="15">
        <v>1365017.31782756</v>
      </c>
      <c r="D50" s="15">
        <v>1394426.1745792499</v>
      </c>
      <c r="E50" s="32"/>
    </row>
    <row r="51" spans="1:7" ht="15.75" x14ac:dyDescent="0.25">
      <c r="A51" s="48" t="s">
        <v>45</v>
      </c>
      <c r="B51" s="33">
        <f>+B50/B49</f>
        <v>9.7408700696084732E-2</v>
      </c>
      <c r="C51" s="33">
        <f>+C50/C49</f>
        <v>9.7264220233350587E-2</v>
      </c>
      <c r="D51" s="33">
        <f>+D50/D49</f>
        <v>9.8524293192821202E-2</v>
      </c>
      <c r="E51" s="32"/>
    </row>
    <row r="52" spans="1:7" ht="15.75" x14ac:dyDescent="0.25">
      <c r="A52" s="26"/>
      <c r="B52" s="33"/>
      <c r="C52" s="33"/>
      <c r="D52" s="33"/>
      <c r="E52" s="32"/>
    </row>
    <row r="53" spans="1:7" ht="15.75" x14ac:dyDescent="0.25">
      <c r="A53" s="58" t="s">
        <v>47</v>
      </c>
      <c r="B53" s="34">
        <f>+B49/B22</f>
        <v>0.25187648425655712</v>
      </c>
      <c r="C53" s="34">
        <f>+C49/C22</f>
        <v>0.25571142459362439</v>
      </c>
      <c r="D53" s="34">
        <f>+D49/D22</f>
        <v>0.24549601706268595</v>
      </c>
      <c r="E53" s="32"/>
    </row>
    <row r="54" spans="1:7" ht="15.75" x14ac:dyDescent="0.25">
      <c r="A54" s="32"/>
      <c r="B54" s="32"/>
      <c r="C54" s="32"/>
      <c r="D54" s="32"/>
      <c r="E54" s="32"/>
    </row>
    <row r="55" spans="1:7" ht="15.75" x14ac:dyDescent="0.25">
      <c r="A55" s="58" t="s">
        <v>59</v>
      </c>
      <c r="B55" s="30">
        <v>114747</v>
      </c>
      <c r="C55" s="30">
        <v>117800</v>
      </c>
      <c r="D55" s="15">
        <v>82000</v>
      </c>
      <c r="E55" s="32"/>
    </row>
    <row r="56" spans="1:7" ht="15.75" x14ac:dyDescent="0.25">
      <c r="A56" s="48" t="s">
        <v>43</v>
      </c>
      <c r="B56" s="35">
        <f>+B55/B49</f>
        <v>8.9170292673043921E-3</v>
      </c>
      <c r="C56" s="35">
        <f>+C55/C49</f>
        <v>8.3938313410732348E-3</v>
      </c>
      <c r="D56" s="35">
        <f>+D55/D49</f>
        <v>5.7937753816540843E-3</v>
      </c>
      <c r="E56" s="36"/>
      <c r="G56" s="31"/>
    </row>
    <row r="57" spans="1:7" ht="15.75" x14ac:dyDescent="0.25">
      <c r="A57" s="32"/>
      <c r="B57" s="32"/>
      <c r="C57" s="32"/>
      <c r="D57" s="32"/>
      <c r="E57" s="32"/>
    </row>
    <row r="58" spans="1:7" ht="15.75" x14ac:dyDescent="0.25">
      <c r="A58" s="58" t="s">
        <v>40</v>
      </c>
      <c r="B58" s="7">
        <v>38221421</v>
      </c>
      <c r="C58" s="7">
        <v>40848515</v>
      </c>
      <c r="D58" s="7">
        <v>43498000.0010501</v>
      </c>
      <c r="E58" s="32"/>
    </row>
    <row r="59" spans="1:7" ht="15.75" x14ac:dyDescent="0.25">
      <c r="A59" s="58" t="s">
        <v>72</v>
      </c>
      <c r="B59" s="15">
        <v>121000</v>
      </c>
      <c r="C59" s="15">
        <v>130000</v>
      </c>
      <c r="D59" s="15">
        <v>57000</v>
      </c>
      <c r="E59" s="32"/>
    </row>
    <row r="60" spans="1:7" ht="15.75" x14ac:dyDescent="0.25">
      <c r="A60" s="48" t="s">
        <v>44</v>
      </c>
      <c r="B60" s="37">
        <f>+B59/B58</f>
        <v>3.1657640358269254E-3</v>
      </c>
      <c r="C60" s="37">
        <f>+C59/C58</f>
        <v>3.1824902325090641E-3</v>
      </c>
      <c r="D60" s="35">
        <f>+D59/D58</f>
        <v>1.3104050760638177E-3</v>
      </c>
      <c r="E60" s="32"/>
    </row>
    <row r="61" spans="1:7" ht="15.75" x14ac:dyDescent="0.25">
      <c r="A61" s="26"/>
      <c r="B61" s="38"/>
      <c r="C61" s="38"/>
      <c r="D61" s="77"/>
      <c r="E61" s="32"/>
    </row>
    <row r="62" spans="1:7" ht="15.75" x14ac:dyDescent="0.25">
      <c r="A62" s="49" t="s">
        <v>73</v>
      </c>
      <c r="B62" s="14">
        <f>-B23/B22</f>
        <v>6.2928058135342038E-3</v>
      </c>
      <c r="C62" s="14">
        <f>-C23/C22</f>
        <v>6.4245069826912044E-3</v>
      </c>
      <c r="D62" s="14">
        <f>-D23/D22</f>
        <v>5.3304091356814239E-3</v>
      </c>
      <c r="E62" s="32"/>
    </row>
    <row r="63" spans="1:7" ht="15.75" x14ac:dyDescent="0.25">
      <c r="A63" s="32"/>
      <c r="B63" s="32"/>
      <c r="C63" s="32"/>
      <c r="D63" s="32"/>
      <c r="E63" s="32"/>
    </row>
    <row r="64" spans="1:7" ht="15.75" x14ac:dyDescent="0.25">
      <c r="A64" s="50" t="s">
        <v>58</v>
      </c>
      <c r="B64" s="6"/>
      <c r="C64" s="6"/>
      <c r="D64" s="6"/>
      <c r="E64" s="32"/>
    </row>
    <row r="65" spans="1:5" ht="15.75" x14ac:dyDescent="0.25">
      <c r="A65" s="52" t="s">
        <v>86</v>
      </c>
      <c r="B65" s="22">
        <v>6.5611570000001063E-2</v>
      </c>
      <c r="C65" s="22">
        <f>+(+C27-B27)/B27</f>
        <v>8.5386339755847515E-2</v>
      </c>
      <c r="D65" s="22">
        <f>+(+D27-C27)/C27</f>
        <v>5.0215997249514518E-2</v>
      </c>
      <c r="E65" s="32"/>
    </row>
    <row r="66" spans="1:5" ht="15.75" x14ac:dyDescent="0.25">
      <c r="A66" s="52" t="s">
        <v>87</v>
      </c>
      <c r="B66" s="13">
        <v>5.4897076529495575E-2</v>
      </c>
      <c r="C66" s="13">
        <f>(+C22-B22)/B22</f>
        <v>7.424018644715849E-2</v>
      </c>
      <c r="D66" s="13">
        <f>(+D22-C22)/C22</f>
        <v>5.0443813533542887E-2</v>
      </c>
      <c r="E66" s="32"/>
    </row>
    <row r="67" spans="1:5" ht="15.75" x14ac:dyDescent="0.25">
      <c r="A67" s="52" t="s">
        <v>30</v>
      </c>
      <c r="B67" s="13">
        <v>5.1767564159168764E-2</v>
      </c>
      <c r="C67" s="13">
        <f>+(+C26-B26)/B26</f>
        <v>7.2275597232180688E-2</v>
      </c>
      <c r="D67" s="13">
        <f>+(+D26-C26)/C26</f>
        <v>6.1002389442000413E-2</v>
      </c>
      <c r="E67" s="32"/>
    </row>
    <row r="68" spans="1:5" ht="15.75" x14ac:dyDescent="0.25">
      <c r="A68" s="51" t="s">
        <v>88</v>
      </c>
      <c r="B68" s="13">
        <f>+B26/B22</f>
        <v>0.55975967033233531</v>
      </c>
      <c r="C68" s="13">
        <f>+C26/C22</f>
        <v>0.55873597207082137</v>
      </c>
      <c r="D68" s="13">
        <f>+D26/D22</f>
        <v>0.56435212792598377</v>
      </c>
      <c r="E68" s="32"/>
    </row>
    <row r="69" spans="1:5" ht="15.75" x14ac:dyDescent="0.25">
      <c r="A69" s="4"/>
      <c r="B69" s="4"/>
      <c r="C69" s="4"/>
      <c r="D69" s="4"/>
      <c r="E69" s="32"/>
    </row>
    <row r="70" spans="1:5" ht="15.75" x14ac:dyDescent="0.25">
      <c r="A70" s="57" t="s">
        <v>89</v>
      </c>
      <c r="B70" s="32"/>
      <c r="C70" s="32"/>
      <c r="D70" s="32"/>
      <c r="E70" s="32"/>
    </row>
    <row r="71" spans="1:5" ht="15.75" x14ac:dyDescent="0.25">
      <c r="A71" s="51" t="s">
        <v>25</v>
      </c>
      <c r="B71" s="7">
        <v>5390033</v>
      </c>
      <c r="C71" s="30">
        <v>5726984</v>
      </c>
      <c r="D71" s="7">
        <v>6248823.8670000006</v>
      </c>
      <c r="E71" s="32"/>
    </row>
    <row r="72" spans="1:5" ht="15.75" x14ac:dyDescent="0.25">
      <c r="A72" s="51" t="s">
        <v>26</v>
      </c>
      <c r="B72" s="15">
        <v>-350000</v>
      </c>
      <c r="C72" s="15">
        <v>-350000</v>
      </c>
      <c r="D72" s="15">
        <v>-350000</v>
      </c>
      <c r="E72" s="32"/>
    </row>
    <row r="73" spans="1:5" ht="15.75" x14ac:dyDescent="0.25">
      <c r="A73" s="6" t="s">
        <v>90</v>
      </c>
      <c r="B73" s="16">
        <f>SUM(B71:B72)</f>
        <v>5040033</v>
      </c>
      <c r="C73" s="16">
        <f>SUM(C71:C72)</f>
        <v>5376984</v>
      </c>
      <c r="D73" s="16">
        <f>SUM(D71:D72)</f>
        <v>5898823.8670000006</v>
      </c>
      <c r="E73" s="32"/>
    </row>
    <row r="74" spans="1:5" ht="15.75" x14ac:dyDescent="0.25">
      <c r="A74" s="6"/>
      <c r="B74" s="17"/>
      <c r="C74" s="17"/>
      <c r="D74" s="17"/>
      <c r="E74" s="32"/>
    </row>
    <row r="75" spans="1:5" ht="15.75" x14ac:dyDescent="0.25">
      <c r="A75" s="51" t="s">
        <v>27</v>
      </c>
      <c r="B75" s="18">
        <v>19483187</v>
      </c>
      <c r="C75" s="18">
        <v>19483187</v>
      </c>
      <c r="D75" s="18">
        <v>19483187</v>
      </c>
      <c r="E75" s="32"/>
    </row>
    <row r="76" spans="1:5" ht="15.75" x14ac:dyDescent="0.25">
      <c r="A76" s="51" t="s">
        <v>28</v>
      </c>
      <c r="B76" s="21">
        <v>0.87541876959146903</v>
      </c>
      <c r="C76" s="17">
        <v>0.87559527810000004</v>
      </c>
      <c r="D76" s="17">
        <v>0.87474231441222805</v>
      </c>
      <c r="E76" s="32"/>
    </row>
    <row r="77" spans="1:5" ht="15.75" x14ac:dyDescent="0.25">
      <c r="A77" s="51" t="s">
        <v>37</v>
      </c>
      <c r="B77" s="19">
        <f>+B18*1000/B75*B76</f>
        <v>24.832709230087765</v>
      </c>
      <c r="C77" s="19">
        <f>+C18*1000/C75*C76</f>
        <v>19.930230854166698</v>
      </c>
      <c r="D77" s="19">
        <f>+D18*1000/D75*D76</f>
        <v>29.909553156133086</v>
      </c>
      <c r="E77" s="32"/>
    </row>
    <row r="78" spans="1:5" ht="15.75" x14ac:dyDescent="0.25">
      <c r="A78" s="51" t="s">
        <v>29</v>
      </c>
      <c r="B78" s="20">
        <v>0.87559527810000004</v>
      </c>
      <c r="C78" s="21">
        <v>0.87474483088009447</v>
      </c>
      <c r="D78" s="21">
        <v>0.87247681589585735</v>
      </c>
      <c r="E78" s="32"/>
    </row>
    <row r="79" spans="1:5" ht="15.75" x14ac:dyDescent="0.25">
      <c r="A79" s="51" t="s">
        <v>91</v>
      </c>
      <c r="B79" s="19">
        <f>+B73/B75*B78*1000</f>
        <v>226.50447774628338</v>
      </c>
      <c r="C79" s="19">
        <f>+C73/C75*C78*1000</f>
        <v>241.41270931316186</v>
      </c>
      <c r="D79" s="19">
        <f>+D73/D75*D78*1000</f>
        <v>264.15529784786486</v>
      </c>
      <c r="E79" s="32"/>
    </row>
    <row r="80" spans="1:5" ht="15.75" x14ac:dyDescent="0.25">
      <c r="A80" s="32"/>
      <c r="B80" s="32"/>
      <c r="C80" s="32"/>
      <c r="D80" s="32"/>
      <c r="E80" s="32"/>
    </row>
    <row r="81" spans="1:5" ht="15.75" x14ac:dyDescent="0.25">
      <c r="A81" s="32"/>
      <c r="B81" s="32"/>
      <c r="C81" s="32"/>
      <c r="D81" s="32"/>
      <c r="E81" s="32"/>
    </row>
    <row r="82" spans="1:5" ht="15.75" x14ac:dyDescent="0.25">
      <c r="A82" s="32"/>
      <c r="B82" s="32"/>
      <c r="C82" s="32"/>
      <c r="D82" s="32"/>
      <c r="E82" s="32"/>
    </row>
    <row r="83" spans="1:5" ht="15.75" x14ac:dyDescent="0.25">
      <c r="A83" s="32"/>
      <c r="B83" s="32"/>
      <c r="C83" s="32"/>
      <c r="D83" s="32"/>
      <c r="E83" s="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5"/>
  <sheetViews>
    <sheetView workbookViewId="0">
      <selection activeCell="B4" sqref="B4"/>
    </sheetView>
  </sheetViews>
  <sheetFormatPr baseColWidth="10" defaultColWidth="11.42578125" defaultRowHeight="15" x14ac:dyDescent="0.25"/>
  <cols>
    <col min="1" max="1" width="60.28515625" style="12" customWidth="1"/>
    <col min="2" max="2" width="154.42578125" style="12" customWidth="1"/>
    <col min="3" max="3" width="11.42578125" customWidth="1"/>
  </cols>
  <sheetData>
    <row r="1" spans="1:2" x14ac:dyDescent="0.25">
      <c r="A1" s="76" t="s">
        <v>92</v>
      </c>
    </row>
    <row r="2" spans="1:2" ht="45.75" customHeight="1" x14ac:dyDescent="0.25">
      <c r="A2" s="78" t="s">
        <v>74</v>
      </c>
      <c r="B2" s="79"/>
    </row>
    <row r="3" spans="1:2" x14ac:dyDescent="0.25">
      <c r="A3" s="23"/>
      <c r="B3" s="24"/>
    </row>
    <row r="4" spans="1:2" ht="15.75" x14ac:dyDescent="0.25">
      <c r="A4" s="46" t="s">
        <v>48</v>
      </c>
      <c r="B4" s="47" t="s">
        <v>54</v>
      </c>
    </row>
    <row r="5" spans="1:2" ht="15.75" x14ac:dyDescent="0.25">
      <c r="A5" s="39"/>
      <c r="B5" s="40"/>
    </row>
    <row r="6" spans="1:2" ht="15.75" x14ac:dyDescent="0.25">
      <c r="A6" s="48" t="s">
        <v>81</v>
      </c>
      <c r="B6" s="41"/>
    </row>
    <row r="7" spans="1:2" ht="31.5" x14ac:dyDescent="0.25">
      <c r="A7" s="60" t="s">
        <v>4</v>
      </c>
      <c r="B7" s="61" t="s">
        <v>75</v>
      </c>
    </row>
    <row r="8" spans="1:2" ht="15.75" x14ac:dyDescent="0.25">
      <c r="A8" s="51" t="s">
        <v>83</v>
      </c>
      <c r="B8" s="62" t="s">
        <v>76</v>
      </c>
    </row>
    <row r="9" spans="1:2" ht="15.75" x14ac:dyDescent="0.25">
      <c r="A9" s="63" t="s">
        <v>32</v>
      </c>
      <c r="B9" s="64" t="s">
        <v>60</v>
      </c>
    </row>
    <row r="10" spans="1:2" ht="48.75" customHeight="1" x14ac:dyDescent="0.25">
      <c r="A10" s="62" t="s">
        <v>49</v>
      </c>
      <c r="B10" s="65" t="s">
        <v>95</v>
      </c>
    </row>
    <row r="11" spans="1:2" ht="31.5" x14ac:dyDescent="0.25">
      <c r="A11" s="66" t="s">
        <v>84</v>
      </c>
      <c r="B11" s="67" t="s">
        <v>57</v>
      </c>
    </row>
    <row r="12" spans="1:2" ht="47.25" x14ac:dyDescent="0.25">
      <c r="A12" s="68" t="s">
        <v>31</v>
      </c>
      <c r="B12" s="69" t="s">
        <v>61</v>
      </c>
    </row>
    <row r="13" spans="1:2" ht="15.75" x14ac:dyDescent="0.25">
      <c r="A13" s="43"/>
      <c r="B13" s="29"/>
    </row>
    <row r="14" spans="1:2" ht="15.75" x14ac:dyDescent="0.25">
      <c r="A14" s="27" t="s">
        <v>77</v>
      </c>
      <c r="B14" s="42"/>
    </row>
    <row r="15" spans="1:2" ht="31.5" x14ac:dyDescent="0.25">
      <c r="A15" s="70" t="s">
        <v>39</v>
      </c>
      <c r="B15" s="64" t="s">
        <v>78</v>
      </c>
    </row>
    <row r="16" spans="1:2" ht="31.5" x14ac:dyDescent="0.25">
      <c r="A16" s="58" t="s">
        <v>50</v>
      </c>
      <c r="B16" s="65" t="s">
        <v>62</v>
      </c>
    </row>
    <row r="17" spans="1:3" ht="31.5" x14ac:dyDescent="0.25">
      <c r="A17" s="70" t="s">
        <v>42</v>
      </c>
      <c r="B17" s="64" t="s">
        <v>63</v>
      </c>
    </row>
    <row r="18" spans="1:3" ht="31.5" x14ac:dyDescent="0.25">
      <c r="A18" s="58" t="s">
        <v>41</v>
      </c>
      <c r="B18" s="71" t="s">
        <v>64</v>
      </c>
    </row>
    <row r="19" spans="1:3" ht="31.5" x14ac:dyDescent="0.25">
      <c r="A19" s="72" t="s">
        <v>73</v>
      </c>
      <c r="B19" s="67" t="s">
        <v>65</v>
      </c>
    </row>
    <row r="20" spans="1:3" ht="15.75" x14ac:dyDescent="0.25">
      <c r="A20" s="28"/>
      <c r="B20" s="44"/>
    </row>
    <row r="21" spans="1:3" ht="15.75" x14ac:dyDescent="0.25">
      <c r="A21" s="50" t="s">
        <v>58</v>
      </c>
      <c r="B21" s="42"/>
    </row>
    <row r="22" spans="1:3" ht="15.75" x14ac:dyDescent="0.25">
      <c r="A22" s="60" t="s">
        <v>80</v>
      </c>
      <c r="B22" s="64" t="s">
        <v>55</v>
      </c>
    </row>
    <row r="23" spans="1:3" ht="15.75" x14ac:dyDescent="0.25">
      <c r="A23" s="51" t="s">
        <v>18</v>
      </c>
      <c r="B23" s="65" t="s">
        <v>56</v>
      </c>
    </row>
    <row r="24" spans="1:3" ht="15.75" x14ac:dyDescent="0.25">
      <c r="A24" s="66" t="s">
        <v>86</v>
      </c>
      <c r="B24" s="72" t="s">
        <v>66</v>
      </c>
    </row>
    <row r="25" spans="1:3" ht="15.75" x14ac:dyDescent="0.25">
      <c r="A25" s="52" t="s">
        <v>87</v>
      </c>
      <c r="B25" s="49" t="s">
        <v>67</v>
      </c>
    </row>
    <row r="26" spans="1:3" ht="15.75" x14ac:dyDescent="0.25">
      <c r="A26" s="66" t="s">
        <v>30</v>
      </c>
      <c r="B26" s="72" t="s">
        <v>68</v>
      </c>
    </row>
    <row r="27" spans="1:3" ht="31.5" x14ac:dyDescent="0.25">
      <c r="A27" s="51" t="s">
        <v>88</v>
      </c>
      <c r="B27" s="59" t="s">
        <v>79</v>
      </c>
    </row>
    <row r="28" spans="1:3" ht="15.75" x14ac:dyDescent="0.25">
      <c r="A28" s="2"/>
      <c r="B28" s="42"/>
    </row>
    <row r="29" spans="1:3" ht="15.75" x14ac:dyDescent="0.25">
      <c r="A29" s="56" t="s">
        <v>89</v>
      </c>
      <c r="B29" s="42"/>
    </row>
    <row r="30" spans="1:3" ht="33.75" customHeight="1" x14ac:dyDescent="0.25">
      <c r="A30" s="75" t="s">
        <v>37</v>
      </c>
      <c r="B30" s="73" t="s">
        <v>69</v>
      </c>
      <c r="C30" s="19"/>
    </row>
    <row r="31" spans="1:3" ht="15.75" x14ac:dyDescent="0.25">
      <c r="A31" s="51" t="s">
        <v>51</v>
      </c>
      <c r="B31" s="74" t="s">
        <v>52</v>
      </c>
      <c r="C31" s="21"/>
    </row>
    <row r="32" spans="1:3" ht="31.5" x14ac:dyDescent="0.25">
      <c r="A32" s="75" t="s">
        <v>91</v>
      </c>
      <c r="B32" s="64" t="s">
        <v>53</v>
      </c>
      <c r="C32" s="19"/>
    </row>
    <row r="33" spans="1:2" ht="15.75" x14ac:dyDescent="0.25">
      <c r="A33" s="2"/>
      <c r="B33" s="42"/>
    </row>
    <row r="34" spans="1:2" ht="15.75" x14ac:dyDescent="0.25">
      <c r="A34" s="41"/>
      <c r="B34" s="41"/>
    </row>
    <row r="35" spans="1:2" ht="15.75" x14ac:dyDescent="0.25">
      <c r="A35" s="41"/>
      <c r="B35" s="41"/>
    </row>
    <row r="36" spans="1:2" ht="15.75" x14ac:dyDescent="0.25">
      <c r="A36" s="41"/>
      <c r="B36" s="41"/>
    </row>
    <row r="37" spans="1:2" ht="15.75" x14ac:dyDescent="0.25">
      <c r="A37" s="41"/>
      <c r="B37" s="41"/>
    </row>
    <row r="38" spans="1:2" ht="15.75" x14ac:dyDescent="0.25">
      <c r="A38" s="41"/>
      <c r="B38" s="41"/>
    </row>
    <row r="39" spans="1:2" ht="15.75" x14ac:dyDescent="0.25">
      <c r="A39" s="41"/>
      <c r="B39" s="41"/>
    </row>
    <row r="40" spans="1:2" ht="15.75" x14ac:dyDescent="0.25">
      <c r="A40" s="41"/>
      <c r="B40" s="41"/>
    </row>
    <row r="41" spans="1:2" ht="15.75" x14ac:dyDescent="0.25">
      <c r="A41" s="41"/>
      <c r="B41" s="41"/>
    </row>
    <row r="42" spans="1:2" ht="15.75" x14ac:dyDescent="0.25">
      <c r="A42" s="41"/>
      <c r="B42" s="41"/>
    </row>
    <row r="43" spans="1:2" ht="15.75" x14ac:dyDescent="0.25">
      <c r="A43" s="41"/>
      <c r="B43" s="41"/>
    </row>
    <row r="44" spans="1:2" ht="15.75" x14ac:dyDescent="0.25">
      <c r="A44" s="41"/>
      <c r="B44" s="41"/>
    </row>
    <row r="45" spans="1:2" ht="15.75" x14ac:dyDescent="0.25">
      <c r="A45" s="41"/>
      <c r="B45" s="41"/>
    </row>
    <row r="46" spans="1:2" ht="15.75" x14ac:dyDescent="0.25">
      <c r="A46" s="41"/>
      <c r="B46" s="41"/>
    </row>
    <row r="47" spans="1:2" ht="15.75" x14ac:dyDescent="0.25">
      <c r="A47" s="41"/>
      <c r="B47" s="41"/>
    </row>
    <row r="48" spans="1:2" ht="15.75" x14ac:dyDescent="0.25">
      <c r="A48" s="41"/>
      <c r="B48" s="41"/>
    </row>
    <row r="49" spans="1:2" ht="15.75" x14ac:dyDescent="0.25">
      <c r="A49" s="41"/>
      <c r="B49" s="41"/>
    </row>
    <row r="50" spans="1:2" ht="15.75" x14ac:dyDescent="0.25">
      <c r="A50" s="41"/>
      <c r="B50" s="41"/>
    </row>
    <row r="51" spans="1:2" ht="15.75" x14ac:dyDescent="0.25">
      <c r="A51" s="41"/>
      <c r="B51" s="41"/>
    </row>
    <row r="52" spans="1:2" ht="15.75" x14ac:dyDescent="0.25">
      <c r="A52" s="41"/>
      <c r="B52" s="41"/>
    </row>
    <row r="53" spans="1:2" ht="15.75" x14ac:dyDescent="0.25">
      <c r="A53" s="41"/>
      <c r="B53" s="41"/>
    </row>
    <row r="54" spans="1:2" ht="15.75" x14ac:dyDescent="0.25">
      <c r="A54" s="41"/>
      <c r="B54" s="41"/>
    </row>
    <row r="55" spans="1:2" ht="15.75" x14ac:dyDescent="0.25">
      <c r="A55" s="41"/>
      <c r="B55" s="41"/>
    </row>
    <row r="56" spans="1:2" ht="15.75" x14ac:dyDescent="0.25">
      <c r="A56" s="41"/>
      <c r="B56" s="41"/>
    </row>
    <row r="57" spans="1:2" ht="15.75" x14ac:dyDescent="0.25">
      <c r="A57" s="41"/>
      <c r="B57" s="41"/>
    </row>
    <row r="58" spans="1:2" x14ac:dyDescent="0.25">
      <c r="A58" s="25"/>
      <c r="B58" s="25"/>
    </row>
    <row r="59" spans="1:2" x14ac:dyDescent="0.25">
      <c r="A59" s="25"/>
      <c r="B59" s="25"/>
    </row>
    <row r="60" spans="1:2" x14ac:dyDescent="0.25">
      <c r="A60" s="25"/>
      <c r="B60" s="25"/>
    </row>
    <row r="61" spans="1:2" x14ac:dyDescent="0.25">
      <c r="A61" s="25"/>
      <c r="B61" s="25"/>
    </row>
    <row r="62" spans="1:2" x14ac:dyDescent="0.25">
      <c r="A62" s="25"/>
      <c r="B62" s="25"/>
    </row>
    <row r="63" spans="1:2" x14ac:dyDescent="0.25">
      <c r="A63" s="25"/>
      <c r="B63" s="25"/>
    </row>
    <row r="64" spans="1:2" x14ac:dyDescent="0.25">
      <c r="A64" s="25"/>
      <c r="B64" s="25"/>
    </row>
    <row r="65" spans="1:2" x14ac:dyDescent="0.25">
      <c r="A65" s="25"/>
      <c r="B65" s="25"/>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Regneark</vt:lpstr>
      </vt:variant>
      <vt:variant>
        <vt:i4>2</vt:i4>
      </vt:variant>
    </vt:vector>
  </HeadingPairs>
  <TitlesOfParts>
    <vt:vector size="2" baseType="lpstr">
      <vt:lpstr>APM calculations</vt:lpstr>
      <vt:lpstr>APM definitions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Ingeborg Aase Fransson</dc:creator>
  <cp:keywords/>
  <dc:description/>
  <cp:lastModifiedBy>Ingeborg Aase Fransson</cp:lastModifiedBy>
  <dcterms:created xsi:type="dcterms:W3CDTF">2021-02-01T18:17:14Z</dcterms:created>
  <dcterms:modified xsi:type="dcterms:W3CDTF">2022-02-23T10:03:21Z</dcterms:modified>
  <cp:category/>
</cp:coreProperties>
</file>