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healyjones/Box Sync/Marketing Content/Pitch Deck Project/"/>
    </mc:Choice>
  </mc:AlternateContent>
  <xr:revisionPtr revIDLastSave="0" documentId="13_ncr:1_{65CB1ED3-7F06-144A-A03B-6CEA25B07D57}" xr6:coauthVersionLast="47" xr6:coauthVersionMax="47" xr10:uidLastSave="{00000000-0000-0000-0000-000000000000}"/>
  <bookViews>
    <workbookView xWindow="-36060" yWindow="640" windowWidth="34740" windowHeight="20700" tabRatio="857" activeTab="1" xr2:uid="{00000000-000D-0000-FFFF-FFFF00000000}"/>
  </bookViews>
  <sheets>
    <sheet name="Instructions" sheetId="17" r:id="rId1"/>
    <sheet name="Model" sheetId="6" r:id="rId2"/>
    <sheet name="Near Term Operating Plan" sheetId="20" r:id="rId3"/>
    <sheet name="Summary" sheetId="16" r:id="rId4"/>
    <sheet name="Graphs" sheetId="14" r:id="rId5"/>
    <sheet name="User ARR Growth Graphs" sheetId="18" r:id="rId6"/>
    <sheet name="Headcount and Payroll" sheetId="5" state="hidden" r:id="rId7"/>
    <sheet name="Historical P&amp;L" sheetId="11" state="hidden" r:id="rId8"/>
    <sheet name="Historical BS" sheetId="12" state="hidden" r:id="rId9"/>
  </sheets>
  <externalReferences>
    <externalReference r:id="rId10"/>
  </externalReferences>
  <definedNames>
    <definedName name="COGSType">Instructions!$M$3:$M$5</definedName>
    <definedName name="factors">[1]Methods!$B$2:$B$7</definedName>
    <definedName name="HeadType">Instructions!$M$8:$M$9</definedName>
    <definedName name="methods">[1]Methods!$A$2:$A$7</definedName>
    <definedName name="noswitch">[1]Methods!$C$2:$C$7</definedName>
    <definedName name="valuevx">42.314159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L78" i="6" l="1"/>
  <c r="AM78" i="6" s="1"/>
  <c r="AN78" i="6" s="1"/>
  <c r="AO78" i="6" s="1"/>
  <c r="AP78" i="6" s="1"/>
  <c r="AQ78" i="6" s="1"/>
  <c r="AR78" i="6" s="1"/>
  <c r="AT73" i="6"/>
  <c r="AU73" i="6" s="1"/>
  <c r="AQ73" i="6"/>
  <c r="AR73" i="6" s="1"/>
  <c r="AD166" i="6"/>
  <c r="W27" i="20"/>
  <c r="V27" i="20"/>
  <c r="T27" i="20"/>
  <c r="S27" i="20"/>
  <c r="Q27" i="20"/>
  <c r="P27" i="20"/>
  <c r="N27" i="20"/>
  <c r="M27" i="20"/>
  <c r="K27" i="20"/>
  <c r="J27" i="20"/>
  <c r="X61" i="20"/>
  <c r="X60" i="20"/>
  <c r="U61" i="20"/>
  <c r="U60" i="20"/>
  <c r="R61" i="20"/>
  <c r="R60" i="20"/>
  <c r="O61" i="20"/>
  <c r="O60" i="20"/>
  <c r="L61" i="20"/>
  <c r="L60" i="20"/>
  <c r="I61" i="20"/>
  <c r="I60" i="20"/>
  <c r="F61" i="20"/>
  <c r="F60" i="20"/>
  <c r="F59" i="20"/>
  <c r="F58" i="20"/>
  <c r="F57" i="20"/>
  <c r="F40" i="20"/>
  <c r="F39" i="20"/>
  <c r="F38" i="20"/>
  <c r="F37" i="20"/>
  <c r="F36" i="20"/>
  <c r="F27" i="20"/>
  <c r="F24" i="20"/>
  <c r="F23" i="20"/>
  <c r="F22" i="20"/>
  <c r="W21" i="6"/>
  <c r="V21" i="6"/>
  <c r="K64" i="16" s="1"/>
  <c r="U21" i="6"/>
  <c r="J64" i="16" s="1"/>
  <c r="T21" i="6"/>
  <c r="I64" i="16" s="1"/>
  <c r="S21" i="6"/>
  <c r="H64" i="16" s="1"/>
  <c r="R21" i="6"/>
  <c r="G64" i="16" s="1"/>
  <c r="Q21" i="6"/>
  <c r="F64" i="16" s="1"/>
  <c r="S20" i="6"/>
  <c r="H63" i="16" s="1"/>
  <c r="R20" i="6"/>
  <c r="G63" i="16" s="1"/>
  <c r="Q20" i="6"/>
  <c r="F63" i="16" s="1"/>
  <c r="Q19" i="6"/>
  <c r="F62" i="16" s="1"/>
  <c r="Q18" i="6"/>
  <c r="F61" i="16" s="1"/>
  <c r="Q17" i="6"/>
  <c r="F60" i="16" s="1"/>
  <c r="I82" i="6"/>
  <c r="I78" i="6"/>
  <c r="I77" i="6"/>
  <c r="I76" i="6"/>
  <c r="I75" i="6"/>
  <c r="I74" i="6"/>
  <c r="I73" i="6"/>
  <c r="Q84" i="6"/>
  <c r="Q83" i="6"/>
  <c r="Q82" i="6"/>
  <c r="Q80" i="6"/>
  <c r="Q79" i="6"/>
  <c r="Q78" i="6"/>
  <c r="Q77" i="6"/>
  <c r="Q76" i="6"/>
  <c r="Q75" i="6"/>
  <c r="Q74" i="6"/>
  <c r="Q73" i="6"/>
  <c r="F65" i="16" l="1"/>
  <c r="AS78" i="6"/>
  <c r="AT78" i="6" s="1"/>
  <c r="AU78" i="6" s="1"/>
  <c r="AV78" i="6" s="1"/>
  <c r="AW78" i="6" s="1"/>
  <c r="AX78" i="6" s="1"/>
  <c r="AY78" i="6" s="1"/>
  <c r="AZ78" i="6" s="1"/>
  <c r="BA78" i="6" s="1"/>
  <c r="BB78" i="6" s="1"/>
  <c r="BC78" i="6" s="1"/>
  <c r="BD78" i="6" s="1"/>
  <c r="BE78" i="6" s="1"/>
  <c r="BF78" i="6" s="1"/>
  <c r="BG78" i="6" s="1"/>
  <c r="AV73" i="6"/>
  <c r="AW73" i="6" s="1"/>
  <c r="AX73" i="6" s="1"/>
  <c r="AW82" i="6"/>
  <c r="AX82" i="6" s="1"/>
  <c r="AY82" i="6" s="1"/>
  <c r="AZ82" i="6" s="1"/>
  <c r="BA82" i="6" s="1"/>
  <c r="BB82" i="6" s="1"/>
  <c r="BC82" i="6" s="1"/>
  <c r="BD82" i="6" s="1"/>
  <c r="BE82" i="6" s="1"/>
  <c r="BF82" i="6" s="1"/>
  <c r="BG82" i="6" s="1"/>
  <c r="BH82" i="6" s="1"/>
  <c r="BI82" i="6" s="1"/>
  <c r="BJ82" i="6" s="1"/>
  <c r="BK82" i="6" s="1"/>
  <c r="BL82" i="6" s="1"/>
  <c r="BM82" i="6" s="1"/>
  <c r="BN82" i="6" s="1"/>
  <c r="BO82" i="6" s="1"/>
  <c r="BP82" i="6" s="1"/>
  <c r="BQ82" i="6" s="1"/>
  <c r="BR82" i="6" s="1"/>
  <c r="BS82" i="6" s="1"/>
  <c r="BT82" i="6" s="1"/>
  <c r="BU82" i="6" s="1"/>
  <c r="BV82" i="6" s="1"/>
  <c r="BW82" i="6" s="1"/>
  <c r="BX82" i="6" s="1"/>
  <c r="BY82" i="6" s="1"/>
  <c r="BZ82" i="6" s="1"/>
  <c r="CA82" i="6" s="1"/>
  <c r="CB82" i="6" s="1"/>
  <c r="CC82" i="6" s="1"/>
  <c r="CD82" i="6" s="1"/>
  <c r="CE82" i="6" s="1"/>
  <c r="CF82" i="6" s="1"/>
  <c r="CG82" i="6" s="1"/>
  <c r="CH82" i="6" s="1"/>
  <c r="CI82" i="6" s="1"/>
  <c r="CJ82" i="6" s="1"/>
  <c r="CK82" i="6" s="1"/>
  <c r="CL82" i="6" s="1"/>
  <c r="CM82" i="6" s="1"/>
  <c r="CN82" i="6" s="1"/>
  <c r="CO82" i="6" s="1"/>
  <c r="CP82" i="6" s="1"/>
  <c r="CQ82" i="6" s="1"/>
  <c r="CR82" i="6" s="1"/>
  <c r="AI108" i="6"/>
  <c r="AH108" i="6"/>
  <c r="AG108" i="6"/>
  <c r="AF108" i="6"/>
  <c r="AE108" i="6"/>
  <c r="AD108" i="6"/>
  <c r="AC108" i="6"/>
  <c r="AB108" i="6"/>
  <c r="AA108" i="6"/>
  <c r="Z108" i="6"/>
  <c r="Y108" i="6"/>
  <c r="AJ108" i="6"/>
  <c r="B61" i="20"/>
  <c r="B60" i="20"/>
  <c r="B59" i="20"/>
  <c r="B58" i="20"/>
  <c r="B57" i="20"/>
  <c r="BV108" i="14"/>
  <c r="BU108" i="14"/>
  <c r="BT108" i="14"/>
  <c r="BS108" i="14"/>
  <c r="BR108" i="14"/>
  <c r="BQ108" i="14"/>
  <c r="BP108" i="14"/>
  <c r="BO108" i="14"/>
  <c r="BN108" i="14"/>
  <c r="BM108" i="14"/>
  <c r="BL108" i="14"/>
  <c r="BK108" i="14"/>
  <c r="BJ108" i="14"/>
  <c r="BI108" i="14"/>
  <c r="BH108" i="14"/>
  <c r="BG108" i="14"/>
  <c r="BF108" i="14"/>
  <c r="BE108" i="14"/>
  <c r="BD108" i="14"/>
  <c r="BC108" i="14"/>
  <c r="BB108" i="14"/>
  <c r="BA108" i="14"/>
  <c r="AZ108" i="14"/>
  <c r="AY108" i="14"/>
  <c r="AX108" i="14"/>
  <c r="AW108" i="14"/>
  <c r="AV108" i="14"/>
  <c r="AU108" i="14"/>
  <c r="AT108" i="14"/>
  <c r="AS108" i="14"/>
  <c r="AR108" i="14"/>
  <c r="AQ108" i="14"/>
  <c r="AP108" i="14"/>
  <c r="AO108" i="14"/>
  <c r="AN108" i="14"/>
  <c r="AM108" i="14"/>
  <c r="AL108" i="14"/>
  <c r="AK108" i="14"/>
  <c r="AJ108" i="14"/>
  <c r="AI108" i="14"/>
  <c r="AH108" i="14"/>
  <c r="AG108" i="14"/>
  <c r="AF108" i="14"/>
  <c r="AE108" i="14"/>
  <c r="AD108" i="14"/>
  <c r="AC108" i="14"/>
  <c r="AB108" i="14"/>
  <c r="AA108" i="14"/>
  <c r="Z108" i="14"/>
  <c r="Y108" i="14"/>
  <c r="X108" i="14"/>
  <c r="W108" i="14"/>
  <c r="V108" i="14"/>
  <c r="U108" i="14"/>
  <c r="T108" i="14"/>
  <c r="S108" i="14"/>
  <c r="R108" i="14"/>
  <c r="Q108" i="14"/>
  <c r="P108" i="14"/>
  <c r="O108" i="14"/>
  <c r="N108" i="14"/>
  <c r="M108" i="14"/>
  <c r="L108" i="14"/>
  <c r="K108" i="14"/>
  <c r="J108" i="14"/>
  <c r="I108" i="14"/>
  <c r="H108" i="14"/>
  <c r="G108" i="14"/>
  <c r="F108" i="14"/>
  <c r="E108" i="14"/>
  <c r="D108" i="14"/>
  <c r="C108" i="14"/>
  <c r="AY73" i="6" l="1"/>
  <c r="AZ73" i="6" s="1"/>
  <c r="BA73" i="6" s="1"/>
  <c r="BB73" i="6" s="1"/>
  <c r="F34" i="20"/>
  <c r="BI20" i="6"/>
  <c r="BJ20" i="6" s="1"/>
  <c r="BK20" i="6" s="1"/>
  <c r="BL20" i="6" s="1"/>
  <c r="BM20" i="6" s="1"/>
  <c r="BN20" i="6" s="1"/>
  <c r="BO20" i="6" s="1"/>
  <c r="BP20" i="6" s="1"/>
  <c r="BQ20" i="6" s="1"/>
  <c r="BR20" i="6" s="1"/>
  <c r="BS20" i="6" s="1"/>
  <c r="BT20" i="6" s="1"/>
  <c r="Y36" i="6"/>
  <c r="AJ29" i="6"/>
  <c r="AJ38" i="6" s="1"/>
  <c r="AI29" i="6"/>
  <c r="AI38" i="6" s="1"/>
  <c r="AH29" i="6"/>
  <c r="AH38" i="6" s="1"/>
  <c r="AG29" i="6"/>
  <c r="AG38" i="6" s="1"/>
  <c r="AF29" i="6"/>
  <c r="AF38" i="6" s="1"/>
  <c r="AE29" i="6"/>
  <c r="AE38" i="6" s="1"/>
  <c r="AD29" i="6"/>
  <c r="AD38" i="6" s="1"/>
  <c r="AC29" i="6"/>
  <c r="AC38" i="6" s="1"/>
  <c r="AB29" i="6"/>
  <c r="AB38" i="6" s="1"/>
  <c r="AA29" i="6"/>
  <c r="AA38" i="6" s="1"/>
  <c r="Z29" i="6"/>
  <c r="Z38" i="6" s="1"/>
  <c r="Y29" i="6"/>
  <c r="Y38" i="6" s="1"/>
  <c r="AJ28" i="6"/>
  <c r="AJ37" i="6" s="1"/>
  <c r="AI28" i="6"/>
  <c r="AI37" i="6" s="1"/>
  <c r="AH28" i="6"/>
  <c r="AH37" i="6" s="1"/>
  <c r="AG28" i="6"/>
  <c r="AG37" i="6" s="1"/>
  <c r="AF28" i="6"/>
  <c r="AF37" i="6" s="1"/>
  <c r="AE28" i="6"/>
  <c r="AE37" i="6" s="1"/>
  <c r="AD28" i="6"/>
  <c r="AD37" i="6" s="1"/>
  <c r="AC28" i="6"/>
  <c r="AC37" i="6" s="1"/>
  <c r="AB28" i="6"/>
  <c r="AB37" i="6" s="1"/>
  <c r="AA28" i="6"/>
  <c r="AA37" i="6" s="1"/>
  <c r="Z28" i="6"/>
  <c r="Z37" i="6" s="1"/>
  <c r="Y28" i="6"/>
  <c r="Y37" i="6" s="1"/>
  <c r="AJ27" i="6"/>
  <c r="AJ36" i="6" s="1"/>
  <c r="AI27" i="6"/>
  <c r="AI36" i="6" s="1"/>
  <c r="AH27" i="6"/>
  <c r="AH36" i="6" s="1"/>
  <c r="AG27" i="6"/>
  <c r="AG36" i="6" s="1"/>
  <c r="AF27" i="6"/>
  <c r="AF36" i="6" s="1"/>
  <c r="AE27" i="6"/>
  <c r="AE36" i="6" s="1"/>
  <c r="AD27" i="6"/>
  <c r="AD36" i="6" s="1"/>
  <c r="AC27" i="6"/>
  <c r="AC36" i="6" s="1"/>
  <c r="AB27" i="6"/>
  <c r="AB36" i="6" s="1"/>
  <c r="AA27" i="6"/>
  <c r="AA36" i="6" s="1"/>
  <c r="Z27" i="6"/>
  <c r="Z36" i="6" s="1"/>
  <c r="Y27" i="6"/>
  <c r="AJ26" i="6"/>
  <c r="AJ35" i="6" s="1"/>
  <c r="AI26" i="6"/>
  <c r="AI35" i="6" s="1"/>
  <c r="AH26" i="6"/>
  <c r="AH35" i="6" s="1"/>
  <c r="AG26" i="6"/>
  <c r="AG35" i="6" s="1"/>
  <c r="AF26" i="6"/>
  <c r="AF35" i="6" s="1"/>
  <c r="AE26" i="6"/>
  <c r="AE35" i="6" s="1"/>
  <c r="AD26" i="6"/>
  <c r="AD35" i="6" s="1"/>
  <c r="AC26" i="6"/>
  <c r="AC35" i="6" s="1"/>
  <c r="AB26" i="6"/>
  <c r="AB35" i="6" s="1"/>
  <c r="AA26" i="6"/>
  <c r="AA35" i="6" s="1"/>
  <c r="Z26" i="6"/>
  <c r="Z35" i="6" s="1"/>
  <c r="Y26" i="6"/>
  <c r="Y35" i="6" s="1"/>
  <c r="AI25" i="6"/>
  <c r="AI34" i="6" s="1"/>
  <c r="AH25" i="6"/>
  <c r="AG25" i="6"/>
  <c r="AF25" i="6"/>
  <c r="AE25" i="6"/>
  <c r="AD25" i="6"/>
  <c r="AD34" i="6" s="1"/>
  <c r="AC25" i="6"/>
  <c r="AB25" i="6"/>
  <c r="AA25" i="6"/>
  <c r="Z25" i="6"/>
  <c r="Y25" i="6"/>
  <c r="Y34" i="6" s="1"/>
  <c r="AK19" i="6"/>
  <c r="AL19" i="6" s="1"/>
  <c r="AM19" i="6" s="1"/>
  <c r="AK18" i="6"/>
  <c r="AL18" i="6" s="1"/>
  <c r="AM18" i="6" s="1"/>
  <c r="AK17" i="6"/>
  <c r="AL17" i="6" s="1"/>
  <c r="AJ22" i="6"/>
  <c r="AI22" i="6"/>
  <c r="AD22" i="6"/>
  <c r="Y22" i="6"/>
  <c r="AK22" i="6" l="1"/>
  <c r="AK112" i="6" s="1"/>
  <c r="F16" i="20"/>
  <c r="F13" i="20"/>
  <c r="AL22" i="6"/>
  <c r="I59" i="20"/>
  <c r="AN19" i="6"/>
  <c r="AO19" i="6" s="1"/>
  <c r="AP19" i="6" s="1"/>
  <c r="I58" i="20"/>
  <c r="AN18" i="6"/>
  <c r="AO18" i="6" s="1"/>
  <c r="AP18" i="6" s="1"/>
  <c r="F15" i="20"/>
  <c r="BC73" i="6"/>
  <c r="BD73" i="6" s="1"/>
  <c r="BE73" i="6" s="1"/>
  <c r="BF73" i="6" s="1"/>
  <c r="BG73" i="6" s="1"/>
  <c r="AJ167" i="6"/>
  <c r="F62" i="20"/>
  <c r="AJ112" i="6"/>
  <c r="AJ166" i="6" s="1"/>
  <c r="AJ168" i="6" s="1"/>
  <c r="Q22" i="6"/>
  <c r="N37" i="18"/>
  <c r="Y167" i="6"/>
  <c r="C37" i="18"/>
  <c r="Y112" i="6"/>
  <c r="Y166" i="6" s="1"/>
  <c r="F14" i="20"/>
  <c r="T20" i="6"/>
  <c r="I63" i="16" s="1"/>
  <c r="BU20" i="6"/>
  <c r="BV20" i="6" s="1"/>
  <c r="BW20" i="6" s="1"/>
  <c r="BX20" i="6" s="1"/>
  <c r="BY20" i="6" s="1"/>
  <c r="BZ20" i="6" s="1"/>
  <c r="CA20" i="6" s="1"/>
  <c r="CB20" i="6" s="1"/>
  <c r="CC20" i="6" s="1"/>
  <c r="AK167" i="6"/>
  <c r="H37" i="18"/>
  <c r="M37" i="18"/>
  <c r="AM17" i="6"/>
  <c r="AJ25" i="6"/>
  <c r="AJ34" i="6" s="1"/>
  <c r="AJ31" i="6" s="1"/>
  <c r="Z17" i="6"/>
  <c r="AI31" i="6"/>
  <c r="M38" i="18" s="1"/>
  <c r="AD31" i="6"/>
  <c r="H38" i="18" s="1"/>
  <c r="Y31" i="6"/>
  <c r="C38" i="18" s="1"/>
  <c r="M39" i="18" l="1"/>
  <c r="C39" i="18"/>
  <c r="O37" i="18"/>
  <c r="H39" i="18"/>
  <c r="BH73" i="6"/>
  <c r="BI73" i="6" s="1"/>
  <c r="BJ73" i="6" s="1"/>
  <c r="BK73" i="6" s="1"/>
  <c r="BL73" i="6" s="1"/>
  <c r="BM73" i="6" s="1"/>
  <c r="BN73" i="6" s="1"/>
  <c r="Y168" i="6"/>
  <c r="I57" i="20"/>
  <c r="AN17" i="6"/>
  <c r="AO17" i="6" s="1"/>
  <c r="AP17" i="6" s="1"/>
  <c r="AA17" i="6"/>
  <c r="Z34" i="6"/>
  <c r="Z31" i="6" s="1"/>
  <c r="D38" i="18" s="1"/>
  <c r="Z22" i="6"/>
  <c r="Q31" i="6"/>
  <c r="F9" i="16" s="1"/>
  <c r="F9" i="20"/>
  <c r="N38" i="18"/>
  <c r="N39" i="18" s="1"/>
  <c r="L58" i="20"/>
  <c r="AQ18" i="6"/>
  <c r="AR18" i="6" s="1"/>
  <c r="AS18" i="6" s="1"/>
  <c r="L59" i="20"/>
  <c r="AQ19" i="6"/>
  <c r="AR19" i="6" s="1"/>
  <c r="AS19" i="6" s="1"/>
  <c r="AL167" i="6"/>
  <c r="AL112" i="6"/>
  <c r="P37" i="18"/>
  <c r="AF17" i="6"/>
  <c r="AE34" i="6"/>
  <c r="AE31" i="6" s="1"/>
  <c r="I38" i="18" s="1"/>
  <c r="AE22" i="6"/>
  <c r="CD20" i="6"/>
  <c r="CE20" i="6" s="1"/>
  <c r="CF20" i="6" s="1"/>
  <c r="AM22" i="6"/>
  <c r="W160" i="6"/>
  <c r="V160" i="6"/>
  <c r="K52" i="16" s="1"/>
  <c r="U160" i="6"/>
  <c r="J52" i="16" s="1"/>
  <c r="T160" i="6"/>
  <c r="I52" i="16" s="1"/>
  <c r="S160" i="6"/>
  <c r="H52" i="16" s="1"/>
  <c r="R160" i="6"/>
  <c r="G52" i="16" s="1"/>
  <c r="Q160" i="6"/>
  <c r="F52" i="16" s="1"/>
  <c r="O59" i="20" l="1"/>
  <c r="AT19" i="6"/>
  <c r="AU19" i="6" s="1"/>
  <c r="AV19" i="6" s="1"/>
  <c r="AM112" i="6"/>
  <c r="I62" i="20"/>
  <c r="AM167" i="6"/>
  <c r="Q37" i="18"/>
  <c r="AB17" i="6"/>
  <c r="AA22" i="6"/>
  <c r="AA34" i="6"/>
  <c r="AA31" i="6" s="1"/>
  <c r="E38" i="18" s="1"/>
  <c r="L57" i="20"/>
  <c r="AQ17" i="6"/>
  <c r="AR17" i="6" s="1"/>
  <c r="AS17" i="6" s="1"/>
  <c r="O58" i="20"/>
  <c r="AT18" i="6"/>
  <c r="AU18" i="6" s="1"/>
  <c r="AV18" i="6" s="1"/>
  <c r="CG20" i="6"/>
  <c r="U20" i="6"/>
  <c r="J63" i="16" s="1"/>
  <c r="I37" i="18"/>
  <c r="I39" i="18" s="1"/>
  <c r="AE112" i="6"/>
  <c r="AE166" i="6" s="1"/>
  <c r="AE167" i="6"/>
  <c r="Z112" i="6"/>
  <c r="Z166" i="6" s="1"/>
  <c r="Z167" i="6"/>
  <c r="D37" i="18"/>
  <c r="D39" i="18" s="1"/>
  <c r="AG17" i="6"/>
  <c r="AF34" i="6"/>
  <c r="AF31" i="6" s="1"/>
  <c r="J38" i="18" s="1"/>
  <c r="AF22" i="6"/>
  <c r="AN22" i="6"/>
  <c r="AZ25" i="6"/>
  <c r="L25" i="6"/>
  <c r="BY75" i="6"/>
  <c r="AQ74" i="14" s="1"/>
  <c r="BH74" i="6"/>
  <c r="BI74" i="6" s="1"/>
  <c r="BJ74" i="6" s="1"/>
  <c r="BK74" i="6" s="1"/>
  <c r="BL74" i="6" s="1"/>
  <c r="BC74" i="6"/>
  <c r="BD74" i="6" s="1"/>
  <c r="V73" i="14" s="1"/>
  <c r="AT90" i="6"/>
  <c r="BR77" i="6"/>
  <c r="BS77" i="6" s="1"/>
  <c r="AK76" i="14" s="1"/>
  <c r="BO78" i="6"/>
  <c r="BP78" i="6" s="1"/>
  <c r="L77" i="14"/>
  <c r="BH78" i="6"/>
  <c r="BI78" i="6" s="1"/>
  <c r="BJ78" i="6" s="1"/>
  <c r="BC77" i="6"/>
  <c r="BD77" i="6" s="1"/>
  <c r="V76" i="14" s="1"/>
  <c r="CB76" i="6"/>
  <c r="AT75" i="14" s="1"/>
  <c r="CH76" i="6"/>
  <c r="CI76" i="6" s="1"/>
  <c r="CJ76" i="6" s="1"/>
  <c r="CJ92" i="6" s="1"/>
  <c r="BT76" i="6"/>
  <c r="BU76" i="6" s="1"/>
  <c r="AM75" i="14" s="1"/>
  <c r="CB73" i="6"/>
  <c r="AT72" i="14" s="1"/>
  <c r="CF73" i="6"/>
  <c r="CL73" i="6"/>
  <c r="CX73" i="6"/>
  <c r="BO73" i="6"/>
  <c r="BP73" i="6" s="1"/>
  <c r="AH72" i="14" s="1"/>
  <c r="B64" i="16"/>
  <c r="B63" i="16"/>
  <c r="B62" i="16"/>
  <c r="B61" i="16"/>
  <c r="B60" i="16"/>
  <c r="B94" i="14"/>
  <c r="B95" i="14"/>
  <c r="B96" i="14"/>
  <c r="B92" i="14"/>
  <c r="B93" i="14"/>
  <c r="B91" i="14"/>
  <c r="B90" i="14"/>
  <c r="AF77" i="14"/>
  <c r="Y77" i="14"/>
  <c r="T77" i="14"/>
  <c r="S77" i="14"/>
  <c r="R77" i="14"/>
  <c r="Q77" i="14"/>
  <c r="P77" i="14"/>
  <c r="O77" i="14"/>
  <c r="N77" i="14"/>
  <c r="M77" i="14"/>
  <c r="K77" i="14"/>
  <c r="J77" i="14"/>
  <c r="I77" i="14"/>
  <c r="H77" i="14"/>
  <c r="G77" i="14"/>
  <c r="F77" i="14"/>
  <c r="E77" i="14"/>
  <c r="D77" i="14"/>
  <c r="C77" i="14"/>
  <c r="B77" i="14"/>
  <c r="C60" i="14"/>
  <c r="C72" i="14"/>
  <c r="D72" i="14"/>
  <c r="E72" i="14"/>
  <c r="F72" i="14"/>
  <c r="G72" i="14"/>
  <c r="H72" i="14"/>
  <c r="I72" i="14"/>
  <c r="C73" i="14"/>
  <c r="D73" i="14"/>
  <c r="E73" i="14"/>
  <c r="F73" i="14"/>
  <c r="G73" i="14"/>
  <c r="H73" i="14"/>
  <c r="I73" i="14"/>
  <c r="C74" i="14"/>
  <c r="D74" i="14"/>
  <c r="E74" i="14"/>
  <c r="F74" i="14"/>
  <c r="G74" i="14"/>
  <c r="H74" i="14"/>
  <c r="I74" i="14"/>
  <c r="C75" i="14"/>
  <c r="D75" i="14"/>
  <c r="E75" i="14"/>
  <c r="F75" i="14"/>
  <c r="G75" i="14"/>
  <c r="H75" i="14"/>
  <c r="I75" i="14"/>
  <c r="C76" i="14"/>
  <c r="D76" i="14"/>
  <c r="E76" i="14"/>
  <c r="F76" i="14"/>
  <c r="G76" i="14"/>
  <c r="H76" i="14"/>
  <c r="I76" i="14"/>
  <c r="B67" i="14"/>
  <c r="B68" i="14"/>
  <c r="A116" i="17"/>
  <c r="A98" i="17"/>
  <c r="A96" i="17"/>
  <c r="A93" i="17"/>
  <c r="A90" i="17"/>
  <c r="A87" i="17"/>
  <c r="A84" i="17"/>
  <c r="A81" i="17"/>
  <c r="A73" i="17"/>
  <c r="DD100" i="6"/>
  <c r="DC100" i="6"/>
  <c r="DB100" i="6"/>
  <c r="DA100" i="6"/>
  <c r="CZ100" i="6"/>
  <c r="CY100" i="6"/>
  <c r="CX100" i="6"/>
  <c r="CW100" i="6"/>
  <c r="CV100" i="6"/>
  <c r="CU100" i="6"/>
  <c r="CT100" i="6"/>
  <c r="CS100" i="6"/>
  <c r="DD99" i="6"/>
  <c r="DC99" i="6"/>
  <c r="DB99" i="6"/>
  <c r="DA99" i="6"/>
  <c r="CZ99" i="6"/>
  <c r="CY99" i="6"/>
  <c r="CX99" i="6"/>
  <c r="CW99" i="6"/>
  <c r="CV99" i="6"/>
  <c r="CU99" i="6"/>
  <c r="CT99" i="6"/>
  <c r="CS99" i="6"/>
  <c r="DD95" i="6"/>
  <c r="DC95" i="6"/>
  <c r="DB95" i="6"/>
  <c r="DA95" i="6"/>
  <c r="CZ95" i="6"/>
  <c r="CY95" i="6"/>
  <c r="CX95" i="6"/>
  <c r="CW95" i="6"/>
  <c r="CV95" i="6"/>
  <c r="CU95" i="6"/>
  <c r="CT95" i="6"/>
  <c r="CS95" i="6"/>
  <c r="CW89" i="6"/>
  <c r="CV89" i="6"/>
  <c r="CU89" i="6"/>
  <c r="CT89" i="6"/>
  <c r="CR100" i="6"/>
  <c r="CQ100" i="6"/>
  <c r="CP100" i="6"/>
  <c r="CO100" i="6"/>
  <c r="CN100" i="6"/>
  <c r="CM100" i="6"/>
  <c r="CL100" i="6"/>
  <c r="CK100" i="6"/>
  <c r="CJ100" i="6"/>
  <c r="CI100" i="6"/>
  <c r="CH100" i="6"/>
  <c r="CG100" i="6"/>
  <c r="CR99" i="6"/>
  <c r="CQ99" i="6"/>
  <c r="CP99" i="6"/>
  <c r="CO99" i="6"/>
  <c r="CN99" i="6"/>
  <c r="CM99" i="6"/>
  <c r="CL99" i="6"/>
  <c r="CK99" i="6"/>
  <c r="CJ99" i="6"/>
  <c r="CI99" i="6"/>
  <c r="CH99" i="6"/>
  <c r="CG99" i="6"/>
  <c r="CR95" i="6"/>
  <c r="CQ95" i="6"/>
  <c r="CP95" i="6"/>
  <c r="CO95" i="6"/>
  <c r="CN95" i="6"/>
  <c r="CM95" i="6"/>
  <c r="CL95" i="6"/>
  <c r="CK95" i="6"/>
  <c r="CJ95" i="6"/>
  <c r="CI95" i="6"/>
  <c r="CH95" i="6"/>
  <c r="CG95" i="6"/>
  <c r="CG92" i="6"/>
  <c r="CK89" i="6"/>
  <c r="CF100" i="6"/>
  <c r="CE100" i="6"/>
  <c r="CD100" i="6"/>
  <c r="CC100" i="6"/>
  <c r="CB100" i="6"/>
  <c r="CA100" i="6"/>
  <c r="BZ100" i="6"/>
  <c r="BY100" i="6"/>
  <c r="BX100" i="6"/>
  <c r="BW100" i="6"/>
  <c r="BV100" i="6"/>
  <c r="BU100" i="6"/>
  <c r="CF99" i="6"/>
  <c r="CE99" i="6"/>
  <c r="CD99" i="6"/>
  <c r="CC99" i="6"/>
  <c r="CB99" i="6"/>
  <c r="CA99" i="6"/>
  <c r="BZ99" i="6"/>
  <c r="BY99" i="6"/>
  <c r="BX99" i="6"/>
  <c r="BW99" i="6"/>
  <c r="BV99" i="6"/>
  <c r="BU99" i="6"/>
  <c r="CA98" i="6"/>
  <c r="CF95" i="6"/>
  <c r="CE95" i="6"/>
  <c r="CD95" i="6"/>
  <c r="CC95" i="6"/>
  <c r="CB95" i="6"/>
  <c r="CA95" i="6"/>
  <c r="BZ95" i="6"/>
  <c r="BY95" i="6"/>
  <c r="BX95" i="6"/>
  <c r="BW95" i="6"/>
  <c r="BV95" i="6"/>
  <c r="BU95" i="6"/>
  <c r="CA92" i="6"/>
  <c r="BX91" i="6"/>
  <c r="BW91" i="6"/>
  <c r="BV91" i="6"/>
  <c r="BU91" i="6"/>
  <c r="CE89" i="6"/>
  <c r="CA89" i="6"/>
  <c r="BT100" i="6"/>
  <c r="BS100" i="6"/>
  <c r="BR100" i="6"/>
  <c r="BQ100" i="6"/>
  <c r="BP100" i="6"/>
  <c r="BO100" i="6"/>
  <c r="BN100" i="6"/>
  <c r="BM100" i="6"/>
  <c r="BL100" i="6"/>
  <c r="BK100" i="6"/>
  <c r="BJ100" i="6"/>
  <c r="BI100" i="6"/>
  <c r="BT99" i="6"/>
  <c r="BS99" i="6"/>
  <c r="BR99" i="6"/>
  <c r="BQ99" i="6"/>
  <c r="BP99" i="6"/>
  <c r="BO99" i="6"/>
  <c r="BN99" i="6"/>
  <c r="BM99" i="6"/>
  <c r="BL99" i="6"/>
  <c r="BK99" i="6"/>
  <c r="BJ99" i="6"/>
  <c r="BI99" i="6"/>
  <c r="BS98" i="6"/>
  <c r="BR98" i="6"/>
  <c r="BQ98" i="6"/>
  <c r="BP98" i="6"/>
  <c r="BO98" i="6"/>
  <c r="BN98" i="6"/>
  <c r="BM98" i="6"/>
  <c r="BL98" i="6"/>
  <c r="BK98" i="6"/>
  <c r="BJ98" i="6"/>
  <c r="BI98" i="6"/>
  <c r="BT95" i="6"/>
  <c r="BS95" i="6"/>
  <c r="BR95" i="6"/>
  <c r="BQ95" i="6"/>
  <c r="BP95" i="6"/>
  <c r="BO95" i="6"/>
  <c r="BN95" i="6"/>
  <c r="BM95" i="6"/>
  <c r="BL95" i="6"/>
  <c r="BK95" i="6"/>
  <c r="BJ95" i="6"/>
  <c r="BI95" i="6"/>
  <c r="BN94" i="6"/>
  <c r="BQ93" i="6"/>
  <c r="BS92" i="6"/>
  <c r="BR92" i="6"/>
  <c r="BQ92" i="6"/>
  <c r="BP92" i="6"/>
  <c r="BO92" i="6"/>
  <c r="BN92" i="6"/>
  <c r="BM92" i="6"/>
  <c r="BL92" i="6"/>
  <c r="BK92" i="6"/>
  <c r="BJ92" i="6"/>
  <c r="BI92" i="6"/>
  <c r="BT91" i="6"/>
  <c r="BS91" i="6"/>
  <c r="BR91" i="6"/>
  <c r="BQ91" i="6"/>
  <c r="BP91" i="6"/>
  <c r="BO91" i="6"/>
  <c r="BN91" i="6"/>
  <c r="BM91" i="6"/>
  <c r="BL91" i="6"/>
  <c r="BK91" i="6"/>
  <c r="BJ91" i="6"/>
  <c r="BI91" i="6"/>
  <c r="BJ90" i="6"/>
  <c r="BN89" i="6"/>
  <c r="BM89" i="6"/>
  <c r="BL89" i="6"/>
  <c r="BK89" i="6"/>
  <c r="BJ89" i="6"/>
  <c r="BI89" i="6"/>
  <c r="BH100" i="6"/>
  <c r="BG100" i="6"/>
  <c r="BF100" i="6"/>
  <c r="BE100" i="6"/>
  <c r="BD100" i="6"/>
  <c r="BC100" i="6"/>
  <c r="BB100" i="6"/>
  <c r="BA100" i="6"/>
  <c r="AZ100" i="6"/>
  <c r="AY100" i="6"/>
  <c r="AX100" i="6"/>
  <c r="AW100" i="6"/>
  <c r="BH99" i="6"/>
  <c r="BG99" i="6"/>
  <c r="BF99" i="6"/>
  <c r="BE99" i="6"/>
  <c r="BD99" i="6"/>
  <c r="BC99" i="6"/>
  <c r="BB99" i="6"/>
  <c r="BA99" i="6"/>
  <c r="AZ99" i="6"/>
  <c r="AY99" i="6"/>
  <c r="AX99" i="6"/>
  <c r="AW99" i="6"/>
  <c r="BH98" i="6"/>
  <c r="BG98" i="6"/>
  <c r="BF98" i="6"/>
  <c r="BE98" i="6"/>
  <c r="BD98" i="6"/>
  <c r="BC98" i="6"/>
  <c r="BB98" i="6"/>
  <c r="BA98" i="6"/>
  <c r="AZ98" i="6"/>
  <c r="AY98" i="6"/>
  <c r="AX98" i="6"/>
  <c r="AW98" i="6"/>
  <c r="BH95" i="6"/>
  <c r="BG95" i="6"/>
  <c r="BF95" i="6"/>
  <c r="BE95" i="6"/>
  <c r="BD95" i="6"/>
  <c r="BC95" i="6"/>
  <c r="BB95" i="6"/>
  <c r="BA95" i="6"/>
  <c r="AZ95" i="6"/>
  <c r="AY95" i="6"/>
  <c r="AX95" i="6"/>
  <c r="AW95" i="6"/>
  <c r="BG94" i="6"/>
  <c r="BB94" i="6"/>
  <c r="BA94" i="6"/>
  <c r="AZ94" i="6"/>
  <c r="AY94" i="6"/>
  <c r="AX94" i="6"/>
  <c r="AW94" i="6"/>
  <c r="BB93" i="6"/>
  <c r="BA93" i="6"/>
  <c r="AZ93" i="6"/>
  <c r="AY93" i="6"/>
  <c r="AX93" i="6"/>
  <c r="AW93" i="6"/>
  <c r="BH92" i="6"/>
  <c r="BG92" i="6"/>
  <c r="BF92" i="6"/>
  <c r="BE92" i="6"/>
  <c r="BD92" i="6"/>
  <c r="BC92" i="6"/>
  <c r="BB92" i="6"/>
  <c r="BA92" i="6"/>
  <c r="AZ92" i="6"/>
  <c r="AY92" i="6"/>
  <c r="AX92" i="6"/>
  <c r="AW92" i="6"/>
  <c r="BH91" i="6"/>
  <c r="BG91" i="6"/>
  <c r="BF91" i="6"/>
  <c r="BE91" i="6"/>
  <c r="BD91" i="6"/>
  <c r="BC91" i="6"/>
  <c r="BB91" i="6"/>
  <c r="BA91" i="6"/>
  <c r="AZ91" i="6"/>
  <c r="AY91" i="6"/>
  <c r="AX91" i="6"/>
  <c r="AW91" i="6"/>
  <c r="BG90" i="6"/>
  <c r="BB90" i="6"/>
  <c r="BA90" i="6"/>
  <c r="AZ90" i="6"/>
  <c r="AY90" i="6"/>
  <c r="AX90" i="6"/>
  <c r="AW90" i="6"/>
  <c r="BH89" i="6"/>
  <c r="BG89" i="6"/>
  <c r="BF89" i="6"/>
  <c r="BE89" i="6"/>
  <c r="BD89" i="6"/>
  <c r="BC89" i="6"/>
  <c r="BB89" i="6"/>
  <c r="BA89" i="6"/>
  <c r="AZ89" i="6"/>
  <c r="AY89" i="6"/>
  <c r="AX89" i="6"/>
  <c r="AW89" i="6"/>
  <c r="R80" i="6"/>
  <c r="S80" i="6"/>
  <c r="T80" i="6"/>
  <c r="U80" i="6"/>
  <c r="V80" i="6"/>
  <c r="W80" i="6"/>
  <c r="R78" i="6"/>
  <c r="R79" i="6"/>
  <c r="S79" i="6"/>
  <c r="T79" i="6"/>
  <c r="U79" i="6"/>
  <c r="V79" i="6"/>
  <c r="W79" i="6"/>
  <c r="R82" i="6"/>
  <c r="S82" i="6"/>
  <c r="R83" i="6"/>
  <c r="S83" i="6"/>
  <c r="T83" i="6"/>
  <c r="U83" i="6"/>
  <c r="V83" i="6"/>
  <c r="W83" i="6"/>
  <c r="B37" i="17"/>
  <c r="B36" i="17"/>
  <c r="B35" i="17"/>
  <c r="A30" i="17"/>
  <c r="AM143" i="6"/>
  <c r="AN143" i="6"/>
  <c r="AL143" i="6"/>
  <c r="AK143" i="6"/>
  <c r="AU129" i="6"/>
  <c r="Q45" i="6"/>
  <c r="Q44" i="6"/>
  <c r="Q43" i="6"/>
  <c r="Q29" i="6"/>
  <c r="Q28" i="6"/>
  <c r="Q27" i="6"/>
  <c r="Q26" i="6"/>
  <c r="Q25" i="6"/>
  <c r="R76" i="6"/>
  <c r="AK155" i="6"/>
  <c r="AJ161" i="6" s="1"/>
  <c r="F51" i="20" s="1"/>
  <c r="B66" i="14"/>
  <c r="B65" i="14"/>
  <c r="B64" i="14"/>
  <c r="Q148" i="6"/>
  <c r="Q147" i="6"/>
  <c r="Q143" i="6"/>
  <c r="Q142" i="6"/>
  <c r="Q141" i="6"/>
  <c r="Q140" i="6"/>
  <c r="Q139" i="6"/>
  <c r="Q138" i="6"/>
  <c r="AQ125" i="6"/>
  <c r="AP125" i="6"/>
  <c r="AO125" i="6"/>
  <c r="AN125" i="6"/>
  <c r="AM125" i="6"/>
  <c r="AL125" i="6"/>
  <c r="AK125" i="6"/>
  <c r="Q125" i="6"/>
  <c r="Q118" i="6"/>
  <c r="Q117" i="6"/>
  <c r="F41" i="16" s="1"/>
  <c r="Q116" i="6"/>
  <c r="F40" i="16" s="1"/>
  <c r="Q115" i="6"/>
  <c r="F39" i="16" s="1"/>
  <c r="Q114" i="6"/>
  <c r="F38" i="16" s="1"/>
  <c r="Q113" i="6"/>
  <c r="F37" i="16" s="1"/>
  <c r="Q110" i="6"/>
  <c r="F35" i="16" s="1"/>
  <c r="Q107" i="6"/>
  <c r="Q106" i="6"/>
  <c r="Q105" i="6"/>
  <c r="Q104" i="6"/>
  <c r="Q64" i="6"/>
  <c r="Q63" i="6"/>
  <c r="Q62" i="6"/>
  <c r="Q61" i="6"/>
  <c r="Q60" i="6"/>
  <c r="Q53" i="6"/>
  <c r="F24" i="16" s="1"/>
  <c r="Q52" i="6"/>
  <c r="F23" i="16" s="1"/>
  <c r="Q51" i="6"/>
  <c r="F22" i="16" s="1"/>
  <c r="Q38" i="6"/>
  <c r="F16" i="16" s="1"/>
  <c r="Q37" i="6"/>
  <c r="F15" i="16" s="1"/>
  <c r="Q36" i="6"/>
  <c r="F14" i="16" s="1"/>
  <c r="Q35" i="6"/>
  <c r="F13" i="16" s="1"/>
  <c r="Q133" i="6"/>
  <c r="Q132" i="6"/>
  <c r="Q131" i="6"/>
  <c r="Q130" i="6"/>
  <c r="Q129" i="6"/>
  <c r="Q128" i="6"/>
  <c r="Q100" i="6"/>
  <c r="Q99" i="6"/>
  <c r="Q98" i="6"/>
  <c r="Q95" i="6"/>
  <c r="Q94" i="6"/>
  <c r="Q93" i="6"/>
  <c r="Q92" i="6"/>
  <c r="Q91" i="6"/>
  <c r="Q90" i="6"/>
  <c r="Q89" i="6"/>
  <c r="Q85" i="6"/>
  <c r="F57" i="16" s="1"/>
  <c r="AJ149" i="6"/>
  <c r="AI149" i="6"/>
  <c r="AH149" i="6"/>
  <c r="AG149" i="6"/>
  <c r="AF149" i="6"/>
  <c r="AE149" i="6"/>
  <c r="AD149" i="6"/>
  <c r="AC149" i="6"/>
  <c r="AB149" i="6"/>
  <c r="AA149" i="6"/>
  <c r="Z149" i="6"/>
  <c r="Y149" i="6"/>
  <c r="AJ144" i="6"/>
  <c r="AJ157" i="6" s="1"/>
  <c r="AH144" i="6"/>
  <c r="AH157" i="6" s="1"/>
  <c r="AG144" i="6"/>
  <c r="AG157" i="6" s="1"/>
  <c r="AF134" i="6"/>
  <c r="AF158" i="6" s="1"/>
  <c r="AC144" i="6"/>
  <c r="AC157" i="6" s="1"/>
  <c r="AB134" i="6"/>
  <c r="AB158" i="6" s="1"/>
  <c r="Y144" i="6"/>
  <c r="Y157" i="6" s="1"/>
  <c r="AJ85" i="6"/>
  <c r="F54" i="20" s="1"/>
  <c r="AI85" i="6"/>
  <c r="AH85" i="6"/>
  <c r="AG85" i="6"/>
  <c r="AF85" i="6"/>
  <c r="AE85" i="6"/>
  <c r="AD85" i="6"/>
  <c r="AC85" i="6"/>
  <c r="AB85" i="6"/>
  <c r="AA85" i="6"/>
  <c r="Z85" i="6"/>
  <c r="Y85" i="6"/>
  <c r="F26" i="20"/>
  <c r="Z144" i="6"/>
  <c r="Z157" i="6" s="1"/>
  <c r="AD144" i="6"/>
  <c r="AA144" i="6"/>
  <c r="AA157" i="6" s="1"/>
  <c r="AE144" i="6"/>
  <c r="AE157" i="6" s="1"/>
  <c r="AI144" i="6"/>
  <c r="AI157" i="6" s="1"/>
  <c r="Y40" i="6"/>
  <c r="Z40" i="6"/>
  <c r="AD40" i="6"/>
  <c r="Y134" i="6"/>
  <c r="Y158" i="6" s="1"/>
  <c r="AJ40" i="6"/>
  <c r="Z134" i="6"/>
  <c r="Z158" i="6" s="1"/>
  <c r="AC134" i="6"/>
  <c r="AC158" i="6" s="1"/>
  <c r="AI40" i="6"/>
  <c r="AG134" i="6"/>
  <c r="AG158" i="6" s="1"/>
  <c r="AH134" i="6"/>
  <c r="AH158" i="6" s="1"/>
  <c r="AD134" i="6"/>
  <c r="AD158" i="6" s="1"/>
  <c r="AB144" i="6"/>
  <c r="AB157" i="6" s="1"/>
  <c r="AA134" i="6"/>
  <c r="AE134" i="6"/>
  <c r="AE158" i="6" s="1"/>
  <c r="AI134" i="6"/>
  <c r="AI158" i="6" s="1"/>
  <c r="AF144" i="6"/>
  <c r="AF157" i="6" s="1"/>
  <c r="AJ134" i="6"/>
  <c r="AJ158" i="6" s="1"/>
  <c r="AK128" i="6"/>
  <c r="AK138" i="6" s="1"/>
  <c r="AL128" i="6"/>
  <c r="AM128" i="6"/>
  <c r="AN128" i="6"/>
  <c r="AO128" i="6"/>
  <c r="AP128" i="6"/>
  <c r="AQ128" i="6"/>
  <c r="AR128" i="6"/>
  <c r="AS128" i="6"/>
  <c r="AT128" i="6"/>
  <c r="AU128" i="6"/>
  <c r="AV128" i="6"/>
  <c r="AW128" i="6"/>
  <c r="AX128" i="6"/>
  <c r="AY128" i="6"/>
  <c r="AZ128" i="6"/>
  <c r="BA128" i="6"/>
  <c r="BB128" i="6"/>
  <c r="BC128" i="6"/>
  <c r="BD128" i="6"/>
  <c r="BE128" i="6"/>
  <c r="BF128" i="6"/>
  <c r="BG128" i="6"/>
  <c r="BH128" i="6"/>
  <c r="BI128" i="6"/>
  <c r="BJ128" i="6"/>
  <c r="BK128" i="6"/>
  <c r="BL128" i="6"/>
  <c r="BM128" i="6"/>
  <c r="BN128" i="6"/>
  <c r="BO128" i="6"/>
  <c r="BP128" i="6"/>
  <c r="BQ128" i="6"/>
  <c r="BR128" i="6"/>
  <c r="BS128" i="6"/>
  <c r="BT128" i="6"/>
  <c r="BU128" i="6"/>
  <c r="BV128" i="6"/>
  <c r="BW128" i="6"/>
  <c r="BX128" i="6"/>
  <c r="BY128" i="6"/>
  <c r="BZ128" i="6"/>
  <c r="CA128" i="6"/>
  <c r="CB128" i="6"/>
  <c r="CC128" i="6"/>
  <c r="CD128" i="6"/>
  <c r="CE128" i="6"/>
  <c r="CF128" i="6"/>
  <c r="CG128" i="6"/>
  <c r="CH128" i="6"/>
  <c r="CI128" i="6"/>
  <c r="CJ128" i="6"/>
  <c r="CK128" i="6"/>
  <c r="CL128" i="6"/>
  <c r="CM128" i="6"/>
  <c r="CN128" i="6"/>
  <c r="CO128" i="6"/>
  <c r="CP128" i="6"/>
  <c r="CQ128" i="6"/>
  <c r="CR128" i="6"/>
  <c r="CS128" i="6"/>
  <c r="CT128" i="6"/>
  <c r="CU128" i="6"/>
  <c r="CV128" i="6"/>
  <c r="CW128" i="6"/>
  <c r="CX128" i="6"/>
  <c r="CY128" i="6"/>
  <c r="CZ128" i="6"/>
  <c r="DA128" i="6"/>
  <c r="DB128" i="6"/>
  <c r="DC128" i="6"/>
  <c r="DD128" i="6"/>
  <c r="AK129" i="6"/>
  <c r="AK139" i="6" s="1"/>
  <c r="AL129" i="6"/>
  <c r="AM129" i="6"/>
  <c r="AN129" i="6"/>
  <c r="AO129" i="6"/>
  <c r="AP129" i="6"/>
  <c r="AQ129" i="6"/>
  <c r="AR129" i="6"/>
  <c r="AS129" i="6"/>
  <c r="AT129" i="6"/>
  <c r="AV129" i="6"/>
  <c r="AW129" i="6"/>
  <c r="AX129" i="6"/>
  <c r="AY129" i="6"/>
  <c r="AZ129" i="6"/>
  <c r="BA129" i="6"/>
  <c r="BB129" i="6"/>
  <c r="BC129" i="6"/>
  <c r="BD129" i="6"/>
  <c r="BE129" i="6"/>
  <c r="BF129" i="6"/>
  <c r="BG129" i="6"/>
  <c r="BH129" i="6"/>
  <c r="BI129" i="6"/>
  <c r="BJ129" i="6"/>
  <c r="BK129" i="6"/>
  <c r="BL129" i="6"/>
  <c r="BM129" i="6"/>
  <c r="BN129" i="6"/>
  <c r="BO129" i="6"/>
  <c r="BP129" i="6"/>
  <c r="BQ129" i="6"/>
  <c r="BR129" i="6"/>
  <c r="BS129" i="6"/>
  <c r="BT129" i="6"/>
  <c r="BU129" i="6"/>
  <c r="BV129" i="6"/>
  <c r="BW129" i="6"/>
  <c r="BX129" i="6"/>
  <c r="BY129" i="6"/>
  <c r="BZ129" i="6"/>
  <c r="CA129" i="6"/>
  <c r="CB129" i="6"/>
  <c r="CC129" i="6"/>
  <c r="CD129" i="6"/>
  <c r="CE129" i="6"/>
  <c r="CF129" i="6"/>
  <c r="CG129" i="6"/>
  <c r="CH129" i="6"/>
  <c r="CI129" i="6"/>
  <c r="CJ129" i="6"/>
  <c r="CK129" i="6"/>
  <c r="CL129" i="6"/>
  <c r="CM129" i="6"/>
  <c r="CN129" i="6"/>
  <c r="CO129" i="6"/>
  <c r="CP129" i="6"/>
  <c r="CQ129" i="6"/>
  <c r="CR129" i="6"/>
  <c r="CS129" i="6"/>
  <c r="CT129" i="6"/>
  <c r="CU129" i="6"/>
  <c r="CV129" i="6"/>
  <c r="CW129" i="6"/>
  <c r="CX129" i="6"/>
  <c r="CY129" i="6"/>
  <c r="CZ129" i="6"/>
  <c r="DA129" i="6"/>
  <c r="DB129" i="6"/>
  <c r="DC129" i="6"/>
  <c r="DD129" i="6"/>
  <c r="AK130" i="6"/>
  <c r="AK140" i="6" s="1"/>
  <c r="AL130" i="6"/>
  <c r="AM130" i="6"/>
  <c r="AN130" i="6"/>
  <c r="AO130" i="6"/>
  <c r="AP130" i="6"/>
  <c r="AQ130" i="6"/>
  <c r="AR130" i="6"/>
  <c r="AS130" i="6"/>
  <c r="AT130" i="6"/>
  <c r="AU130" i="6"/>
  <c r="AV130" i="6"/>
  <c r="AW130" i="6"/>
  <c r="AX130" i="6"/>
  <c r="AY130" i="6"/>
  <c r="AZ130" i="6"/>
  <c r="BA130" i="6"/>
  <c r="BB130" i="6"/>
  <c r="BC130" i="6"/>
  <c r="BD130" i="6"/>
  <c r="BE130" i="6"/>
  <c r="BF130" i="6"/>
  <c r="BG130" i="6"/>
  <c r="BH130" i="6"/>
  <c r="BI130" i="6"/>
  <c r="BJ130" i="6"/>
  <c r="BK130" i="6"/>
  <c r="BL130" i="6"/>
  <c r="BM130" i="6"/>
  <c r="BN130" i="6"/>
  <c r="BO130" i="6"/>
  <c r="BP130" i="6"/>
  <c r="BQ130" i="6"/>
  <c r="BR130" i="6"/>
  <c r="BS130" i="6"/>
  <c r="BT130" i="6"/>
  <c r="BU130" i="6"/>
  <c r="BV130" i="6"/>
  <c r="BW130" i="6"/>
  <c r="BX130" i="6"/>
  <c r="BY130" i="6"/>
  <c r="BZ130" i="6"/>
  <c r="CA130" i="6"/>
  <c r="CB130" i="6"/>
  <c r="CC130" i="6"/>
  <c r="CD130" i="6"/>
  <c r="CE130" i="6"/>
  <c r="CF130" i="6"/>
  <c r="CG130" i="6"/>
  <c r="CH130" i="6"/>
  <c r="CI130" i="6"/>
  <c r="CJ130" i="6"/>
  <c r="CK130" i="6"/>
  <c r="CL130" i="6"/>
  <c r="CM130" i="6"/>
  <c r="CN130" i="6"/>
  <c r="CO130" i="6"/>
  <c r="CP130" i="6"/>
  <c r="CQ130" i="6"/>
  <c r="CR130" i="6"/>
  <c r="CS130" i="6"/>
  <c r="CT130" i="6"/>
  <c r="CU130" i="6"/>
  <c r="CV130" i="6"/>
  <c r="CW130" i="6"/>
  <c r="CX130" i="6"/>
  <c r="CY130" i="6"/>
  <c r="CZ130" i="6"/>
  <c r="DA130" i="6"/>
  <c r="DB130" i="6"/>
  <c r="DC130" i="6"/>
  <c r="DD130" i="6"/>
  <c r="AK131" i="6"/>
  <c r="AL131" i="6"/>
  <c r="AM131" i="6"/>
  <c r="AN131" i="6"/>
  <c r="AO131" i="6"/>
  <c r="AP131" i="6"/>
  <c r="AQ131" i="6"/>
  <c r="AR131" i="6"/>
  <c r="AS131" i="6"/>
  <c r="AT131" i="6"/>
  <c r="AU131" i="6"/>
  <c r="AV131" i="6"/>
  <c r="AW131" i="6"/>
  <c r="AX131" i="6"/>
  <c r="AY131" i="6"/>
  <c r="AZ131" i="6"/>
  <c r="BA131" i="6"/>
  <c r="BB131" i="6"/>
  <c r="BC131" i="6"/>
  <c r="BD131" i="6"/>
  <c r="BE131" i="6"/>
  <c r="BF131" i="6"/>
  <c r="BG131" i="6"/>
  <c r="BH131" i="6"/>
  <c r="BI131" i="6"/>
  <c r="BJ131" i="6"/>
  <c r="BK131" i="6"/>
  <c r="BL131" i="6"/>
  <c r="BM131" i="6"/>
  <c r="BN131" i="6"/>
  <c r="BO131" i="6"/>
  <c r="BP131" i="6"/>
  <c r="BQ131" i="6"/>
  <c r="BR131" i="6"/>
  <c r="BS131" i="6"/>
  <c r="BT131" i="6"/>
  <c r="BU131" i="6"/>
  <c r="BV131" i="6"/>
  <c r="BW131" i="6"/>
  <c r="BX131" i="6"/>
  <c r="BY131" i="6"/>
  <c r="BZ131" i="6"/>
  <c r="CA131" i="6"/>
  <c r="CB131" i="6"/>
  <c r="CC131" i="6"/>
  <c r="CD131" i="6"/>
  <c r="CE131" i="6"/>
  <c r="CF131" i="6"/>
  <c r="CG131" i="6"/>
  <c r="CH131" i="6"/>
  <c r="CI131" i="6"/>
  <c r="CJ131" i="6"/>
  <c r="CK131" i="6"/>
  <c r="CL131" i="6"/>
  <c r="CM131" i="6"/>
  <c r="CN131" i="6"/>
  <c r="CO131" i="6"/>
  <c r="CP131" i="6"/>
  <c r="CQ131" i="6"/>
  <c r="CR131" i="6"/>
  <c r="CS131" i="6"/>
  <c r="CT131" i="6"/>
  <c r="CU131" i="6"/>
  <c r="CV131" i="6"/>
  <c r="CW131" i="6"/>
  <c r="CX131" i="6"/>
  <c r="CY131" i="6"/>
  <c r="CZ131" i="6"/>
  <c r="DA131" i="6"/>
  <c r="DB131" i="6"/>
  <c r="DC131" i="6"/>
  <c r="DD131" i="6"/>
  <c r="AK132" i="6"/>
  <c r="AL132" i="6"/>
  <c r="AM132" i="6"/>
  <c r="AN132" i="6"/>
  <c r="AO132" i="6"/>
  <c r="AP132" i="6"/>
  <c r="AQ132" i="6"/>
  <c r="AR132" i="6"/>
  <c r="AS132" i="6"/>
  <c r="AT132" i="6"/>
  <c r="AU132" i="6"/>
  <c r="AV132" i="6"/>
  <c r="AW132" i="6"/>
  <c r="AX132" i="6"/>
  <c r="AY132" i="6"/>
  <c r="AZ132" i="6"/>
  <c r="BA132" i="6"/>
  <c r="BB132" i="6"/>
  <c r="BC132" i="6"/>
  <c r="BD132" i="6"/>
  <c r="BE132" i="6"/>
  <c r="BF132" i="6"/>
  <c r="BG132" i="6"/>
  <c r="BH132" i="6"/>
  <c r="BI132" i="6"/>
  <c r="BJ132" i="6"/>
  <c r="BK132" i="6"/>
  <c r="BL132" i="6"/>
  <c r="BM132" i="6"/>
  <c r="BN132" i="6"/>
  <c r="BO132" i="6"/>
  <c r="BP132" i="6"/>
  <c r="BQ132" i="6"/>
  <c r="BR132" i="6"/>
  <c r="BS132" i="6"/>
  <c r="BT132" i="6"/>
  <c r="BU132" i="6"/>
  <c r="BV132" i="6"/>
  <c r="BW132" i="6"/>
  <c r="BX132" i="6"/>
  <c r="BY132" i="6"/>
  <c r="BZ132" i="6"/>
  <c r="CA132" i="6"/>
  <c r="CB132" i="6"/>
  <c r="CC132" i="6"/>
  <c r="CD132" i="6"/>
  <c r="CE132" i="6"/>
  <c r="CF132" i="6"/>
  <c r="CG132" i="6"/>
  <c r="CH132" i="6"/>
  <c r="CI132" i="6"/>
  <c r="CJ132" i="6"/>
  <c r="CK132" i="6"/>
  <c r="CL132" i="6"/>
  <c r="CM132" i="6"/>
  <c r="CN132" i="6"/>
  <c r="CO132" i="6"/>
  <c r="CP132" i="6"/>
  <c r="CQ132" i="6"/>
  <c r="CR132" i="6"/>
  <c r="CS132" i="6"/>
  <c r="CT132" i="6"/>
  <c r="CU132" i="6"/>
  <c r="CV132" i="6"/>
  <c r="CW132" i="6"/>
  <c r="CX132" i="6"/>
  <c r="CY132" i="6"/>
  <c r="CZ132" i="6"/>
  <c r="DA132" i="6"/>
  <c r="DB132" i="6"/>
  <c r="DC132" i="6"/>
  <c r="DD132" i="6"/>
  <c r="AO133" i="6"/>
  <c r="AP133" i="6"/>
  <c r="AQ133" i="6"/>
  <c r="AR133" i="6"/>
  <c r="AS133" i="6"/>
  <c r="AT133" i="6"/>
  <c r="AU133" i="6"/>
  <c r="AV133" i="6"/>
  <c r="AW133" i="6"/>
  <c r="AX133" i="6"/>
  <c r="AY133" i="6"/>
  <c r="AZ133" i="6"/>
  <c r="BA133" i="6"/>
  <c r="BB133" i="6"/>
  <c r="BC133" i="6"/>
  <c r="BD133" i="6"/>
  <c r="BE133" i="6"/>
  <c r="BF133" i="6"/>
  <c r="BG133" i="6"/>
  <c r="BH133" i="6"/>
  <c r="BI133" i="6"/>
  <c r="BJ133" i="6"/>
  <c r="BK133" i="6"/>
  <c r="BL133" i="6"/>
  <c r="BM133" i="6"/>
  <c r="BN133" i="6"/>
  <c r="BO133" i="6"/>
  <c r="BP133" i="6"/>
  <c r="BQ133" i="6"/>
  <c r="BR133" i="6"/>
  <c r="BS133" i="6"/>
  <c r="BT133" i="6"/>
  <c r="BU133" i="6"/>
  <c r="BV133" i="6"/>
  <c r="BW133" i="6"/>
  <c r="BX133" i="6"/>
  <c r="BY133" i="6"/>
  <c r="BZ133" i="6"/>
  <c r="CA133" i="6"/>
  <c r="CB133" i="6"/>
  <c r="CC133" i="6"/>
  <c r="CD133" i="6"/>
  <c r="CE133" i="6"/>
  <c r="CF133" i="6"/>
  <c r="CG133" i="6"/>
  <c r="CH133" i="6"/>
  <c r="CI133" i="6"/>
  <c r="CJ133" i="6"/>
  <c r="CK133" i="6"/>
  <c r="CL133" i="6"/>
  <c r="CM133" i="6"/>
  <c r="CN133" i="6"/>
  <c r="CO133" i="6"/>
  <c r="CP133" i="6"/>
  <c r="CQ133" i="6"/>
  <c r="CR133" i="6"/>
  <c r="CS133" i="6"/>
  <c r="CT133" i="6"/>
  <c r="CU133" i="6"/>
  <c r="CV133" i="6"/>
  <c r="CW133" i="6"/>
  <c r="CX133" i="6"/>
  <c r="CY133" i="6"/>
  <c r="CZ133" i="6"/>
  <c r="DA133" i="6"/>
  <c r="DB133" i="6"/>
  <c r="DC133" i="6"/>
  <c r="DD133" i="6"/>
  <c r="DD148" i="6"/>
  <c r="DC148" i="6"/>
  <c r="DB148" i="6"/>
  <c r="DA148" i="6"/>
  <c r="CZ148" i="6"/>
  <c r="CY148" i="6"/>
  <c r="CX148" i="6"/>
  <c r="CW148" i="6"/>
  <c r="CV148" i="6"/>
  <c r="CU148" i="6"/>
  <c r="CT148" i="6"/>
  <c r="CS148" i="6"/>
  <c r="CR148" i="6"/>
  <c r="CQ148" i="6"/>
  <c r="CP148" i="6"/>
  <c r="CO148" i="6"/>
  <c r="CN148" i="6"/>
  <c r="CM148" i="6"/>
  <c r="CL148" i="6"/>
  <c r="CK148" i="6"/>
  <c r="CJ148" i="6"/>
  <c r="CI148" i="6"/>
  <c r="CH148" i="6"/>
  <c r="CG148" i="6"/>
  <c r="CF148" i="6"/>
  <c r="CE148" i="6"/>
  <c r="CD148" i="6"/>
  <c r="CC148" i="6"/>
  <c r="CB148" i="6"/>
  <c r="CA148" i="6"/>
  <c r="BZ148" i="6"/>
  <c r="BY148" i="6"/>
  <c r="BX148" i="6"/>
  <c r="BW148" i="6"/>
  <c r="BV148" i="6"/>
  <c r="BU148" i="6"/>
  <c r="BT148" i="6"/>
  <c r="BS148" i="6"/>
  <c r="BR148" i="6"/>
  <c r="BQ148" i="6"/>
  <c r="BP148" i="6"/>
  <c r="BO148" i="6"/>
  <c r="BN148" i="6"/>
  <c r="BM148" i="6"/>
  <c r="BL148" i="6"/>
  <c r="BK148" i="6"/>
  <c r="BJ148" i="6"/>
  <c r="BI148" i="6"/>
  <c r="BH148" i="6"/>
  <c r="BG148" i="6"/>
  <c r="BF148" i="6"/>
  <c r="BE148" i="6"/>
  <c r="BD148" i="6"/>
  <c r="BC148" i="6"/>
  <c r="BB148" i="6"/>
  <c r="BA148" i="6"/>
  <c r="AZ148" i="6"/>
  <c r="AY148" i="6"/>
  <c r="AX148" i="6"/>
  <c r="AW148" i="6"/>
  <c r="AV148" i="6"/>
  <c r="AU148" i="6"/>
  <c r="AT148" i="6"/>
  <c r="AS148" i="6"/>
  <c r="AR148" i="6"/>
  <c r="AQ148" i="6"/>
  <c r="AP148" i="6"/>
  <c r="AO148" i="6"/>
  <c r="AN148" i="6"/>
  <c r="AM148" i="6"/>
  <c r="AL148" i="6"/>
  <c r="AK148" i="6"/>
  <c r="DD147" i="6"/>
  <c r="DD149" i="6" s="1"/>
  <c r="DC147" i="6"/>
  <c r="DC149" i="6" s="1"/>
  <c r="DB147" i="6"/>
  <c r="DB149" i="6" s="1"/>
  <c r="DA147" i="6"/>
  <c r="DA149" i="6" s="1"/>
  <c r="CZ147" i="6"/>
  <c r="CY147" i="6"/>
  <c r="CY149" i="6" s="1"/>
  <c r="CX147" i="6"/>
  <c r="CX149" i="6" s="1"/>
  <c r="CW147" i="6"/>
  <c r="CW149" i="6" s="1"/>
  <c r="CV147" i="6"/>
  <c r="CV149" i="6" s="1"/>
  <c r="CU147" i="6"/>
  <c r="CT147" i="6"/>
  <c r="CT149" i="6" s="1"/>
  <c r="CS147" i="6"/>
  <c r="CS149" i="6" s="1"/>
  <c r="CR147" i="6"/>
  <c r="CR149" i="6" s="1"/>
  <c r="CQ147" i="6"/>
  <c r="CQ149" i="6" s="1"/>
  <c r="CP147" i="6"/>
  <c r="CP149" i="6" s="1"/>
  <c r="CO147" i="6"/>
  <c r="CO149" i="6" s="1"/>
  <c r="CN147" i="6"/>
  <c r="CN149" i="6" s="1"/>
  <c r="CM147" i="6"/>
  <c r="CM149" i="6" s="1"/>
  <c r="CL147" i="6"/>
  <c r="CL149" i="6" s="1"/>
  <c r="CK147" i="6"/>
  <c r="CK149" i="6" s="1"/>
  <c r="CJ147" i="6"/>
  <c r="CJ149" i="6" s="1"/>
  <c r="CI147" i="6"/>
  <c r="CI149" i="6" s="1"/>
  <c r="CH147" i="6"/>
  <c r="CH149" i="6" s="1"/>
  <c r="CG147" i="6"/>
  <c r="CG149" i="6" s="1"/>
  <c r="CF147" i="6"/>
  <c r="CF149" i="6" s="1"/>
  <c r="CE147" i="6"/>
  <c r="CD147" i="6"/>
  <c r="CD149" i="6" s="1"/>
  <c r="CC147" i="6"/>
  <c r="CC149" i="6" s="1"/>
  <c r="CB147" i="6"/>
  <c r="CB149" i="6" s="1"/>
  <c r="CA147" i="6"/>
  <c r="CA149" i="6" s="1"/>
  <c r="BZ147" i="6"/>
  <c r="BZ149" i="6" s="1"/>
  <c r="BY147" i="6"/>
  <c r="BY149" i="6" s="1"/>
  <c r="BX147" i="6"/>
  <c r="BX149" i="6" s="1"/>
  <c r="BW147" i="6"/>
  <c r="BV147" i="6"/>
  <c r="BV149" i="6" s="1"/>
  <c r="BU147" i="6"/>
  <c r="BU149" i="6" s="1"/>
  <c r="BT147" i="6"/>
  <c r="BT149" i="6" s="1"/>
  <c r="BS147" i="6"/>
  <c r="BS149" i="6" s="1"/>
  <c r="BR147" i="6"/>
  <c r="BR149" i="6" s="1"/>
  <c r="BQ147" i="6"/>
  <c r="BQ149" i="6" s="1"/>
  <c r="BP147" i="6"/>
  <c r="BP149" i="6" s="1"/>
  <c r="BO147" i="6"/>
  <c r="BO149" i="6" s="1"/>
  <c r="BN147" i="6"/>
  <c r="BN149" i="6" s="1"/>
  <c r="BM147" i="6"/>
  <c r="BM149" i="6" s="1"/>
  <c r="BL147" i="6"/>
  <c r="BL149" i="6" s="1"/>
  <c r="BK147" i="6"/>
  <c r="BK149" i="6" s="1"/>
  <c r="BJ147" i="6"/>
  <c r="BI147" i="6"/>
  <c r="BI149" i="6" s="1"/>
  <c r="BH147" i="6"/>
  <c r="BH149" i="6" s="1"/>
  <c r="BG147" i="6"/>
  <c r="BG149" i="6" s="1"/>
  <c r="BF147" i="6"/>
  <c r="BE147" i="6"/>
  <c r="BE149" i="6" s="1"/>
  <c r="BD147" i="6"/>
  <c r="BD149" i="6" s="1"/>
  <c r="BC147" i="6"/>
  <c r="BC149" i="6" s="1"/>
  <c r="BB147" i="6"/>
  <c r="BB149" i="6" s="1"/>
  <c r="BA147" i="6"/>
  <c r="BA149" i="6" s="1"/>
  <c r="AZ147" i="6"/>
  <c r="AZ149" i="6" s="1"/>
  <c r="AY147" i="6"/>
  <c r="AY149" i="6" s="1"/>
  <c r="AX147" i="6"/>
  <c r="AW147" i="6"/>
  <c r="AW149" i="6" s="1"/>
  <c r="AV147" i="6"/>
  <c r="AV149" i="6" s="1"/>
  <c r="AU147" i="6"/>
  <c r="AU149" i="6" s="1"/>
  <c r="AT147" i="6"/>
  <c r="AT149" i="6" s="1"/>
  <c r="AS147" i="6"/>
  <c r="AS149" i="6" s="1"/>
  <c r="AR147" i="6"/>
  <c r="AR149" i="6" s="1"/>
  <c r="AQ147" i="6"/>
  <c r="AQ149" i="6" s="1"/>
  <c r="AP147" i="6"/>
  <c r="AO147" i="6"/>
  <c r="AO149" i="6" s="1"/>
  <c r="AN147" i="6"/>
  <c r="AN149" i="6" s="1"/>
  <c r="AM147" i="6"/>
  <c r="AM149" i="6" s="1"/>
  <c r="AL147" i="6"/>
  <c r="AL149" i="6" s="1"/>
  <c r="AK147" i="6"/>
  <c r="AK149" i="6" s="1"/>
  <c r="AD120" i="6"/>
  <c r="AE40" i="6"/>
  <c r="Y120" i="6"/>
  <c r="AA40" i="6"/>
  <c r="AE120" i="6"/>
  <c r="E61" i="6"/>
  <c r="E62" i="6"/>
  <c r="E63" i="6"/>
  <c r="E64" i="6"/>
  <c r="E60" i="6"/>
  <c r="AK114" i="6"/>
  <c r="AL114" i="6"/>
  <c r="AM114" i="6"/>
  <c r="AN114" i="6"/>
  <c r="AO114" i="6"/>
  <c r="AP114" i="6"/>
  <c r="AQ114" i="6"/>
  <c r="AR114" i="6"/>
  <c r="AS114" i="6"/>
  <c r="AT114" i="6"/>
  <c r="AU114" i="6"/>
  <c r="AV114" i="6"/>
  <c r="AW114" i="6"/>
  <c r="AX114" i="6"/>
  <c r="AY114" i="6"/>
  <c r="AZ114" i="6"/>
  <c r="BA114" i="6"/>
  <c r="S93" i="14" s="1"/>
  <c r="BB114" i="6"/>
  <c r="T93" i="14" s="1"/>
  <c r="BC114" i="6"/>
  <c r="U93" i="14" s="1"/>
  <c r="BD114" i="6"/>
  <c r="V93" i="14" s="1"/>
  <c r="BE114" i="6"/>
  <c r="W93" i="14" s="1"/>
  <c r="BF114" i="6"/>
  <c r="X93" i="14" s="1"/>
  <c r="BG114" i="6"/>
  <c r="Y93" i="14" s="1"/>
  <c r="BH114" i="6"/>
  <c r="Z93" i="14" s="1"/>
  <c r="BI114" i="6"/>
  <c r="AA93" i="14" s="1"/>
  <c r="BJ114" i="6"/>
  <c r="AB93" i="14" s="1"/>
  <c r="BK114" i="6"/>
  <c r="AC93" i="14" s="1"/>
  <c r="BL114" i="6"/>
  <c r="AD93" i="14" s="1"/>
  <c r="BM114" i="6"/>
  <c r="AE93" i="14" s="1"/>
  <c r="BN114" i="6"/>
  <c r="AF93" i="14" s="1"/>
  <c r="BO114" i="6"/>
  <c r="AG93" i="14" s="1"/>
  <c r="BP114" i="6"/>
  <c r="AH93" i="14" s="1"/>
  <c r="BQ114" i="6"/>
  <c r="AI93" i="14" s="1"/>
  <c r="BR114" i="6"/>
  <c r="AJ93" i="14" s="1"/>
  <c r="BS114" i="6"/>
  <c r="AK93" i="14" s="1"/>
  <c r="BT114" i="6"/>
  <c r="AL93" i="14" s="1"/>
  <c r="BU114" i="6"/>
  <c r="AM93" i="14" s="1"/>
  <c r="BV114" i="6"/>
  <c r="BW114" i="6"/>
  <c r="AO93" i="14" s="1"/>
  <c r="BX114" i="6"/>
  <c r="AP93" i="14" s="1"/>
  <c r="BY114" i="6"/>
  <c r="AQ93" i="14" s="1"/>
  <c r="BZ114" i="6"/>
  <c r="AR93" i="14" s="1"/>
  <c r="CA114" i="6"/>
  <c r="AS93" i="14" s="1"/>
  <c r="CB114" i="6"/>
  <c r="AT93" i="14" s="1"/>
  <c r="CC114" i="6"/>
  <c r="AU93" i="14" s="1"/>
  <c r="CD114" i="6"/>
  <c r="AV93" i="14" s="1"/>
  <c r="CE114" i="6"/>
  <c r="AW93" i="14" s="1"/>
  <c r="CF114" i="6"/>
  <c r="AX93" i="14" s="1"/>
  <c r="CG114" i="6"/>
  <c r="AY93" i="14" s="1"/>
  <c r="CH114" i="6"/>
  <c r="AZ93" i="14" s="1"/>
  <c r="CI114" i="6"/>
  <c r="BA93" i="14" s="1"/>
  <c r="CJ114" i="6"/>
  <c r="BB93" i="14" s="1"/>
  <c r="CK114" i="6"/>
  <c r="BC93" i="14" s="1"/>
  <c r="CL114" i="6"/>
  <c r="BD93" i="14" s="1"/>
  <c r="CM114" i="6"/>
  <c r="BE93" i="14" s="1"/>
  <c r="CN114" i="6"/>
  <c r="BF93" i="14" s="1"/>
  <c r="CO114" i="6"/>
  <c r="BG93" i="14" s="1"/>
  <c r="CP114" i="6"/>
  <c r="BH93" i="14" s="1"/>
  <c r="CQ114" i="6"/>
  <c r="BI93" i="14" s="1"/>
  <c r="CR114" i="6"/>
  <c r="BJ93" i="14" s="1"/>
  <c r="CS114" i="6"/>
  <c r="BK93" i="14" s="1"/>
  <c r="CT114" i="6"/>
  <c r="CU114" i="6"/>
  <c r="BM93" i="14" s="1"/>
  <c r="CV114" i="6"/>
  <c r="BN93" i="14" s="1"/>
  <c r="CW114" i="6"/>
  <c r="BO93" i="14" s="1"/>
  <c r="CX114" i="6"/>
  <c r="BP93" i="14" s="1"/>
  <c r="CY114" i="6"/>
  <c r="BQ93" i="14" s="1"/>
  <c r="CZ114" i="6"/>
  <c r="BR93" i="14" s="1"/>
  <c r="DA114" i="6"/>
  <c r="BS93" i="14" s="1"/>
  <c r="DB114" i="6"/>
  <c r="BT93" i="14" s="1"/>
  <c r="DC114" i="6"/>
  <c r="BU93" i="14" s="1"/>
  <c r="DD114" i="6"/>
  <c r="BV93" i="14" s="1"/>
  <c r="AK115" i="6"/>
  <c r="AL115" i="6"/>
  <c r="AM115" i="6"/>
  <c r="AN115" i="6"/>
  <c r="AO115" i="6"/>
  <c r="AP115" i="6"/>
  <c r="AQ115" i="6"/>
  <c r="AR115" i="6"/>
  <c r="AS115" i="6"/>
  <c r="AT115" i="6"/>
  <c r="AU115" i="6"/>
  <c r="AV115" i="6"/>
  <c r="AW115" i="6"/>
  <c r="AX115" i="6"/>
  <c r="AY115" i="6"/>
  <c r="AZ115" i="6"/>
  <c r="BA115" i="6"/>
  <c r="S94" i="14" s="1"/>
  <c r="BB115" i="6"/>
  <c r="T94" i="14" s="1"/>
  <c r="BC115" i="6"/>
  <c r="U94" i="14" s="1"/>
  <c r="BD115" i="6"/>
  <c r="V94" i="14" s="1"/>
  <c r="BE115" i="6"/>
  <c r="W94" i="14" s="1"/>
  <c r="BF115" i="6"/>
  <c r="X94" i="14" s="1"/>
  <c r="BG115" i="6"/>
  <c r="Y94" i="14" s="1"/>
  <c r="BH115" i="6"/>
  <c r="Z94" i="14" s="1"/>
  <c r="BI115" i="6"/>
  <c r="AA94" i="14" s="1"/>
  <c r="BJ115" i="6"/>
  <c r="AB94" i="14" s="1"/>
  <c r="BK115" i="6"/>
  <c r="AC94" i="14" s="1"/>
  <c r="BL115" i="6"/>
  <c r="AD94" i="14" s="1"/>
  <c r="BM115" i="6"/>
  <c r="AE94" i="14" s="1"/>
  <c r="BN115" i="6"/>
  <c r="AF94" i="14" s="1"/>
  <c r="BO115" i="6"/>
  <c r="AG94" i="14" s="1"/>
  <c r="BP115" i="6"/>
  <c r="AH94" i="14" s="1"/>
  <c r="BQ115" i="6"/>
  <c r="AI94" i="14" s="1"/>
  <c r="BR115" i="6"/>
  <c r="AJ94" i="14" s="1"/>
  <c r="BS115" i="6"/>
  <c r="AK94" i="14" s="1"/>
  <c r="BT115" i="6"/>
  <c r="AL94" i="14" s="1"/>
  <c r="BU115" i="6"/>
  <c r="AM94" i="14" s="1"/>
  <c r="BV115" i="6"/>
  <c r="BW115" i="6"/>
  <c r="AO94" i="14" s="1"/>
  <c r="BX115" i="6"/>
  <c r="AP94" i="14" s="1"/>
  <c r="BY115" i="6"/>
  <c r="AQ94" i="14" s="1"/>
  <c r="BZ115" i="6"/>
  <c r="AR94" i="14" s="1"/>
  <c r="CA115" i="6"/>
  <c r="AS94" i="14" s="1"/>
  <c r="CB115" i="6"/>
  <c r="AT94" i="14" s="1"/>
  <c r="CC115" i="6"/>
  <c r="AU94" i="14" s="1"/>
  <c r="CD115" i="6"/>
  <c r="AV94" i="14" s="1"/>
  <c r="CE115" i="6"/>
  <c r="AW94" i="14" s="1"/>
  <c r="CF115" i="6"/>
  <c r="AX94" i="14" s="1"/>
  <c r="CG115" i="6"/>
  <c r="AY94" i="14" s="1"/>
  <c r="CH115" i="6"/>
  <c r="AZ94" i="14" s="1"/>
  <c r="CI115" i="6"/>
  <c r="CJ115" i="6"/>
  <c r="BB94" i="14" s="1"/>
  <c r="CK115" i="6"/>
  <c r="BC94" i="14" s="1"/>
  <c r="CL115" i="6"/>
  <c r="BD94" i="14" s="1"/>
  <c r="CM115" i="6"/>
  <c r="BE94" i="14" s="1"/>
  <c r="CN115" i="6"/>
  <c r="BF94" i="14" s="1"/>
  <c r="CO115" i="6"/>
  <c r="BG94" i="14" s="1"/>
  <c r="CP115" i="6"/>
  <c r="BH94" i="14" s="1"/>
  <c r="CQ115" i="6"/>
  <c r="BI94" i="14" s="1"/>
  <c r="CR115" i="6"/>
  <c r="BJ94" i="14" s="1"/>
  <c r="CS115" i="6"/>
  <c r="BK94" i="14" s="1"/>
  <c r="CT115" i="6"/>
  <c r="BL94" i="14" s="1"/>
  <c r="CU115" i="6"/>
  <c r="CV115" i="6"/>
  <c r="BN94" i="14" s="1"/>
  <c r="CW115" i="6"/>
  <c r="BO94" i="14" s="1"/>
  <c r="CX115" i="6"/>
  <c r="BP94" i="14" s="1"/>
  <c r="CY115" i="6"/>
  <c r="BQ94" i="14" s="1"/>
  <c r="CZ115" i="6"/>
  <c r="BR94" i="14" s="1"/>
  <c r="DA115" i="6"/>
  <c r="BS94" i="14" s="1"/>
  <c r="DB115" i="6"/>
  <c r="BT94" i="14" s="1"/>
  <c r="DC115" i="6"/>
  <c r="BU94" i="14" s="1"/>
  <c r="DD115" i="6"/>
  <c r="BV94" i="14" s="1"/>
  <c r="CR116" i="6"/>
  <c r="BJ95" i="14" s="1"/>
  <c r="CQ116" i="6"/>
  <c r="BI95" i="14" s="1"/>
  <c r="CP116" i="6"/>
  <c r="BH95" i="14" s="1"/>
  <c r="CO116" i="6"/>
  <c r="BG95" i="14" s="1"/>
  <c r="CN116" i="6"/>
  <c r="BF95" i="14" s="1"/>
  <c r="CM116" i="6"/>
  <c r="BE95" i="14" s="1"/>
  <c r="CL116" i="6"/>
  <c r="BD95" i="14" s="1"/>
  <c r="CK116" i="6"/>
  <c r="BC95" i="14" s="1"/>
  <c r="CJ116" i="6"/>
  <c r="BB95" i="14" s="1"/>
  <c r="CI116" i="6"/>
  <c r="BA95" i="14" s="1"/>
  <c r="CH116" i="6"/>
  <c r="AZ95" i="14" s="1"/>
  <c r="CG116" i="6"/>
  <c r="AY95" i="14" s="1"/>
  <c r="CF116" i="6"/>
  <c r="AX95" i="14" s="1"/>
  <c r="CE116" i="6"/>
  <c r="AW95" i="14" s="1"/>
  <c r="CD116" i="6"/>
  <c r="AV95" i="14" s="1"/>
  <c r="CC116" i="6"/>
  <c r="AU95" i="14" s="1"/>
  <c r="CB116" i="6"/>
  <c r="AT95" i="14" s="1"/>
  <c r="CA116" i="6"/>
  <c r="AS95" i="14" s="1"/>
  <c r="BZ116" i="6"/>
  <c r="AR95" i="14" s="1"/>
  <c r="BY116" i="6"/>
  <c r="AQ95" i="14" s="1"/>
  <c r="BX116" i="6"/>
  <c r="AP95" i="14" s="1"/>
  <c r="BW116" i="6"/>
  <c r="AO95" i="14" s="1"/>
  <c r="BV116" i="6"/>
  <c r="AN95" i="14" s="1"/>
  <c r="BU116" i="6"/>
  <c r="AM95" i="14" s="1"/>
  <c r="BT116" i="6"/>
  <c r="AL95" i="14" s="1"/>
  <c r="BS116" i="6"/>
  <c r="AK95" i="14" s="1"/>
  <c r="BR116" i="6"/>
  <c r="AJ95" i="14" s="1"/>
  <c r="BQ116" i="6"/>
  <c r="AI95" i="14" s="1"/>
  <c r="BP116" i="6"/>
  <c r="AH95" i="14" s="1"/>
  <c r="BO116" i="6"/>
  <c r="AG95" i="14" s="1"/>
  <c r="BN116" i="6"/>
  <c r="AF95" i="14" s="1"/>
  <c r="BM116" i="6"/>
  <c r="AE95" i="14" s="1"/>
  <c r="BL116" i="6"/>
  <c r="AD95" i="14" s="1"/>
  <c r="BK116" i="6"/>
  <c r="AC95" i="14" s="1"/>
  <c r="BJ116" i="6"/>
  <c r="AB95" i="14" s="1"/>
  <c r="BI116" i="6"/>
  <c r="AA95" i="14" s="1"/>
  <c r="BH116" i="6"/>
  <c r="Z95" i="14" s="1"/>
  <c r="BG116" i="6"/>
  <c r="Y95" i="14" s="1"/>
  <c r="BF116" i="6"/>
  <c r="X95" i="14" s="1"/>
  <c r="BE116" i="6"/>
  <c r="W95" i="14" s="1"/>
  <c r="BD116" i="6"/>
  <c r="V95" i="14" s="1"/>
  <c r="BC116" i="6"/>
  <c r="U95" i="14" s="1"/>
  <c r="BB116" i="6"/>
  <c r="T95" i="14" s="1"/>
  <c r="BA116" i="6"/>
  <c r="S95" i="14" s="1"/>
  <c r="AZ116" i="6"/>
  <c r="AY116" i="6"/>
  <c r="AX116" i="6"/>
  <c r="AW116" i="6"/>
  <c r="AV116" i="6"/>
  <c r="AU116" i="6"/>
  <c r="AT116" i="6"/>
  <c r="AS116" i="6"/>
  <c r="AR116" i="6"/>
  <c r="AQ116" i="6"/>
  <c r="AP116" i="6"/>
  <c r="AO116" i="6"/>
  <c r="AN116" i="6"/>
  <c r="AM116" i="6"/>
  <c r="AL116" i="6"/>
  <c r="AK116" i="6"/>
  <c r="AV100" i="6"/>
  <c r="AU100" i="6"/>
  <c r="AT100" i="6"/>
  <c r="AS100" i="6"/>
  <c r="AR100" i="6"/>
  <c r="AQ100" i="6"/>
  <c r="AP100" i="6"/>
  <c r="AO100" i="6"/>
  <c r="AN100" i="6"/>
  <c r="AM100" i="6"/>
  <c r="AL100" i="6"/>
  <c r="AK100" i="6"/>
  <c r="AV99" i="6"/>
  <c r="AU99" i="6"/>
  <c r="AT99" i="6"/>
  <c r="AS99" i="6"/>
  <c r="AR99" i="6"/>
  <c r="AQ99" i="6"/>
  <c r="AP99" i="6"/>
  <c r="AO99" i="6"/>
  <c r="AN99" i="6"/>
  <c r="AM99" i="6"/>
  <c r="AL99" i="6"/>
  <c r="AK99" i="6"/>
  <c r="AV98" i="6"/>
  <c r="AU98" i="6"/>
  <c r="AT98" i="6"/>
  <c r="AS98" i="6"/>
  <c r="AR98" i="6"/>
  <c r="AQ98" i="6"/>
  <c r="AP98" i="6"/>
  <c r="AO98" i="6"/>
  <c r="AN98" i="6"/>
  <c r="AM98" i="6"/>
  <c r="AL98" i="6"/>
  <c r="AK98" i="6"/>
  <c r="AV95" i="6"/>
  <c r="AU95" i="6"/>
  <c r="AT95" i="6"/>
  <c r="AS95" i="6"/>
  <c r="AR95" i="6"/>
  <c r="AQ95" i="6"/>
  <c r="AP95" i="6"/>
  <c r="AO95" i="6"/>
  <c r="AN95" i="6"/>
  <c r="AM95" i="6"/>
  <c r="AL95" i="6"/>
  <c r="AK95" i="6"/>
  <c r="AV94" i="6"/>
  <c r="AU94" i="6"/>
  <c r="AS94" i="6"/>
  <c r="AR94" i="6"/>
  <c r="AQ94" i="6"/>
  <c r="AP94" i="6"/>
  <c r="AO94" i="6"/>
  <c r="AN94" i="6"/>
  <c r="AM94" i="6"/>
  <c r="AL94" i="6"/>
  <c r="AK94" i="6"/>
  <c r="AV93" i="6"/>
  <c r="AU93" i="6"/>
  <c r="AT93" i="6"/>
  <c r="AS93" i="6"/>
  <c r="AR93" i="6"/>
  <c r="AQ93" i="6"/>
  <c r="AP93" i="6"/>
  <c r="AO93" i="6"/>
  <c r="AN93" i="6"/>
  <c r="AM93" i="6"/>
  <c r="AL93" i="6"/>
  <c r="AK93" i="6"/>
  <c r="AV92" i="6"/>
  <c r="AU92" i="6"/>
  <c r="AT92" i="6"/>
  <c r="AS92" i="6"/>
  <c r="AR92" i="6"/>
  <c r="AQ92" i="6"/>
  <c r="AP92" i="6"/>
  <c r="AO92" i="6"/>
  <c r="AN92" i="6"/>
  <c r="AM92" i="6"/>
  <c r="AL92" i="6"/>
  <c r="AK92" i="6"/>
  <c r="AV91" i="6"/>
  <c r="AU91" i="6"/>
  <c r="AT91" i="6"/>
  <c r="AS91" i="6"/>
  <c r="AR91" i="6"/>
  <c r="AQ91" i="6"/>
  <c r="AP91" i="6"/>
  <c r="AO91" i="6"/>
  <c r="AN91" i="6"/>
  <c r="AM91" i="6"/>
  <c r="AL91" i="6"/>
  <c r="AK91" i="6"/>
  <c r="AV90" i="6"/>
  <c r="AU90" i="6"/>
  <c r="AS90" i="6"/>
  <c r="AR90" i="6"/>
  <c r="AQ90" i="6"/>
  <c r="AP90" i="6"/>
  <c r="AO90" i="6"/>
  <c r="AN90" i="6"/>
  <c r="AM90" i="6"/>
  <c r="AL90" i="6"/>
  <c r="AK90" i="6"/>
  <c r="AV89" i="6"/>
  <c r="AU89" i="6"/>
  <c r="AT89" i="6"/>
  <c r="AS89" i="6"/>
  <c r="AR89" i="6"/>
  <c r="AQ89" i="6"/>
  <c r="AP89" i="6"/>
  <c r="AO89" i="6"/>
  <c r="AN89" i="6"/>
  <c r="AM89" i="6"/>
  <c r="AL89" i="6"/>
  <c r="AK89" i="6"/>
  <c r="J79" i="6"/>
  <c r="K79" i="6"/>
  <c r="L79" i="6"/>
  <c r="M79" i="6"/>
  <c r="N79" i="6"/>
  <c r="O79" i="6"/>
  <c r="J80" i="6"/>
  <c r="K80" i="6"/>
  <c r="L80" i="6"/>
  <c r="M80" i="6"/>
  <c r="N80" i="6"/>
  <c r="O80" i="6"/>
  <c r="J81" i="6"/>
  <c r="K81" i="6"/>
  <c r="L81" i="6"/>
  <c r="M81" i="6"/>
  <c r="N81" i="6"/>
  <c r="O81" i="6"/>
  <c r="J82" i="6"/>
  <c r="K82" i="6"/>
  <c r="L82" i="6"/>
  <c r="J83" i="6"/>
  <c r="K83" i="6"/>
  <c r="L83" i="6"/>
  <c r="M83" i="6"/>
  <c r="N83" i="6"/>
  <c r="O83" i="6"/>
  <c r="J84" i="6"/>
  <c r="K84" i="6"/>
  <c r="L84" i="6"/>
  <c r="M84" i="6"/>
  <c r="N84" i="6"/>
  <c r="O84" i="6"/>
  <c r="X108" i="6"/>
  <c r="R118" i="6"/>
  <c r="S118" i="6"/>
  <c r="T118" i="6"/>
  <c r="U118" i="6"/>
  <c r="V118" i="6"/>
  <c r="W118" i="6"/>
  <c r="E100" i="6"/>
  <c r="L75" i="6"/>
  <c r="K76" i="6"/>
  <c r="K75" i="6"/>
  <c r="K73" i="6"/>
  <c r="J77" i="6"/>
  <c r="J76" i="6"/>
  <c r="J75" i="6"/>
  <c r="J73" i="6"/>
  <c r="DD65" i="6"/>
  <c r="DC65" i="6"/>
  <c r="DB65" i="6"/>
  <c r="DA65" i="6"/>
  <c r="CZ65" i="6"/>
  <c r="CY65" i="6"/>
  <c r="CX65" i="6"/>
  <c r="CW65" i="6"/>
  <c r="CV65" i="6"/>
  <c r="CU65" i="6"/>
  <c r="CT65" i="6"/>
  <c r="CS65" i="6"/>
  <c r="CR65" i="6"/>
  <c r="CQ65" i="6"/>
  <c r="CP65" i="6"/>
  <c r="CO65" i="6"/>
  <c r="CN65" i="6"/>
  <c r="CM65" i="6"/>
  <c r="CL65" i="6"/>
  <c r="CK65" i="6"/>
  <c r="CJ65" i="6"/>
  <c r="CI65" i="6"/>
  <c r="CH65" i="6"/>
  <c r="CG65" i="6"/>
  <c r="CF65" i="6"/>
  <c r="CE65" i="6"/>
  <c r="CD65" i="6"/>
  <c r="CC65" i="6"/>
  <c r="CB65" i="6"/>
  <c r="CA65" i="6"/>
  <c r="BZ65" i="6"/>
  <c r="BY65" i="6"/>
  <c r="BX65" i="6"/>
  <c r="BW65" i="6"/>
  <c r="BV65" i="6"/>
  <c r="BU65" i="6"/>
  <c r="BT65" i="6"/>
  <c r="BS65" i="6"/>
  <c r="BR65" i="6"/>
  <c r="BQ65" i="6"/>
  <c r="BP65" i="6"/>
  <c r="BO65" i="6"/>
  <c r="BN65" i="6"/>
  <c r="BM65" i="6"/>
  <c r="BL65" i="6"/>
  <c r="BK65" i="6"/>
  <c r="BJ65" i="6"/>
  <c r="BI65" i="6"/>
  <c r="BH65" i="6"/>
  <c r="BG65" i="6"/>
  <c r="BF65" i="6"/>
  <c r="BE65" i="6"/>
  <c r="BD65" i="6"/>
  <c r="BC65" i="6"/>
  <c r="BB65" i="6"/>
  <c r="BA65" i="6"/>
  <c r="AZ65" i="6"/>
  <c r="AY65" i="6"/>
  <c r="AX65" i="6"/>
  <c r="AW65" i="6"/>
  <c r="AV65" i="6"/>
  <c r="AU65" i="6"/>
  <c r="AT65" i="6"/>
  <c r="AS65" i="6"/>
  <c r="AR65" i="6"/>
  <c r="AQ65" i="6"/>
  <c r="AP65" i="6"/>
  <c r="AO65" i="6"/>
  <c r="AN65" i="6"/>
  <c r="AM65" i="6"/>
  <c r="AL65" i="6"/>
  <c r="AK65" i="6"/>
  <c r="DD47" i="6"/>
  <c r="DD55" i="6" s="1"/>
  <c r="DC47" i="6"/>
  <c r="DC55" i="6" s="1"/>
  <c r="DB47" i="6"/>
  <c r="DB55" i="6" s="1"/>
  <c r="DA47" i="6"/>
  <c r="DA55" i="6" s="1"/>
  <c r="CZ47" i="6"/>
  <c r="CZ55" i="6" s="1"/>
  <c r="CY47" i="6"/>
  <c r="CY55" i="6" s="1"/>
  <c r="CX47" i="6"/>
  <c r="CX55" i="6" s="1"/>
  <c r="CW47" i="6"/>
  <c r="CW55" i="6" s="1"/>
  <c r="CV47" i="6"/>
  <c r="CV55" i="6" s="1"/>
  <c r="CU47" i="6"/>
  <c r="CU55" i="6" s="1"/>
  <c r="CT47" i="6"/>
  <c r="CT55" i="6" s="1"/>
  <c r="CS47" i="6"/>
  <c r="CS55" i="6" s="1"/>
  <c r="CR47" i="6"/>
  <c r="CR55" i="6" s="1"/>
  <c r="CQ47" i="6"/>
  <c r="CQ55" i="6" s="1"/>
  <c r="CP47" i="6"/>
  <c r="CP55" i="6" s="1"/>
  <c r="CO47" i="6"/>
  <c r="CO55" i="6" s="1"/>
  <c r="CN47" i="6"/>
  <c r="CN55" i="6" s="1"/>
  <c r="CM47" i="6"/>
  <c r="CM55" i="6" s="1"/>
  <c r="CL47" i="6"/>
  <c r="CL55" i="6" s="1"/>
  <c r="CK47" i="6"/>
  <c r="CJ47" i="6"/>
  <c r="CJ55" i="6" s="1"/>
  <c r="CI47" i="6"/>
  <c r="CI55" i="6" s="1"/>
  <c r="CH47" i="6"/>
  <c r="CH55" i="6" s="1"/>
  <c r="CG47" i="6"/>
  <c r="CG55" i="6" s="1"/>
  <c r="CF47" i="6"/>
  <c r="CF55" i="6" s="1"/>
  <c r="CE47" i="6"/>
  <c r="CE55" i="6" s="1"/>
  <c r="CD47" i="6"/>
  <c r="CD55" i="6" s="1"/>
  <c r="CC47" i="6"/>
  <c r="CC55" i="6" s="1"/>
  <c r="CB47" i="6"/>
  <c r="CB55" i="6" s="1"/>
  <c r="CA47" i="6"/>
  <c r="CA55" i="6" s="1"/>
  <c r="BZ47" i="6"/>
  <c r="BZ55" i="6" s="1"/>
  <c r="BY47" i="6"/>
  <c r="BY55" i="6" s="1"/>
  <c r="BX47" i="6"/>
  <c r="BX55" i="6" s="1"/>
  <c r="BW47" i="6"/>
  <c r="BW55" i="6" s="1"/>
  <c r="BV47" i="6"/>
  <c r="BU47" i="6"/>
  <c r="BU55" i="6" s="1"/>
  <c r="BT47" i="6"/>
  <c r="BT55" i="6" s="1"/>
  <c r="BS47" i="6"/>
  <c r="BS55" i="6" s="1"/>
  <c r="BR47" i="6"/>
  <c r="BR55" i="6" s="1"/>
  <c r="BQ47" i="6"/>
  <c r="BQ55" i="6" s="1"/>
  <c r="BP47" i="6"/>
  <c r="BP55" i="6" s="1"/>
  <c r="BO47" i="6"/>
  <c r="BO55" i="6" s="1"/>
  <c r="BN47" i="6"/>
  <c r="BN55" i="6" s="1"/>
  <c r="BM47" i="6"/>
  <c r="BM55" i="6" s="1"/>
  <c r="BL47" i="6"/>
  <c r="BL55" i="6" s="1"/>
  <c r="BK47" i="6"/>
  <c r="BK55" i="6" s="1"/>
  <c r="BJ47" i="6"/>
  <c r="BJ55" i="6" s="1"/>
  <c r="BI47" i="6"/>
  <c r="BI55" i="6" s="1"/>
  <c r="BH47" i="6"/>
  <c r="BH55" i="6" s="1"/>
  <c r="BG47" i="6"/>
  <c r="BG55" i="6" s="1"/>
  <c r="BF47" i="6"/>
  <c r="BF55" i="6" s="1"/>
  <c r="BE47" i="6"/>
  <c r="BE55" i="6" s="1"/>
  <c r="BD47" i="6"/>
  <c r="BD55" i="6" s="1"/>
  <c r="BC47" i="6"/>
  <c r="BC55" i="6" s="1"/>
  <c r="BB47" i="6"/>
  <c r="BA47" i="6"/>
  <c r="BA55" i="6" s="1"/>
  <c r="AZ47" i="6"/>
  <c r="AZ55" i="6" s="1"/>
  <c r="AY47" i="6"/>
  <c r="AY55" i="6" s="1"/>
  <c r="AX47" i="6"/>
  <c r="AX55" i="6" s="1"/>
  <c r="AW47" i="6"/>
  <c r="AW55" i="6" s="1"/>
  <c r="AV48" i="6"/>
  <c r="AU48" i="6"/>
  <c r="AT48" i="6"/>
  <c r="AS48" i="6"/>
  <c r="AR48" i="6"/>
  <c r="AQ48" i="6"/>
  <c r="AP48" i="6"/>
  <c r="AO48" i="6"/>
  <c r="AN48" i="6"/>
  <c r="AM48" i="6"/>
  <c r="AL48" i="6"/>
  <c r="AK48" i="6"/>
  <c r="AV47" i="6"/>
  <c r="AV55" i="6" s="1"/>
  <c r="AU47" i="6"/>
  <c r="AU55" i="6" s="1"/>
  <c r="AT47" i="6"/>
  <c r="AT55" i="6" s="1"/>
  <c r="AS47" i="6"/>
  <c r="AS55" i="6" s="1"/>
  <c r="AR47" i="6"/>
  <c r="AR55" i="6" s="1"/>
  <c r="AQ47" i="6"/>
  <c r="AQ55" i="6" s="1"/>
  <c r="AP47" i="6"/>
  <c r="AP55" i="6" s="1"/>
  <c r="AO47" i="6"/>
  <c r="AO55" i="6" s="1"/>
  <c r="AN47" i="6"/>
  <c r="AN55" i="6" s="1"/>
  <c r="AM47" i="6"/>
  <c r="AL47" i="6"/>
  <c r="AL55" i="6" s="1"/>
  <c r="AK47" i="6"/>
  <c r="AK55" i="6" s="1"/>
  <c r="F52" i="6"/>
  <c r="F53" i="6"/>
  <c r="F54" i="6"/>
  <c r="F55" i="6"/>
  <c r="F51" i="6"/>
  <c r="E38" i="6"/>
  <c r="E37" i="6"/>
  <c r="E36" i="6"/>
  <c r="E35" i="6"/>
  <c r="E34" i="6"/>
  <c r="DD29" i="6"/>
  <c r="DD38" i="6" s="1"/>
  <c r="BV68" i="14" s="1"/>
  <c r="DC29" i="6"/>
  <c r="DC38" i="6" s="1"/>
  <c r="DB29" i="6"/>
  <c r="DB38" i="6" s="1"/>
  <c r="BT68" i="14" s="1"/>
  <c r="DA29" i="6"/>
  <c r="DA38" i="6" s="1"/>
  <c r="BS68" i="14" s="1"/>
  <c r="CZ29" i="6"/>
  <c r="CZ38" i="6" s="1"/>
  <c r="CY29" i="6"/>
  <c r="CY38" i="6" s="1"/>
  <c r="BQ68" i="14" s="1"/>
  <c r="CX29" i="6"/>
  <c r="CX38" i="6" s="1"/>
  <c r="CW29" i="6"/>
  <c r="CW38" i="6" s="1"/>
  <c r="BO68" i="14" s="1"/>
  <c r="CV29" i="6"/>
  <c r="CV38" i="6" s="1"/>
  <c r="CU29" i="6"/>
  <c r="CU38" i="6" s="1"/>
  <c r="CT29" i="6"/>
  <c r="CT38" i="6" s="1"/>
  <c r="CS29" i="6"/>
  <c r="CS38" i="6" s="1"/>
  <c r="DD28" i="6"/>
  <c r="DD46" i="6" s="1"/>
  <c r="DC28" i="6"/>
  <c r="DC46" i="6" s="1"/>
  <c r="DB28" i="6"/>
  <c r="DB46" i="6" s="1"/>
  <c r="DA28" i="6"/>
  <c r="DA46" i="6" s="1"/>
  <c r="CZ28" i="6"/>
  <c r="CZ46" i="6" s="1"/>
  <c r="CY28" i="6"/>
  <c r="CY46" i="6" s="1"/>
  <c r="CX28" i="6"/>
  <c r="CX46" i="6" s="1"/>
  <c r="CW28" i="6"/>
  <c r="CW46" i="6" s="1"/>
  <c r="CV28" i="6"/>
  <c r="CV46" i="6" s="1"/>
  <c r="CU28" i="6"/>
  <c r="CU46" i="6" s="1"/>
  <c r="CT28" i="6"/>
  <c r="CT46" i="6" s="1"/>
  <c r="CS28" i="6"/>
  <c r="CR29" i="6"/>
  <c r="CR38" i="6" s="1"/>
  <c r="BJ68" i="14" s="1"/>
  <c r="CQ29" i="6"/>
  <c r="CQ38" i="6" s="1"/>
  <c r="CP29" i="6"/>
  <c r="CP38" i="6" s="1"/>
  <c r="BH68" i="14" s="1"/>
  <c r="CO29" i="6"/>
  <c r="CO38" i="6" s="1"/>
  <c r="CN29" i="6"/>
  <c r="CN38" i="6" s="1"/>
  <c r="BF68" i="14" s="1"/>
  <c r="CM29" i="6"/>
  <c r="CM38" i="6" s="1"/>
  <c r="BE68" i="14" s="1"/>
  <c r="CL29" i="6"/>
  <c r="CL38" i="6" s="1"/>
  <c r="CK29" i="6"/>
  <c r="CK38" i="6" s="1"/>
  <c r="BC68" i="14" s="1"/>
  <c r="CJ29" i="6"/>
  <c r="CJ38" i="6" s="1"/>
  <c r="CI29" i="6"/>
  <c r="CI38" i="6" s="1"/>
  <c r="BA68" i="14" s="1"/>
  <c r="CH29" i="6"/>
  <c r="CG29" i="6"/>
  <c r="CG38" i="6" s="1"/>
  <c r="AY68" i="14" s="1"/>
  <c r="CR28" i="6"/>
  <c r="CQ28" i="6"/>
  <c r="CQ46" i="6" s="1"/>
  <c r="CP28" i="6"/>
  <c r="CO28" i="6"/>
  <c r="CN28" i="6"/>
  <c r="CN46" i="6" s="1"/>
  <c r="CM28" i="6"/>
  <c r="CM46" i="6" s="1"/>
  <c r="CL28" i="6"/>
  <c r="CK28" i="6"/>
  <c r="CJ28" i="6"/>
  <c r="CI28" i="6"/>
  <c r="CI46" i="6" s="1"/>
  <c r="CH28" i="6"/>
  <c r="CG28" i="6"/>
  <c r="CF29" i="6"/>
  <c r="CF38" i="6" s="1"/>
  <c r="CE29" i="6"/>
  <c r="CE38" i="6" s="1"/>
  <c r="CD29" i="6"/>
  <c r="CD38" i="6" s="1"/>
  <c r="CC29" i="6"/>
  <c r="CC38" i="6" s="1"/>
  <c r="CB29" i="6"/>
  <c r="CB38" i="6" s="1"/>
  <c r="AT68" i="14" s="1"/>
  <c r="CA29" i="6"/>
  <c r="CA38" i="6" s="1"/>
  <c r="AS68" i="14" s="1"/>
  <c r="BZ29" i="6"/>
  <c r="BZ38" i="6" s="1"/>
  <c r="BY29" i="6"/>
  <c r="BY38" i="6" s="1"/>
  <c r="BX29" i="6"/>
  <c r="BX38" i="6" s="1"/>
  <c r="AP68" i="14" s="1"/>
  <c r="BW29" i="6"/>
  <c r="BW38" i="6" s="1"/>
  <c r="BV29" i="6"/>
  <c r="BV38" i="6" s="1"/>
  <c r="AN68" i="14" s="1"/>
  <c r="BU29" i="6"/>
  <c r="BU38" i="6" s="1"/>
  <c r="BU64" i="6" s="1"/>
  <c r="CF28" i="6"/>
  <c r="CF37" i="6" s="1"/>
  <c r="CE28" i="6"/>
  <c r="CE37" i="6" s="1"/>
  <c r="CD28" i="6"/>
  <c r="CC28" i="6"/>
  <c r="CB28" i="6"/>
  <c r="CB37" i="6" s="1"/>
  <c r="AT67" i="14" s="1"/>
  <c r="CA28" i="6"/>
  <c r="CA37" i="6" s="1"/>
  <c r="BZ28" i="6"/>
  <c r="BZ37" i="6" s="1"/>
  <c r="AR67" i="14" s="1"/>
  <c r="BY28" i="6"/>
  <c r="BX28" i="6"/>
  <c r="BX46" i="6" s="1"/>
  <c r="BW28" i="6"/>
  <c r="BW37" i="6" s="1"/>
  <c r="AO67" i="14" s="1"/>
  <c r="BV28" i="6"/>
  <c r="BU28" i="6"/>
  <c r="BT29" i="6"/>
  <c r="BT38" i="6" s="1"/>
  <c r="BS29" i="6"/>
  <c r="BS38" i="6" s="1"/>
  <c r="BR29" i="6"/>
  <c r="BR38" i="6" s="1"/>
  <c r="BQ29" i="6"/>
  <c r="BQ38" i="6" s="1"/>
  <c r="AI68" i="14" s="1"/>
  <c r="BP29" i="6"/>
  <c r="BP38" i="6" s="1"/>
  <c r="AH68" i="14" s="1"/>
  <c r="BO29" i="6"/>
  <c r="BO38" i="6" s="1"/>
  <c r="AG68" i="14" s="1"/>
  <c r="BN29" i="6"/>
  <c r="BN38" i="6" s="1"/>
  <c r="AF68" i="14" s="1"/>
  <c r="BM29" i="6"/>
  <c r="BM38" i="6" s="1"/>
  <c r="BL29" i="6"/>
  <c r="BL38" i="6" s="1"/>
  <c r="AD68" i="14" s="1"/>
  <c r="BK29" i="6"/>
  <c r="BK38" i="6" s="1"/>
  <c r="BJ29" i="6"/>
  <c r="BJ38" i="6" s="1"/>
  <c r="AB68" i="14" s="1"/>
  <c r="BI29" i="6"/>
  <c r="BI38" i="6" s="1"/>
  <c r="BT28" i="6"/>
  <c r="BS28" i="6"/>
  <c r="BS37" i="6" s="1"/>
  <c r="BR28" i="6"/>
  <c r="BR37" i="6" s="1"/>
  <c r="AJ67" i="14" s="1"/>
  <c r="BQ28" i="6"/>
  <c r="BP28" i="6"/>
  <c r="BP37" i="6" s="1"/>
  <c r="AH67" i="14" s="1"/>
  <c r="BO28" i="6"/>
  <c r="BO37" i="6" s="1"/>
  <c r="BN28" i="6"/>
  <c r="BM28" i="6"/>
  <c r="BL28" i="6"/>
  <c r="BL46" i="6" s="1"/>
  <c r="BK28" i="6"/>
  <c r="BK37" i="6" s="1"/>
  <c r="AC67" i="14" s="1"/>
  <c r="BJ28" i="6"/>
  <c r="BJ37" i="6" s="1"/>
  <c r="BI28" i="6"/>
  <c r="BH29" i="6"/>
  <c r="BH38" i="6" s="1"/>
  <c r="Z68" i="14" s="1"/>
  <c r="BG29" i="6"/>
  <c r="BG38" i="6" s="1"/>
  <c r="BF29" i="6"/>
  <c r="BF38" i="6" s="1"/>
  <c r="BE29" i="6"/>
  <c r="BE38" i="6" s="1"/>
  <c r="BD29" i="6"/>
  <c r="BD38" i="6" s="1"/>
  <c r="BC29" i="6"/>
  <c r="BC38" i="6" s="1"/>
  <c r="BB29" i="6"/>
  <c r="BB38" i="6" s="1"/>
  <c r="BA29" i="6"/>
  <c r="BA38" i="6" s="1"/>
  <c r="S68" i="14" s="1"/>
  <c r="AZ29" i="6"/>
  <c r="AZ38" i="6" s="1"/>
  <c r="AY29" i="6"/>
  <c r="AY38" i="6" s="1"/>
  <c r="Q68" i="14" s="1"/>
  <c r="AX29" i="6"/>
  <c r="AX38" i="6" s="1"/>
  <c r="AW29" i="6"/>
  <c r="BH28" i="6"/>
  <c r="BG28" i="6"/>
  <c r="BG37" i="6" s="1"/>
  <c r="BF28" i="6"/>
  <c r="BF37" i="6" s="1"/>
  <c r="X67" i="14" s="1"/>
  <c r="BE28" i="6"/>
  <c r="BD28" i="6"/>
  <c r="BD37" i="6" s="1"/>
  <c r="V67" i="14" s="1"/>
  <c r="BC28" i="6"/>
  <c r="BC37" i="6" s="1"/>
  <c r="U67" i="14" s="1"/>
  <c r="BB28" i="6"/>
  <c r="BA28" i="6"/>
  <c r="BA37" i="6" s="1"/>
  <c r="S67" i="14" s="1"/>
  <c r="AZ28" i="6"/>
  <c r="AY28" i="6"/>
  <c r="AY37" i="6" s="1"/>
  <c r="AX28" i="6"/>
  <c r="AX37" i="6" s="1"/>
  <c r="P67" i="14" s="1"/>
  <c r="AW28" i="6"/>
  <c r="BE27" i="6"/>
  <c r="BA27" i="6"/>
  <c r="AW27" i="6"/>
  <c r="AV29" i="6"/>
  <c r="AV38" i="6" s="1"/>
  <c r="N68" i="14" s="1"/>
  <c r="AU29" i="6"/>
  <c r="AU38" i="6" s="1"/>
  <c r="M68" i="14" s="1"/>
  <c r="AT29" i="6"/>
  <c r="AT38" i="6" s="1"/>
  <c r="AS29" i="6"/>
  <c r="AS38" i="6" s="1"/>
  <c r="AR29" i="6"/>
  <c r="AR38" i="6" s="1"/>
  <c r="J68" i="14" s="1"/>
  <c r="AQ29" i="6"/>
  <c r="AQ38" i="6" s="1"/>
  <c r="AP29" i="6"/>
  <c r="AP38" i="6" s="1"/>
  <c r="H68" i="14" s="1"/>
  <c r="AO29" i="6"/>
  <c r="AO38" i="6" s="1"/>
  <c r="AN29" i="6"/>
  <c r="AN38" i="6" s="1"/>
  <c r="AM29" i="6"/>
  <c r="AM38" i="6" s="1"/>
  <c r="E68" i="14" s="1"/>
  <c r="AL29" i="6"/>
  <c r="AL38" i="6" s="1"/>
  <c r="D68" i="14" s="1"/>
  <c r="AK29" i="6"/>
  <c r="AK38" i="6" s="1"/>
  <c r="AV28" i="6"/>
  <c r="AV37" i="6" s="1"/>
  <c r="AU28" i="6"/>
  <c r="AU37" i="6" s="1"/>
  <c r="AT28" i="6"/>
  <c r="AT37" i="6" s="1"/>
  <c r="AS28" i="6"/>
  <c r="AR28" i="6"/>
  <c r="AR37" i="6" s="1"/>
  <c r="AQ28" i="6"/>
  <c r="AQ37" i="6" s="1"/>
  <c r="AP28" i="6"/>
  <c r="AP37" i="6" s="1"/>
  <c r="AO28" i="6"/>
  <c r="AN28" i="6"/>
  <c r="AN37" i="6" s="1"/>
  <c r="AM28" i="6"/>
  <c r="AM37" i="6" s="1"/>
  <c r="AL28" i="6"/>
  <c r="AL46" i="6" s="1"/>
  <c r="AK28" i="6"/>
  <c r="AV27" i="6"/>
  <c r="AV36" i="6" s="1"/>
  <c r="AU27" i="6"/>
  <c r="AT27" i="6"/>
  <c r="AS27" i="6"/>
  <c r="AS36" i="6" s="1"/>
  <c r="AR27" i="6"/>
  <c r="AR36" i="6" s="1"/>
  <c r="AQ27" i="6"/>
  <c r="AQ36" i="6" s="1"/>
  <c r="AP27" i="6"/>
  <c r="AP36" i="6" s="1"/>
  <c r="AO27" i="6"/>
  <c r="AO36" i="6" s="1"/>
  <c r="AN27" i="6"/>
  <c r="AN36" i="6" s="1"/>
  <c r="AM27" i="6"/>
  <c r="AM36" i="6" s="1"/>
  <c r="AL27" i="6"/>
  <c r="AL36" i="6" s="1"/>
  <c r="AK27" i="6"/>
  <c r="AK36" i="6" s="1"/>
  <c r="AV26" i="6"/>
  <c r="AU26" i="6"/>
  <c r="AU44" i="6" s="1"/>
  <c r="AT26" i="6"/>
  <c r="AT44" i="6" s="1"/>
  <c r="AS26" i="6"/>
  <c r="AR26" i="6"/>
  <c r="AR35" i="6" s="1"/>
  <c r="AQ26" i="6"/>
  <c r="AQ35" i="6" s="1"/>
  <c r="AP26" i="6"/>
  <c r="AP35" i="6" s="1"/>
  <c r="AO26" i="6"/>
  <c r="AN26" i="6"/>
  <c r="AN35" i="6" s="1"/>
  <c r="AM26" i="6"/>
  <c r="AM35" i="6" s="1"/>
  <c r="AL26" i="6"/>
  <c r="AL35" i="6" s="1"/>
  <c r="AK26" i="6"/>
  <c r="AV25" i="6"/>
  <c r="AV43" i="6" s="1"/>
  <c r="AU25" i="6"/>
  <c r="AU43" i="6" s="1"/>
  <c r="AT25" i="6"/>
  <c r="AT43" i="6" s="1"/>
  <c r="AS25" i="6"/>
  <c r="AS43" i="6" s="1"/>
  <c r="AR25" i="6"/>
  <c r="AR43" i="6" s="1"/>
  <c r="AQ25" i="6"/>
  <c r="AQ43" i="6" s="1"/>
  <c r="AP25" i="6"/>
  <c r="AP43" i="6" s="1"/>
  <c r="AO25" i="6"/>
  <c r="AO43" i="6" s="1"/>
  <c r="AN25" i="6"/>
  <c r="AN43" i="6" s="1"/>
  <c r="AM25" i="6"/>
  <c r="AL25" i="6"/>
  <c r="AL43" i="6" s="1"/>
  <c r="AK25" i="6"/>
  <c r="BG26" i="6"/>
  <c r="BG25" i="6"/>
  <c r="BG43" i="6" s="1"/>
  <c r="BH26" i="6"/>
  <c r="L26" i="6"/>
  <c r="BH25" i="6"/>
  <c r="BH43" i="6" s="1"/>
  <c r="AZ26" i="6"/>
  <c r="BD26" i="6"/>
  <c r="BD44" i="6" s="1"/>
  <c r="AW26" i="6"/>
  <c r="AW44" i="6" s="1"/>
  <c r="BA26" i="6"/>
  <c r="BE26" i="6"/>
  <c r="AX26" i="6"/>
  <c r="AX44" i="6" s="1"/>
  <c r="BB26" i="6"/>
  <c r="BF26" i="6"/>
  <c r="BF44" i="6" s="1"/>
  <c r="AY25" i="6"/>
  <c r="AY43" i="6" s="1"/>
  <c r="AY26" i="6"/>
  <c r="AY44" i="6" s="1"/>
  <c r="BC26" i="6"/>
  <c r="BC44" i="6" s="1"/>
  <c r="AX27" i="6"/>
  <c r="BF27" i="6"/>
  <c r="BN27" i="6"/>
  <c r="BZ27" i="6"/>
  <c r="CL27" i="6"/>
  <c r="AY27" i="6"/>
  <c r="BC27" i="6"/>
  <c r="BG27" i="6"/>
  <c r="BK27" i="6"/>
  <c r="BO27" i="6"/>
  <c r="BS27" i="6"/>
  <c r="BW27" i="6"/>
  <c r="CA27" i="6"/>
  <c r="CE27" i="6"/>
  <c r="CI27" i="6"/>
  <c r="CM27" i="6"/>
  <c r="CQ27" i="6"/>
  <c r="CU27" i="6"/>
  <c r="CY27" i="6"/>
  <c r="DC27" i="6"/>
  <c r="BB27" i="6"/>
  <c r="BR27" i="6"/>
  <c r="CD27" i="6"/>
  <c r="CH27" i="6"/>
  <c r="CT27" i="6"/>
  <c r="AZ27" i="6"/>
  <c r="BD27" i="6"/>
  <c r="BH27" i="6"/>
  <c r="BL27" i="6"/>
  <c r="BP27" i="6"/>
  <c r="BT27" i="6"/>
  <c r="BX27" i="6"/>
  <c r="CB27" i="6"/>
  <c r="CF27" i="6"/>
  <c r="CJ27" i="6"/>
  <c r="CN27" i="6"/>
  <c r="CR27" i="6"/>
  <c r="CV27" i="6"/>
  <c r="CZ27" i="6"/>
  <c r="DD27" i="6"/>
  <c r="BI27" i="6"/>
  <c r="BM27" i="6"/>
  <c r="BQ27" i="6"/>
  <c r="BU27" i="6"/>
  <c r="BY27" i="6"/>
  <c r="CC27" i="6"/>
  <c r="CG27" i="6"/>
  <c r="CK27" i="6"/>
  <c r="CO27" i="6"/>
  <c r="CS27" i="6"/>
  <c r="CW27" i="6"/>
  <c r="DA27" i="6"/>
  <c r="BJ27" i="6"/>
  <c r="BV27" i="6"/>
  <c r="CP27" i="6"/>
  <c r="CX27" i="6"/>
  <c r="DB27" i="6"/>
  <c r="CF26" i="6"/>
  <c r="CB26" i="6"/>
  <c r="CB44" i="6" s="1"/>
  <c r="BX26" i="6"/>
  <c r="CC26" i="6"/>
  <c r="CE26" i="6"/>
  <c r="CA26" i="6"/>
  <c r="CA44" i="6" s="1"/>
  <c r="BW26" i="6"/>
  <c r="BU26" i="6"/>
  <c r="CD26" i="6"/>
  <c r="CD44" i="6" s="1"/>
  <c r="BZ26" i="6"/>
  <c r="BV26" i="6"/>
  <c r="BV44" i="6" s="1"/>
  <c r="BY26" i="6"/>
  <c r="N26" i="6"/>
  <c r="CM26" i="6" s="1"/>
  <c r="CB25" i="6"/>
  <c r="CB43" i="6" s="1"/>
  <c r="BZ25" i="6"/>
  <c r="BZ43" i="6" s="1"/>
  <c r="E29" i="6"/>
  <c r="E28" i="6"/>
  <c r="E27" i="6"/>
  <c r="E26" i="6"/>
  <c r="E25" i="6"/>
  <c r="E47" i="6"/>
  <c r="E55" i="6" s="1"/>
  <c r="E45" i="6"/>
  <c r="E53" i="6" s="1"/>
  <c r="E44" i="6"/>
  <c r="E52" i="6" s="1"/>
  <c r="E43" i="6"/>
  <c r="E51" i="6" s="1"/>
  <c r="E46" i="6"/>
  <c r="E54" i="6" s="1"/>
  <c r="E90" i="6"/>
  <c r="E91" i="6"/>
  <c r="E92" i="6"/>
  <c r="E93" i="6"/>
  <c r="E94" i="6"/>
  <c r="E95" i="6"/>
  <c r="E97" i="6"/>
  <c r="E98" i="6"/>
  <c r="E99" i="6"/>
  <c r="E89" i="6"/>
  <c r="I85" i="6"/>
  <c r="AK8" i="6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Z24" i="5"/>
  <c r="BA24" i="5"/>
  <c r="BB24" i="5"/>
  <c r="BC24" i="5"/>
  <c r="BD24" i="5"/>
  <c r="BE24" i="5"/>
  <c r="BF24" i="5"/>
  <c r="BG24" i="5"/>
  <c r="BH24" i="5"/>
  <c r="BI24" i="5"/>
  <c r="BJ24" i="5"/>
  <c r="BK24" i="5"/>
  <c r="BL24" i="5"/>
  <c r="BM24" i="5"/>
  <c r="BN24" i="5"/>
  <c r="BO24" i="5"/>
  <c r="BP24" i="5"/>
  <c r="BQ24" i="5"/>
  <c r="BR24" i="5"/>
  <c r="BS24" i="5"/>
  <c r="BT24" i="5"/>
  <c r="BU24" i="5"/>
  <c r="BV24" i="5"/>
  <c r="BW24" i="5"/>
  <c r="BX24" i="5"/>
  <c r="BY24" i="5"/>
  <c r="BZ24" i="5"/>
  <c r="CA24" i="5"/>
  <c r="CB24" i="5"/>
  <c r="CC24" i="5"/>
  <c r="AH62" i="5"/>
  <c r="AI62" i="5"/>
  <c r="AJ62" i="5"/>
  <c r="AK62" i="5"/>
  <c r="AL62" i="5"/>
  <c r="AM62" i="5"/>
  <c r="AN62" i="5"/>
  <c r="AO62" i="5"/>
  <c r="AP62" i="5"/>
  <c r="AQ62" i="5"/>
  <c r="AR62" i="5"/>
  <c r="AS62" i="5"/>
  <c r="CG62" i="5" s="1"/>
  <c r="BF62" i="5"/>
  <c r="BG62" i="5"/>
  <c r="BH62" i="5"/>
  <c r="BI62" i="5"/>
  <c r="BJ62" i="5"/>
  <c r="BK62" i="5"/>
  <c r="BL62" i="5"/>
  <c r="BM62" i="5"/>
  <c r="BN62" i="5"/>
  <c r="BO62" i="5"/>
  <c r="BP62" i="5"/>
  <c r="BQ62" i="5"/>
  <c r="CI62" i="5" s="1"/>
  <c r="Q81" i="5"/>
  <c r="R81" i="5"/>
  <c r="S81" i="5"/>
  <c r="T81" i="5"/>
  <c r="U81" i="5"/>
  <c r="E81" i="5"/>
  <c r="AF81" i="5" s="1"/>
  <c r="Q119" i="5"/>
  <c r="R119" i="5"/>
  <c r="S119" i="5"/>
  <c r="T119" i="5"/>
  <c r="U119" i="5"/>
  <c r="E119" i="5"/>
  <c r="AB119" i="5" s="1"/>
  <c r="J119" i="5"/>
  <c r="K119" i="5"/>
  <c r="L119" i="5"/>
  <c r="M119" i="5"/>
  <c r="N119" i="5"/>
  <c r="O119" i="5"/>
  <c r="P119" i="5"/>
  <c r="B79" i="14"/>
  <c r="B76" i="14"/>
  <c r="B75" i="14"/>
  <c r="B74" i="14"/>
  <c r="B73" i="14"/>
  <c r="B72" i="14"/>
  <c r="AG13" i="5"/>
  <c r="CF13" i="5" s="1"/>
  <c r="S73" i="6"/>
  <c r="AG34" i="5"/>
  <c r="AG65" i="5" s="1"/>
  <c r="AG44" i="5"/>
  <c r="CF44" i="5" s="1"/>
  <c r="S76" i="6"/>
  <c r="AG53" i="5"/>
  <c r="CF53" i="5" s="1"/>
  <c r="AG62" i="5"/>
  <c r="CF62" i="5" s="1"/>
  <c r="S84" i="6"/>
  <c r="E70" i="5"/>
  <c r="AC70" i="5" s="1"/>
  <c r="E71" i="5"/>
  <c r="AD71" i="5" s="1"/>
  <c r="E72" i="5"/>
  <c r="E73" i="5"/>
  <c r="E74" i="5"/>
  <c r="AB74" i="5" s="1"/>
  <c r="E75" i="5"/>
  <c r="AG75" i="5" s="1"/>
  <c r="E76" i="5"/>
  <c r="Y76" i="5" s="1"/>
  <c r="E79" i="5"/>
  <c r="V79" i="5" s="1"/>
  <c r="E80" i="5"/>
  <c r="W80" i="5" s="1"/>
  <c r="E82" i="5"/>
  <c r="V82" i="5" s="1"/>
  <c r="E83" i="5"/>
  <c r="AE83" i="5" s="1"/>
  <c r="E84" i="5"/>
  <c r="AE84" i="5" s="1"/>
  <c r="E85" i="5"/>
  <c r="Y85" i="5" s="1"/>
  <c r="E86" i="5"/>
  <c r="AC86" i="5" s="1"/>
  <c r="E87" i="5"/>
  <c r="AF87" i="5" s="1"/>
  <c r="E90" i="5"/>
  <c r="V90" i="5" s="1"/>
  <c r="E91" i="5"/>
  <c r="Y91" i="5" s="1"/>
  <c r="E92" i="5"/>
  <c r="X92" i="5" s="1"/>
  <c r="E93" i="5"/>
  <c r="Y93" i="5" s="1"/>
  <c r="E94" i="5"/>
  <c r="AE94" i="5" s="1"/>
  <c r="E95" i="5"/>
  <c r="E96" i="5"/>
  <c r="AG96" i="5" s="1"/>
  <c r="E97" i="5"/>
  <c r="X97" i="5" s="1"/>
  <c r="E100" i="5"/>
  <c r="Z100" i="5" s="1"/>
  <c r="E101" i="5"/>
  <c r="AB101" i="5" s="1"/>
  <c r="E102" i="5"/>
  <c r="F102" i="5" s="1"/>
  <c r="E103" i="5"/>
  <c r="AA103" i="5" s="1"/>
  <c r="E104" i="5"/>
  <c r="Z104" i="5" s="1"/>
  <c r="E105" i="5"/>
  <c r="AD105" i="5" s="1"/>
  <c r="E106" i="5"/>
  <c r="AG106" i="5" s="1"/>
  <c r="E107" i="5"/>
  <c r="AD107" i="5" s="1"/>
  <c r="E110" i="5"/>
  <c r="AB110" i="5" s="1"/>
  <c r="E111" i="5"/>
  <c r="AF111" i="5" s="1"/>
  <c r="E112" i="5"/>
  <c r="W112" i="5" s="1"/>
  <c r="E113" i="5"/>
  <c r="E114" i="5"/>
  <c r="AB114" i="5" s="1"/>
  <c r="E115" i="5"/>
  <c r="AC115" i="5" s="1"/>
  <c r="E116" i="5"/>
  <c r="AA116" i="5" s="1"/>
  <c r="E120" i="5"/>
  <c r="X120" i="5" s="1"/>
  <c r="E121" i="5"/>
  <c r="E122" i="5"/>
  <c r="Y122" i="5" s="1"/>
  <c r="E123" i="5"/>
  <c r="AA123" i="5" s="1"/>
  <c r="E124" i="5"/>
  <c r="E125" i="5"/>
  <c r="AB125" i="5" s="1"/>
  <c r="BH125" i="6"/>
  <c r="F9" i="12"/>
  <c r="F10" i="12"/>
  <c r="N120" i="5"/>
  <c r="N121" i="5"/>
  <c r="N122" i="5"/>
  <c r="N123" i="5"/>
  <c r="N124" i="5"/>
  <c r="N125" i="5"/>
  <c r="F24" i="12"/>
  <c r="F25" i="12"/>
  <c r="F27" i="12"/>
  <c r="Q13" i="5"/>
  <c r="Q24" i="5"/>
  <c r="Q34" i="5"/>
  <c r="Q65" i="5" s="1"/>
  <c r="Q44" i="5"/>
  <c r="Q53" i="5"/>
  <c r="Q62" i="5"/>
  <c r="Q70" i="5"/>
  <c r="Q71" i="5"/>
  <c r="Q72" i="5"/>
  <c r="Q73" i="5"/>
  <c r="Q74" i="5"/>
  <c r="Q75" i="5"/>
  <c r="Q76" i="5"/>
  <c r="Q79" i="5"/>
  <c r="Q80" i="5"/>
  <c r="Q82" i="5"/>
  <c r="Q83" i="5"/>
  <c r="Q84" i="5"/>
  <c r="Q85" i="5"/>
  <c r="Q86" i="5"/>
  <c r="Q87" i="5"/>
  <c r="Q90" i="5"/>
  <c r="Q91" i="5"/>
  <c r="Q92" i="5"/>
  <c r="Q93" i="5"/>
  <c r="Q94" i="5"/>
  <c r="Q95" i="5"/>
  <c r="Q96" i="5"/>
  <c r="Q97" i="5"/>
  <c r="Q100" i="5"/>
  <c r="Q101" i="5"/>
  <c r="Q102" i="5"/>
  <c r="Q103" i="5"/>
  <c r="Q104" i="5"/>
  <c r="Q105" i="5"/>
  <c r="Q106" i="5"/>
  <c r="Q107" i="5"/>
  <c r="Q110" i="5"/>
  <c r="Q111" i="5"/>
  <c r="Q112" i="5"/>
  <c r="Q113" i="5"/>
  <c r="Q114" i="5"/>
  <c r="Q115" i="5"/>
  <c r="Q116" i="5"/>
  <c r="Q120" i="5"/>
  <c r="Q121" i="5"/>
  <c r="Q122" i="5"/>
  <c r="Q123" i="5"/>
  <c r="Q124" i="5"/>
  <c r="Q125" i="5"/>
  <c r="AR125" i="6"/>
  <c r="R13" i="5"/>
  <c r="R24" i="5"/>
  <c r="R34" i="5"/>
  <c r="R65" i="5" s="1"/>
  <c r="R44" i="5"/>
  <c r="R53" i="5"/>
  <c r="R62" i="5"/>
  <c r="R70" i="5"/>
  <c r="R71" i="5"/>
  <c r="R72" i="5"/>
  <c r="R73" i="5"/>
  <c r="R74" i="5"/>
  <c r="R75" i="5"/>
  <c r="R76" i="5"/>
  <c r="R79" i="5"/>
  <c r="R80" i="5"/>
  <c r="R82" i="5"/>
  <c r="R83" i="5"/>
  <c r="R84" i="5"/>
  <c r="R85" i="5"/>
  <c r="R86" i="5"/>
  <c r="R87" i="5"/>
  <c r="R90" i="5"/>
  <c r="R91" i="5"/>
  <c r="R92" i="5"/>
  <c r="R93" i="5"/>
  <c r="R94" i="5"/>
  <c r="R95" i="5"/>
  <c r="R96" i="5"/>
  <c r="R97" i="5"/>
  <c r="R100" i="5"/>
  <c r="R101" i="5"/>
  <c r="R102" i="5"/>
  <c r="R103" i="5"/>
  <c r="R104" i="5"/>
  <c r="R105" i="5"/>
  <c r="R106" i="5"/>
  <c r="R107" i="5"/>
  <c r="R110" i="5"/>
  <c r="R111" i="5"/>
  <c r="R112" i="5"/>
  <c r="R113" i="5"/>
  <c r="R114" i="5"/>
  <c r="R115" i="5"/>
  <c r="R116" i="5"/>
  <c r="R120" i="5"/>
  <c r="R121" i="5"/>
  <c r="R122" i="5"/>
  <c r="R123" i="5"/>
  <c r="R124" i="5"/>
  <c r="R125" i="5"/>
  <c r="AS125" i="6"/>
  <c r="S13" i="5"/>
  <c r="S24" i="5"/>
  <c r="S34" i="5"/>
  <c r="S65" i="5" s="1"/>
  <c r="S44" i="5"/>
  <c r="S53" i="5"/>
  <c r="S62" i="5"/>
  <c r="S70" i="5"/>
  <c r="S71" i="5"/>
  <c r="S72" i="5"/>
  <c r="S73" i="5"/>
  <c r="S74" i="5"/>
  <c r="S75" i="5"/>
  <c r="S76" i="5"/>
  <c r="S79" i="5"/>
  <c r="S80" i="5"/>
  <c r="S82" i="5"/>
  <c r="S83" i="5"/>
  <c r="S84" i="5"/>
  <c r="S85" i="5"/>
  <c r="S86" i="5"/>
  <c r="S87" i="5"/>
  <c r="S90" i="5"/>
  <c r="S91" i="5"/>
  <c r="S92" i="5"/>
  <c r="S93" i="5"/>
  <c r="S94" i="5"/>
  <c r="S95" i="5"/>
  <c r="S96" i="5"/>
  <c r="S97" i="5"/>
  <c r="S100" i="5"/>
  <c r="S101" i="5"/>
  <c r="S102" i="5"/>
  <c r="S103" i="5"/>
  <c r="S104" i="5"/>
  <c r="S105" i="5"/>
  <c r="S106" i="5"/>
  <c r="S107" i="5"/>
  <c r="S110" i="5"/>
  <c r="S111" i="5"/>
  <c r="S112" i="5"/>
  <c r="S113" i="5"/>
  <c r="S114" i="5"/>
  <c r="S115" i="5"/>
  <c r="S116" i="5"/>
  <c r="S120" i="5"/>
  <c r="S121" i="5"/>
  <c r="S122" i="5"/>
  <c r="S123" i="5"/>
  <c r="S124" i="5"/>
  <c r="S125" i="5"/>
  <c r="AT125" i="6"/>
  <c r="T13" i="5"/>
  <c r="T24" i="5"/>
  <c r="T34" i="5"/>
  <c r="T65" i="5" s="1"/>
  <c r="T44" i="5"/>
  <c r="T53" i="5"/>
  <c r="T62" i="5"/>
  <c r="T70" i="5"/>
  <c r="T71" i="5"/>
  <c r="T72" i="5"/>
  <c r="T73" i="5"/>
  <c r="T74" i="5"/>
  <c r="T75" i="5"/>
  <c r="T76" i="5"/>
  <c r="T79" i="5"/>
  <c r="T80" i="5"/>
  <c r="T82" i="5"/>
  <c r="T83" i="5"/>
  <c r="T84" i="5"/>
  <c r="T85" i="5"/>
  <c r="T86" i="5"/>
  <c r="T87" i="5"/>
  <c r="T90" i="5"/>
  <c r="T91" i="5"/>
  <c r="T92" i="5"/>
  <c r="T93" i="5"/>
  <c r="T94" i="5"/>
  <c r="T95" i="5"/>
  <c r="T96" i="5"/>
  <c r="T97" i="5"/>
  <c r="T100" i="5"/>
  <c r="T101" i="5"/>
  <c r="T102" i="5"/>
  <c r="T103" i="5"/>
  <c r="T104" i="5"/>
  <c r="T105" i="5"/>
  <c r="T106" i="5"/>
  <c r="T107" i="5"/>
  <c r="T110" i="5"/>
  <c r="T111" i="5"/>
  <c r="T112" i="5"/>
  <c r="T113" i="5"/>
  <c r="T114" i="5"/>
  <c r="T115" i="5"/>
  <c r="T116" i="5"/>
  <c r="T120" i="5"/>
  <c r="T121" i="5"/>
  <c r="T122" i="5"/>
  <c r="T123" i="5"/>
  <c r="T124" i="5"/>
  <c r="T125" i="5"/>
  <c r="AU125" i="6"/>
  <c r="U13" i="5"/>
  <c r="CE13" i="5" s="1"/>
  <c r="R73" i="6"/>
  <c r="U24" i="5"/>
  <c r="U34" i="5"/>
  <c r="U65" i="5" s="1"/>
  <c r="R75" i="6"/>
  <c r="U44" i="5"/>
  <c r="CE44" i="5" s="1"/>
  <c r="U53" i="5"/>
  <c r="CE53" i="5" s="1"/>
  <c r="U62" i="5"/>
  <c r="CE62" i="5" s="1"/>
  <c r="U70" i="5"/>
  <c r="U71" i="5"/>
  <c r="U72" i="5"/>
  <c r="U73" i="5"/>
  <c r="U74" i="5"/>
  <c r="U75" i="5"/>
  <c r="U76" i="5"/>
  <c r="U79" i="5"/>
  <c r="U80" i="5"/>
  <c r="U82" i="5"/>
  <c r="U83" i="5"/>
  <c r="U84" i="5"/>
  <c r="U85" i="5"/>
  <c r="U86" i="5"/>
  <c r="U87" i="5"/>
  <c r="U90" i="5"/>
  <c r="U91" i="5"/>
  <c r="U92" i="5"/>
  <c r="U93" i="5"/>
  <c r="U94" i="5"/>
  <c r="U95" i="5"/>
  <c r="U96" i="5"/>
  <c r="U97" i="5"/>
  <c r="U100" i="5"/>
  <c r="U101" i="5"/>
  <c r="U102" i="5"/>
  <c r="U103" i="5"/>
  <c r="U104" i="5"/>
  <c r="U105" i="5"/>
  <c r="U106" i="5"/>
  <c r="U107" i="5"/>
  <c r="U110" i="5"/>
  <c r="U111" i="5"/>
  <c r="U112" i="5"/>
  <c r="U113" i="5"/>
  <c r="U114" i="5"/>
  <c r="U115" i="5"/>
  <c r="U116" i="5"/>
  <c r="U120" i="5"/>
  <c r="U121" i="5"/>
  <c r="U122" i="5"/>
  <c r="U123" i="5"/>
  <c r="U124" i="5"/>
  <c r="U125" i="5"/>
  <c r="AV125" i="6"/>
  <c r="V13" i="5"/>
  <c r="V24" i="5"/>
  <c r="V34" i="5"/>
  <c r="V65" i="5" s="1"/>
  <c r="V44" i="5"/>
  <c r="V53" i="5"/>
  <c r="V62" i="5"/>
  <c r="AW125" i="6"/>
  <c r="W13" i="5"/>
  <c r="W24" i="5"/>
  <c r="W34" i="5"/>
  <c r="W65" i="5" s="1"/>
  <c r="W44" i="5"/>
  <c r="W53" i="5"/>
  <c r="W62" i="5"/>
  <c r="AX125" i="6"/>
  <c r="X13" i="5"/>
  <c r="X24" i="5"/>
  <c r="X34" i="5"/>
  <c r="X65" i="5" s="1"/>
  <c r="X44" i="5"/>
  <c r="X53" i="5"/>
  <c r="X62" i="5"/>
  <c r="AY125" i="6"/>
  <c r="Y13" i="5"/>
  <c r="Y24" i="5"/>
  <c r="Y34" i="5"/>
  <c r="Y65" i="5" s="1"/>
  <c r="Y44" i="5"/>
  <c r="Y53" i="5"/>
  <c r="Y62" i="5"/>
  <c r="AZ125" i="6"/>
  <c r="Z13" i="5"/>
  <c r="Z24" i="5"/>
  <c r="Z34" i="5"/>
  <c r="Z65" i="5" s="1"/>
  <c r="Z44" i="5"/>
  <c r="Z53" i="5"/>
  <c r="Z62" i="5"/>
  <c r="BA125" i="6"/>
  <c r="AA13" i="5"/>
  <c r="AA24" i="5"/>
  <c r="AA34" i="5"/>
  <c r="AA65" i="5" s="1"/>
  <c r="AA44" i="5"/>
  <c r="AA53" i="5"/>
  <c r="AA62" i="5"/>
  <c r="BB125" i="6"/>
  <c r="AB13" i="5"/>
  <c r="AB24" i="5"/>
  <c r="AB34" i="5"/>
  <c r="AB65" i="5" s="1"/>
  <c r="AB44" i="5"/>
  <c r="AB53" i="5"/>
  <c r="AB62" i="5"/>
  <c r="BC125" i="6"/>
  <c r="AC13" i="5"/>
  <c r="AC34" i="5"/>
  <c r="AC65" i="5" s="1"/>
  <c r="AC44" i="5"/>
  <c r="AC53" i="5"/>
  <c r="AC62" i="5"/>
  <c r="BD125" i="6"/>
  <c r="AD13" i="5"/>
  <c r="AD34" i="5"/>
  <c r="AD65" i="5" s="1"/>
  <c r="AD44" i="5"/>
  <c r="AD53" i="5"/>
  <c r="AD62" i="5"/>
  <c r="BE125" i="6"/>
  <c r="AE13" i="5"/>
  <c r="AE34" i="5"/>
  <c r="AE65" i="5" s="1"/>
  <c r="AE44" i="5"/>
  <c r="AE53" i="5"/>
  <c r="AE62" i="5"/>
  <c r="BF125" i="6"/>
  <c r="AF13" i="5"/>
  <c r="AF34" i="5"/>
  <c r="AF65" i="5" s="1"/>
  <c r="AF44" i="5"/>
  <c r="AF53" i="5"/>
  <c r="AF62" i="5"/>
  <c r="BG125" i="6"/>
  <c r="AH13" i="5"/>
  <c r="AH34" i="5"/>
  <c r="AH65" i="5" s="1"/>
  <c r="AH44" i="5"/>
  <c r="AH53" i="5"/>
  <c r="BI125" i="6"/>
  <c r="AI13" i="5"/>
  <c r="AI34" i="5"/>
  <c r="AI65" i="5" s="1"/>
  <c r="AI44" i="5"/>
  <c r="AI53" i="5"/>
  <c r="BJ125" i="6"/>
  <c r="AJ13" i="5"/>
  <c r="AJ34" i="5"/>
  <c r="AJ65" i="5" s="1"/>
  <c r="AJ44" i="5"/>
  <c r="AJ53" i="5"/>
  <c r="BK125" i="6"/>
  <c r="AK13" i="5"/>
  <c r="AK34" i="5"/>
  <c r="AK65" i="5" s="1"/>
  <c r="AK44" i="5"/>
  <c r="AK53" i="5"/>
  <c r="BL125" i="6"/>
  <c r="AL13" i="5"/>
  <c r="AL34" i="5"/>
  <c r="AL44" i="5"/>
  <c r="AL53" i="5"/>
  <c r="BM125" i="6"/>
  <c r="AM13" i="5"/>
  <c r="AM34" i="5"/>
  <c r="AM65" i="5" s="1"/>
  <c r="AM44" i="5"/>
  <c r="AM53" i="5"/>
  <c r="BN125" i="6"/>
  <c r="AN13" i="5"/>
  <c r="AN34" i="5"/>
  <c r="AN65" i="5" s="1"/>
  <c r="AN44" i="5"/>
  <c r="AN53" i="5"/>
  <c r="BO125" i="6"/>
  <c r="AO13" i="5"/>
  <c r="AO34" i="5"/>
  <c r="AO65" i="5" s="1"/>
  <c r="AO44" i="5"/>
  <c r="AO53" i="5"/>
  <c r="BP125" i="6"/>
  <c r="AP13" i="5"/>
  <c r="AP34" i="5"/>
  <c r="AP65" i="5" s="1"/>
  <c r="AP44" i="5"/>
  <c r="AP53" i="5"/>
  <c r="BQ125" i="6"/>
  <c r="AQ13" i="5"/>
  <c r="AQ34" i="5"/>
  <c r="AQ65" i="5" s="1"/>
  <c r="AQ44" i="5"/>
  <c r="AQ53" i="5"/>
  <c r="BR125" i="6"/>
  <c r="AR13" i="5"/>
  <c r="AR34" i="5"/>
  <c r="AR65" i="5" s="1"/>
  <c r="AR44" i="5"/>
  <c r="AR53" i="5"/>
  <c r="BS125" i="6"/>
  <c r="AS13" i="5"/>
  <c r="AS34" i="5"/>
  <c r="T75" i="6"/>
  <c r="AS44" i="5"/>
  <c r="CG44" i="5" s="1"/>
  <c r="AS53" i="5"/>
  <c r="CG53" i="5" s="1"/>
  <c r="BT125" i="6"/>
  <c r="AT34" i="5"/>
  <c r="AT65" i="5" s="1"/>
  <c r="AT13" i="5"/>
  <c r="AT44" i="5"/>
  <c r="AT53" i="5"/>
  <c r="AT62" i="5"/>
  <c r="BU125" i="6"/>
  <c r="AU34" i="5"/>
  <c r="AU65" i="5" s="1"/>
  <c r="AU13" i="5"/>
  <c r="AU44" i="5"/>
  <c r="AU53" i="5"/>
  <c r="AU62" i="5"/>
  <c r="BV125" i="6"/>
  <c r="AV34" i="5"/>
  <c r="AV65" i="5" s="1"/>
  <c r="AV13" i="5"/>
  <c r="AV44" i="5"/>
  <c r="AV53" i="5"/>
  <c r="AV62" i="5"/>
  <c r="BW125" i="6"/>
  <c r="AW34" i="5"/>
  <c r="AW13" i="5"/>
  <c r="AW44" i="5"/>
  <c r="AW53" i="5"/>
  <c r="AW62" i="5"/>
  <c r="BX125" i="6"/>
  <c r="AX34" i="5"/>
  <c r="AX65" i="5" s="1"/>
  <c r="AX13" i="5"/>
  <c r="AX44" i="5"/>
  <c r="AX53" i="5"/>
  <c r="AX62" i="5"/>
  <c r="BY125" i="6"/>
  <c r="AY34" i="5"/>
  <c r="AY65" i="5" s="1"/>
  <c r="AY13" i="5"/>
  <c r="AY44" i="5"/>
  <c r="AY53" i="5"/>
  <c r="AY62" i="5"/>
  <c r="BZ125" i="6"/>
  <c r="AZ34" i="5"/>
  <c r="AZ65" i="5" s="1"/>
  <c r="AZ13" i="5"/>
  <c r="AZ44" i="5"/>
  <c r="AZ53" i="5"/>
  <c r="AZ62" i="5"/>
  <c r="CA125" i="6"/>
  <c r="BA34" i="5"/>
  <c r="BA65" i="5" s="1"/>
  <c r="BA13" i="5"/>
  <c r="BA44" i="5"/>
  <c r="BA53" i="5"/>
  <c r="BA62" i="5"/>
  <c r="CB125" i="6"/>
  <c r="BB34" i="5"/>
  <c r="BB65" i="5" s="1"/>
  <c r="BB13" i="5"/>
  <c r="BB44" i="5"/>
  <c r="BB53" i="5"/>
  <c r="BB62" i="5"/>
  <c r="CC125" i="6"/>
  <c r="BC34" i="5"/>
  <c r="BC65" i="5" s="1"/>
  <c r="BC13" i="5"/>
  <c r="BC44" i="5"/>
  <c r="BC53" i="5"/>
  <c r="BC62" i="5"/>
  <c r="CD125" i="6"/>
  <c r="BD34" i="5"/>
  <c r="BD65" i="5" s="1"/>
  <c r="BD13" i="5"/>
  <c r="BD44" i="5"/>
  <c r="BD53" i="5"/>
  <c r="BD62" i="5"/>
  <c r="CE125" i="6"/>
  <c r="BE34" i="5"/>
  <c r="CH34" i="5" s="1"/>
  <c r="CH65" i="5" s="1"/>
  <c r="BE13" i="5"/>
  <c r="CH13" i="5" s="1"/>
  <c r="BE44" i="5"/>
  <c r="CH44" i="5" s="1"/>
  <c r="BE53" i="5"/>
  <c r="CH53" i="5" s="1"/>
  <c r="BE62" i="5"/>
  <c r="CH62" i="5" s="1"/>
  <c r="U84" i="6"/>
  <c r="CF125" i="6"/>
  <c r="BF34" i="5"/>
  <c r="BF65" i="5" s="1"/>
  <c r="BF13" i="5"/>
  <c r="BF44" i="5"/>
  <c r="BF53" i="5"/>
  <c r="CG125" i="6"/>
  <c r="BG34" i="5"/>
  <c r="BG65" i="5" s="1"/>
  <c r="BG13" i="5"/>
  <c r="BG44" i="5"/>
  <c r="BG53" i="5"/>
  <c r="CH125" i="6"/>
  <c r="BH34" i="5"/>
  <c r="BH65" i="5" s="1"/>
  <c r="BH13" i="5"/>
  <c r="BH44" i="5"/>
  <c r="BH53" i="5"/>
  <c r="CI125" i="6"/>
  <c r="BI34" i="5"/>
  <c r="BI65" i="5" s="1"/>
  <c r="BI13" i="5"/>
  <c r="BI44" i="5"/>
  <c r="BI53" i="5"/>
  <c r="CJ125" i="6"/>
  <c r="BJ34" i="5"/>
  <c r="BJ65" i="5" s="1"/>
  <c r="BJ13" i="5"/>
  <c r="BJ44" i="5"/>
  <c r="BJ53" i="5"/>
  <c r="CK125" i="6"/>
  <c r="BK34" i="5"/>
  <c r="BK65" i="5" s="1"/>
  <c r="BK13" i="5"/>
  <c r="BK44" i="5"/>
  <c r="BK53" i="5"/>
  <c r="CL125" i="6"/>
  <c r="BL34" i="5"/>
  <c r="BL65" i="5" s="1"/>
  <c r="BL13" i="5"/>
  <c r="BL44" i="5"/>
  <c r="BL53" i="5"/>
  <c r="CM125" i="6"/>
  <c r="BM34" i="5"/>
  <c r="BM13" i="5"/>
  <c r="BM44" i="5"/>
  <c r="BM53" i="5"/>
  <c r="CN125" i="6"/>
  <c r="BN34" i="5"/>
  <c r="BN65" i="5" s="1"/>
  <c r="BN13" i="5"/>
  <c r="BN44" i="5"/>
  <c r="BN53" i="5"/>
  <c r="CO125" i="6"/>
  <c r="BO34" i="5"/>
  <c r="BO65" i="5" s="1"/>
  <c r="BO13" i="5"/>
  <c r="BO44" i="5"/>
  <c r="BO53" i="5"/>
  <c r="CP125" i="6"/>
  <c r="BP34" i="5"/>
  <c r="BP13" i="5"/>
  <c r="BP44" i="5"/>
  <c r="BP53" i="5"/>
  <c r="CQ125" i="6"/>
  <c r="BQ34" i="5"/>
  <c r="BQ13" i="5"/>
  <c r="CI13" i="5" s="1"/>
  <c r="BQ44" i="5"/>
  <c r="CI44" i="5" s="1"/>
  <c r="BQ53" i="5"/>
  <c r="CR125" i="6"/>
  <c r="BR13" i="5"/>
  <c r="BR34" i="5"/>
  <c r="BR65" i="5" s="1"/>
  <c r="BR44" i="5"/>
  <c r="BR53" i="5"/>
  <c r="BR62" i="5"/>
  <c r="CS116" i="6"/>
  <c r="CS125" i="6"/>
  <c r="BS13" i="5"/>
  <c r="BS34" i="5"/>
  <c r="BS65" i="5" s="1"/>
  <c r="BS44" i="5"/>
  <c r="BS53" i="5"/>
  <c r="BS62" i="5"/>
  <c r="CT116" i="6"/>
  <c r="BL95" i="14" s="1"/>
  <c r="CT125" i="6"/>
  <c r="BT13" i="5"/>
  <c r="BT34" i="5"/>
  <c r="BT65" i="5" s="1"/>
  <c r="BT44" i="5"/>
  <c r="BT53" i="5"/>
  <c r="BT62" i="5"/>
  <c r="CU116" i="6"/>
  <c r="BM95" i="14" s="1"/>
  <c r="CU125" i="6"/>
  <c r="BU13" i="5"/>
  <c r="BU34" i="5"/>
  <c r="BU44" i="5"/>
  <c r="BU53" i="5"/>
  <c r="BU62" i="5"/>
  <c r="CV116" i="6"/>
  <c r="BN95" i="14" s="1"/>
  <c r="CV125" i="6"/>
  <c r="BV13" i="5"/>
  <c r="BV34" i="5"/>
  <c r="BV65" i="5" s="1"/>
  <c r="BV44" i="5"/>
  <c r="BV53" i="5"/>
  <c r="BV62" i="5"/>
  <c r="CW116" i="6"/>
  <c r="BO95" i="14" s="1"/>
  <c r="CW125" i="6"/>
  <c r="BW13" i="5"/>
  <c r="BW34" i="5"/>
  <c r="BW65" i="5" s="1"/>
  <c r="BW44" i="5"/>
  <c r="BW53" i="5"/>
  <c r="BW62" i="5"/>
  <c r="CX116" i="6"/>
  <c r="BP95" i="14" s="1"/>
  <c r="CX125" i="6"/>
  <c r="BX13" i="5"/>
  <c r="BX34" i="5"/>
  <c r="BX65" i="5" s="1"/>
  <c r="BX44" i="5"/>
  <c r="BX53" i="5"/>
  <c r="BX62" i="5"/>
  <c r="CY116" i="6"/>
  <c r="BQ95" i="14" s="1"/>
  <c r="CY125" i="6"/>
  <c r="BY13" i="5"/>
  <c r="BY34" i="5"/>
  <c r="BY65" i="5" s="1"/>
  <c r="BY44" i="5"/>
  <c r="BY53" i="5"/>
  <c r="BY62" i="5"/>
  <c r="CZ116" i="6"/>
  <c r="BR95" i="14" s="1"/>
  <c r="CZ125" i="6"/>
  <c r="BZ13" i="5"/>
  <c r="BZ34" i="5"/>
  <c r="BZ65" i="5" s="1"/>
  <c r="BZ44" i="5"/>
  <c r="BZ53" i="5"/>
  <c r="BZ62" i="5"/>
  <c r="DA116" i="6"/>
  <c r="BS95" i="14" s="1"/>
  <c r="DA125" i="6"/>
  <c r="CA13" i="5"/>
  <c r="CA34" i="5"/>
  <c r="CA65" i="5" s="1"/>
  <c r="CA44" i="5"/>
  <c r="CA53" i="5"/>
  <c r="CA62" i="5"/>
  <c r="DB116" i="6"/>
  <c r="BT95" i="14" s="1"/>
  <c r="DB125" i="6"/>
  <c r="CB13" i="5"/>
  <c r="CB34" i="5"/>
  <c r="CB65" i="5" s="1"/>
  <c r="CB44" i="5"/>
  <c r="CB53" i="5"/>
  <c r="CB62" i="5"/>
  <c r="DC116" i="6"/>
  <c r="BU95" i="14" s="1"/>
  <c r="DC125" i="6"/>
  <c r="CC13" i="5"/>
  <c r="CJ13" i="5" s="1"/>
  <c r="CC34" i="5"/>
  <c r="CC65" i="5" s="1"/>
  <c r="CC44" i="5"/>
  <c r="CJ44" i="5" s="1"/>
  <c r="CC53" i="5"/>
  <c r="CJ53" i="5" s="1"/>
  <c r="CC62" i="5"/>
  <c r="CJ62" i="5" s="1"/>
  <c r="DD116" i="6"/>
  <c r="BV95" i="14" s="1"/>
  <c r="DD125" i="6"/>
  <c r="C10" i="11"/>
  <c r="C11" i="11" s="1"/>
  <c r="C20" i="11"/>
  <c r="C25" i="11"/>
  <c r="B11" i="12"/>
  <c r="B12" i="12" s="1"/>
  <c r="E11" i="12"/>
  <c r="E12" i="12" s="1"/>
  <c r="E26" i="12"/>
  <c r="E28" i="12" s="1"/>
  <c r="E34" i="12"/>
  <c r="E35" i="12" s="1"/>
  <c r="C37" i="12"/>
  <c r="E38" i="12"/>
  <c r="F38" i="12" s="1"/>
  <c r="B43" i="12"/>
  <c r="C43" i="12" s="1"/>
  <c r="B45" i="12"/>
  <c r="B46" i="12"/>
  <c r="C46" i="12" s="1"/>
  <c r="D46" i="12" s="1"/>
  <c r="E46" i="12" s="1"/>
  <c r="F46" i="12" s="1"/>
  <c r="E47" i="12"/>
  <c r="D34" i="12"/>
  <c r="D35" i="12" s="1"/>
  <c r="D38" i="12"/>
  <c r="D47" i="12"/>
  <c r="D11" i="12"/>
  <c r="D12" i="12" s="1"/>
  <c r="D26" i="12"/>
  <c r="D28" i="12" s="1"/>
  <c r="C34" i="12"/>
  <c r="C35" i="12" s="1"/>
  <c r="C38" i="12"/>
  <c r="C47" i="12"/>
  <c r="C11" i="12"/>
  <c r="C12" i="12" s="1"/>
  <c r="C26" i="12"/>
  <c r="C28" i="12" s="1"/>
  <c r="B35" i="12"/>
  <c r="B37" i="12"/>
  <c r="B39" i="12" s="1"/>
  <c r="B47" i="12"/>
  <c r="B26" i="12"/>
  <c r="B28" i="12" s="1"/>
  <c r="J70" i="5"/>
  <c r="J71" i="5"/>
  <c r="J72" i="5"/>
  <c r="J73" i="5"/>
  <c r="J74" i="5"/>
  <c r="J75" i="5"/>
  <c r="J76" i="5"/>
  <c r="J79" i="5"/>
  <c r="J80" i="5"/>
  <c r="J81" i="5"/>
  <c r="J82" i="5"/>
  <c r="J83" i="5"/>
  <c r="J84" i="5"/>
  <c r="J85" i="5"/>
  <c r="J86" i="5"/>
  <c r="J87" i="5"/>
  <c r="J90" i="5"/>
  <c r="J91" i="5"/>
  <c r="J92" i="5"/>
  <c r="J93" i="5"/>
  <c r="J94" i="5"/>
  <c r="J95" i="5"/>
  <c r="J96" i="5"/>
  <c r="J97" i="5"/>
  <c r="J100" i="5"/>
  <c r="J101" i="5"/>
  <c r="J102" i="5"/>
  <c r="J103" i="5"/>
  <c r="J104" i="5"/>
  <c r="J105" i="5"/>
  <c r="J106" i="5"/>
  <c r="J107" i="5"/>
  <c r="J110" i="5"/>
  <c r="J111" i="5"/>
  <c r="J112" i="5"/>
  <c r="J113" i="5"/>
  <c r="J114" i="5"/>
  <c r="J115" i="5"/>
  <c r="J116" i="5"/>
  <c r="J120" i="5"/>
  <c r="J121" i="5"/>
  <c r="J122" i="5"/>
  <c r="J123" i="5"/>
  <c r="J124" i="5"/>
  <c r="J125" i="5"/>
  <c r="K70" i="5"/>
  <c r="K71" i="5"/>
  <c r="K72" i="5"/>
  <c r="K73" i="5"/>
  <c r="K74" i="5"/>
  <c r="K75" i="5"/>
  <c r="K76" i="5"/>
  <c r="K79" i="5"/>
  <c r="K80" i="5"/>
  <c r="K81" i="5"/>
  <c r="K82" i="5"/>
  <c r="K83" i="5"/>
  <c r="K84" i="5"/>
  <c r="K85" i="5"/>
  <c r="K86" i="5"/>
  <c r="K87" i="5"/>
  <c r="K90" i="5"/>
  <c r="K91" i="5"/>
  <c r="K92" i="5"/>
  <c r="K93" i="5"/>
  <c r="K94" i="5"/>
  <c r="K95" i="5"/>
  <c r="K96" i="5"/>
  <c r="K97" i="5"/>
  <c r="K100" i="5"/>
  <c r="K101" i="5"/>
  <c r="K102" i="5"/>
  <c r="K103" i="5"/>
  <c r="K104" i="5"/>
  <c r="K105" i="5"/>
  <c r="K106" i="5"/>
  <c r="K107" i="5"/>
  <c r="K110" i="5"/>
  <c r="K111" i="5"/>
  <c r="K112" i="5"/>
  <c r="K113" i="5"/>
  <c r="K114" i="5"/>
  <c r="K115" i="5"/>
  <c r="K116" i="5"/>
  <c r="K120" i="5"/>
  <c r="K121" i="5"/>
  <c r="K122" i="5"/>
  <c r="K123" i="5"/>
  <c r="K124" i="5"/>
  <c r="K125" i="5"/>
  <c r="L70" i="5"/>
  <c r="L71" i="5"/>
  <c r="L72" i="5"/>
  <c r="L73" i="5"/>
  <c r="L74" i="5"/>
  <c r="L75" i="5"/>
  <c r="L76" i="5"/>
  <c r="L79" i="5"/>
  <c r="L80" i="5"/>
  <c r="L81" i="5"/>
  <c r="L82" i="5"/>
  <c r="L83" i="5"/>
  <c r="L84" i="5"/>
  <c r="L85" i="5"/>
  <c r="L86" i="5"/>
  <c r="L87" i="5"/>
  <c r="L90" i="5"/>
  <c r="L91" i="5"/>
  <c r="L92" i="5"/>
  <c r="L93" i="5"/>
  <c r="L94" i="5"/>
  <c r="L95" i="5"/>
  <c r="L96" i="5"/>
  <c r="L97" i="5"/>
  <c r="L100" i="5"/>
  <c r="L101" i="5"/>
  <c r="L102" i="5"/>
  <c r="L103" i="5"/>
  <c r="L104" i="5"/>
  <c r="L105" i="5"/>
  <c r="L106" i="5"/>
  <c r="L107" i="5"/>
  <c r="L110" i="5"/>
  <c r="L111" i="5"/>
  <c r="L112" i="5"/>
  <c r="L113" i="5"/>
  <c r="L114" i="5"/>
  <c r="L115" i="5"/>
  <c r="L116" i="5"/>
  <c r="L120" i="5"/>
  <c r="L121" i="5"/>
  <c r="L122" i="5"/>
  <c r="L123" i="5"/>
  <c r="L124" i="5"/>
  <c r="L125" i="5"/>
  <c r="M70" i="5"/>
  <c r="M71" i="5"/>
  <c r="M72" i="5"/>
  <c r="M73" i="5"/>
  <c r="M74" i="5"/>
  <c r="M75" i="5"/>
  <c r="M76" i="5"/>
  <c r="M79" i="5"/>
  <c r="M80" i="5"/>
  <c r="M81" i="5"/>
  <c r="M82" i="5"/>
  <c r="M83" i="5"/>
  <c r="M84" i="5"/>
  <c r="M85" i="5"/>
  <c r="M86" i="5"/>
  <c r="M87" i="5"/>
  <c r="M90" i="5"/>
  <c r="M91" i="5"/>
  <c r="M92" i="5"/>
  <c r="M93" i="5"/>
  <c r="M94" i="5"/>
  <c r="M95" i="5"/>
  <c r="M96" i="5"/>
  <c r="M97" i="5"/>
  <c r="M100" i="5"/>
  <c r="M101" i="5"/>
  <c r="M102" i="5"/>
  <c r="M103" i="5"/>
  <c r="M104" i="5"/>
  <c r="M105" i="5"/>
  <c r="M106" i="5"/>
  <c r="M107" i="5"/>
  <c r="M110" i="5"/>
  <c r="M111" i="5"/>
  <c r="M112" i="5"/>
  <c r="M113" i="5"/>
  <c r="M114" i="5"/>
  <c r="M115" i="5"/>
  <c r="M116" i="5"/>
  <c r="M120" i="5"/>
  <c r="M121" i="5"/>
  <c r="M122" i="5"/>
  <c r="M123" i="5"/>
  <c r="M124" i="5"/>
  <c r="M125" i="5"/>
  <c r="N70" i="5"/>
  <c r="N71" i="5"/>
  <c r="N72" i="5"/>
  <c r="N73" i="5"/>
  <c r="N74" i="5"/>
  <c r="N75" i="5"/>
  <c r="N76" i="5"/>
  <c r="N79" i="5"/>
  <c r="N80" i="5"/>
  <c r="N81" i="5"/>
  <c r="N82" i="5"/>
  <c r="N83" i="5"/>
  <c r="N84" i="5"/>
  <c r="N85" i="5"/>
  <c r="N86" i="5"/>
  <c r="N87" i="5"/>
  <c r="N90" i="5"/>
  <c r="N91" i="5"/>
  <c r="N92" i="5"/>
  <c r="N93" i="5"/>
  <c r="N94" i="5"/>
  <c r="N95" i="5"/>
  <c r="N96" i="5"/>
  <c r="N97" i="5"/>
  <c r="N100" i="5"/>
  <c r="N101" i="5"/>
  <c r="N102" i="5"/>
  <c r="N103" i="5"/>
  <c r="N104" i="5"/>
  <c r="N105" i="5"/>
  <c r="N106" i="5"/>
  <c r="N107" i="5"/>
  <c r="N110" i="5"/>
  <c r="N111" i="5"/>
  <c r="N112" i="5"/>
  <c r="N113" i="5"/>
  <c r="N114" i="5"/>
  <c r="N115" i="5"/>
  <c r="N116" i="5"/>
  <c r="O70" i="5"/>
  <c r="O71" i="5"/>
  <c r="O72" i="5"/>
  <c r="O73" i="5"/>
  <c r="O74" i="5"/>
  <c r="O75" i="5"/>
  <c r="O76" i="5"/>
  <c r="O79" i="5"/>
  <c r="O80" i="5"/>
  <c r="O81" i="5"/>
  <c r="O82" i="5"/>
  <c r="O83" i="5"/>
  <c r="O84" i="5"/>
  <c r="O85" i="5"/>
  <c r="O86" i="5"/>
  <c r="O87" i="5"/>
  <c r="O90" i="5"/>
  <c r="O91" i="5"/>
  <c r="O92" i="5"/>
  <c r="O93" i="5"/>
  <c r="O94" i="5"/>
  <c r="O95" i="5"/>
  <c r="O96" i="5"/>
  <c r="O97" i="5"/>
  <c r="O100" i="5"/>
  <c r="O101" i="5"/>
  <c r="O102" i="5"/>
  <c r="O103" i="5"/>
  <c r="O104" i="5"/>
  <c r="O105" i="5"/>
  <c r="O106" i="5"/>
  <c r="O107" i="5"/>
  <c r="O110" i="5"/>
  <c r="O111" i="5"/>
  <c r="O112" i="5"/>
  <c r="O113" i="5"/>
  <c r="O114" i="5"/>
  <c r="O115" i="5"/>
  <c r="O116" i="5"/>
  <c r="O120" i="5"/>
  <c r="O121" i="5"/>
  <c r="O122" i="5"/>
  <c r="O123" i="5"/>
  <c r="O124" i="5"/>
  <c r="O125" i="5"/>
  <c r="P70" i="5"/>
  <c r="P71" i="5"/>
  <c r="P72" i="5"/>
  <c r="P73" i="5"/>
  <c r="P74" i="5"/>
  <c r="P75" i="5"/>
  <c r="P76" i="5"/>
  <c r="P79" i="5"/>
  <c r="P80" i="5"/>
  <c r="P81" i="5"/>
  <c r="P82" i="5"/>
  <c r="P83" i="5"/>
  <c r="P84" i="5"/>
  <c r="P85" i="5"/>
  <c r="P86" i="5"/>
  <c r="P87" i="5"/>
  <c r="P90" i="5"/>
  <c r="P91" i="5"/>
  <c r="P92" i="5"/>
  <c r="P93" i="5"/>
  <c r="P94" i="5"/>
  <c r="P95" i="5"/>
  <c r="P96" i="5"/>
  <c r="P97" i="5"/>
  <c r="P100" i="5"/>
  <c r="P101" i="5"/>
  <c r="P102" i="5"/>
  <c r="P103" i="5"/>
  <c r="P104" i="5"/>
  <c r="P105" i="5"/>
  <c r="P106" i="5"/>
  <c r="P107" i="5"/>
  <c r="P110" i="5"/>
  <c r="P111" i="5"/>
  <c r="P112" i="5"/>
  <c r="P113" i="5"/>
  <c r="P114" i="5"/>
  <c r="P115" i="5"/>
  <c r="P116" i="5"/>
  <c r="P120" i="5"/>
  <c r="P121" i="5"/>
  <c r="P122" i="5"/>
  <c r="P123" i="5"/>
  <c r="P124" i="5"/>
  <c r="P125" i="5"/>
  <c r="P13" i="5"/>
  <c r="P24" i="5"/>
  <c r="P34" i="5"/>
  <c r="P65" i="5" s="1"/>
  <c r="P44" i="5"/>
  <c r="P53" i="5"/>
  <c r="P62" i="5"/>
  <c r="O13" i="5"/>
  <c r="O24" i="5"/>
  <c r="O34" i="5"/>
  <c r="O65" i="5" s="1"/>
  <c r="O44" i="5"/>
  <c r="O53" i="5"/>
  <c r="O62" i="5"/>
  <c r="N13" i="5"/>
  <c r="N24" i="5"/>
  <c r="N34" i="5"/>
  <c r="N65" i="5" s="1"/>
  <c r="N44" i="5"/>
  <c r="N53" i="5"/>
  <c r="N62" i="5"/>
  <c r="M13" i="5"/>
  <c r="M24" i="5"/>
  <c r="M34" i="5"/>
  <c r="M65" i="5" s="1"/>
  <c r="M44" i="5"/>
  <c r="M53" i="5"/>
  <c r="M62" i="5"/>
  <c r="L13" i="5"/>
  <c r="L24" i="5"/>
  <c r="L34" i="5"/>
  <c r="L65" i="5" s="1"/>
  <c r="L44" i="5"/>
  <c r="L53" i="5"/>
  <c r="L62" i="5"/>
  <c r="K13" i="5"/>
  <c r="K24" i="5"/>
  <c r="K34" i="5"/>
  <c r="K65" i="5" s="1"/>
  <c r="K44" i="5"/>
  <c r="K53" i="5"/>
  <c r="K62" i="5"/>
  <c r="J13" i="5"/>
  <c r="J24" i="5"/>
  <c r="J34" i="5"/>
  <c r="J65" i="5" s="1"/>
  <c r="J44" i="5"/>
  <c r="J53" i="5"/>
  <c r="J62" i="5"/>
  <c r="F34" i="12"/>
  <c r="F35" i="12" s="1"/>
  <c r="D44" i="12"/>
  <c r="E44" i="12" s="1"/>
  <c r="F44" i="12" s="1"/>
  <c r="F47" i="12"/>
  <c r="C44" i="12"/>
  <c r="F14" i="12"/>
  <c r="F15" i="12"/>
  <c r="F16" i="12"/>
  <c r="F17" i="12"/>
  <c r="F19" i="12"/>
  <c r="F20" i="12"/>
  <c r="E18" i="12"/>
  <c r="E21" i="12"/>
  <c r="D18" i="12"/>
  <c r="D21" i="12"/>
  <c r="C18" i="12"/>
  <c r="C21" i="12"/>
  <c r="B18" i="12"/>
  <c r="B21" i="12"/>
  <c r="B10" i="11"/>
  <c r="B20" i="11"/>
  <c r="B25" i="11"/>
  <c r="B26" i="11" s="1"/>
  <c r="D10" i="11"/>
  <c r="D11" i="11" s="1"/>
  <c r="D20" i="11"/>
  <c r="D25" i="11"/>
  <c r="D26" i="11" s="1"/>
  <c r="E10" i="11"/>
  <c r="E11" i="11" s="1"/>
  <c r="E20" i="11"/>
  <c r="E25" i="11"/>
  <c r="E26" i="11" s="1"/>
  <c r="F10" i="11"/>
  <c r="F11" i="11" s="1"/>
  <c r="F20" i="11"/>
  <c r="F25" i="11"/>
  <c r="F26" i="11" s="1"/>
  <c r="G24" i="11"/>
  <c r="G23" i="11"/>
  <c r="G19" i="11"/>
  <c r="G18" i="11"/>
  <c r="G17" i="11"/>
  <c r="G16" i="11"/>
  <c r="G15" i="11"/>
  <c r="G14" i="11"/>
  <c r="G13" i="11"/>
  <c r="G9" i="11"/>
  <c r="G7" i="11"/>
  <c r="CH39" i="5"/>
  <c r="CJ15" i="5"/>
  <c r="CJ16" i="5"/>
  <c r="CJ17" i="5"/>
  <c r="CJ18" i="5"/>
  <c r="CJ19" i="5"/>
  <c r="CJ20" i="5"/>
  <c r="CJ21" i="5"/>
  <c r="CJ22" i="5"/>
  <c r="CJ23" i="5"/>
  <c r="CI15" i="5"/>
  <c r="CI16" i="5"/>
  <c r="CI17" i="5"/>
  <c r="CI18" i="5"/>
  <c r="CI19" i="5"/>
  <c r="CI20" i="5"/>
  <c r="CI21" i="5"/>
  <c r="CI22" i="5"/>
  <c r="CI23" i="5"/>
  <c r="CH15" i="5"/>
  <c r="CH16" i="5"/>
  <c r="CH17" i="5"/>
  <c r="CH18" i="5"/>
  <c r="CH19" i="5"/>
  <c r="CH20" i="5"/>
  <c r="CH21" i="5"/>
  <c r="CH22" i="5"/>
  <c r="CH23" i="5"/>
  <c r="CG15" i="5"/>
  <c r="CG16" i="5"/>
  <c r="CG17" i="5"/>
  <c r="CG18" i="5"/>
  <c r="CG19" i="5"/>
  <c r="CG20" i="5"/>
  <c r="CG21" i="5"/>
  <c r="CG22" i="5"/>
  <c r="CG23" i="5"/>
  <c r="CF15" i="5"/>
  <c r="CF16" i="5"/>
  <c r="CF17" i="5"/>
  <c r="CF18" i="5"/>
  <c r="CF19" i="5"/>
  <c r="CF20" i="5"/>
  <c r="CF21" i="5"/>
  <c r="CF22" i="5"/>
  <c r="CF23" i="5"/>
  <c r="CE15" i="5"/>
  <c r="CE16" i="5"/>
  <c r="CE17" i="5"/>
  <c r="CE18" i="5"/>
  <c r="CE19" i="5"/>
  <c r="CE20" i="5"/>
  <c r="CE21" i="5"/>
  <c r="CE22" i="5"/>
  <c r="CE23" i="5"/>
  <c r="CJ61" i="5"/>
  <c r="CJ60" i="5"/>
  <c r="CJ59" i="5"/>
  <c r="CJ58" i="5"/>
  <c r="CJ57" i="5"/>
  <c r="CJ56" i="5"/>
  <c r="CJ55" i="5"/>
  <c r="CJ52" i="5"/>
  <c r="CJ51" i="5"/>
  <c r="CJ50" i="5"/>
  <c r="CJ49" i="5"/>
  <c r="CJ48" i="5"/>
  <c r="CJ47" i="5"/>
  <c r="CJ46" i="5"/>
  <c r="CJ43" i="5"/>
  <c r="CJ42" i="5"/>
  <c r="CJ41" i="5"/>
  <c r="CJ40" i="5"/>
  <c r="CJ39" i="5"/>
  <c r="CJ38" i="5"/>
  <c r="CJ37" i="5"/>
  <c r="CJ36" i="5"/>
  <c r="CJ33" i="5"/>
  <c r="CJ32" i="5"/>
  <c r="CJ31" i="5"/>
  <c r="CJ30" i="5"/>
  <c r="CJ29" i="5"/>
  <c r="CJ28" i="5"/>
  <c r="CJ27" i="5"/>
  <c r="CJ26" i="5"/>
  <c r="CJ12" i="5"/>
  <c r="CJ11" i="5"/>
  <c r="CJ10" i="5"/>
  <c r="CJ9" i="5"/>
  <c r="CJ8" i="5"/>
  <c r="CJ7" i="5"/>
  <c r="CJ6" i="5"/>
  <c r="CI61" i="5"/>
  <c r="CI60" i="5"/>
  <c r="CI59" i="5"/>
  <c r="CI58" i="5"/>
  <c r="CI57" i="5"/>
  <c r="CI56" i="5"/>
  <c r="CI55" i="5"/>
  <c r="CI52" i="5"/>
  <c r="CI51" i="5"/>
  <c r="CI50" i="5"/>
  <c r="CI49" i="5"/>
  <c r="CI48" i="5"/>
  <c r="CI47" i="5"/>
  <c r="CI46" i="5"/>
  <c r="CI43" i="5"/>
  <c r="CI42" i="5"/>
  <c r="CI41" i="5"/>
  <c r="CI40" i="5"/>
  <c r="CI39" i="5"/>
  <c r="CI38" i="5"/>
  <c r="CI37" i="5"/>
  <c r="CI36" i="5"/>
  <c r="CI33" i="5"/>
  <c r="CI32" i="5"/>
  <c r="CI31" i="5"/>
  <c r="CI30" i="5"/>
  <c r="CI29" i="5"/>
  <c r="CI28" i="5"/>
  <c r="CI27" i="5"/>
  <c r="CI26" i="5"/>
  <c r="CI12" i="5"/>
  <c r="CI11" i="5"/>
  <c r="CI10" i="5"/>
  <c r="CI9" i="5"/>
  <c r="CI8" i="5"/>
  <c r="CI7" i="5"/>
  <c r="CI6" i="5"/>
  <c r="B107" i="5"/>
  <c r="B106" i="5"/>
  <c r="B105" i="5"/>
  <c r="B104" i="5"/>
  <c r="B103" i="5"/>
  <c r="B102" i="5"/>
  <c r="B101" i="5"/>
  <c r="B100" i="5"/>
  <c r="CH43" i="5"/>
  <c r="CG43" i="5"/>
  <c r="CF43" i="5"/>
  <c r="CE43" i="5"/>
  <c r="CH42" i="5"/>
  <c r="CG42" i="5"/>
  <c r="CF42" i="5"/>
  <c r="CE42" i="5"/>
  <c r="CH41" i="5"/>
  <c r="CG41" i="5"/>
  <c r="CF41" i="5"/>
  <c r="CE41" i="5"/>
  <c r="CH40" i="5"/>
  <c r="CG40" i="5"/>
  <c r="CF40" i="5"/>
  <c r="CE40" i="5"/>
  <c r="CG39" i="5"/>
  <c r="CF39" i="5"/>
  <c r="CE39" i="5"/>
  <c r="CH38" i="5"/>
  <c r="CG38" i="5"/>
  <c r="CF38" i="5"/>
  <c r="CE38" i="5"/>
  <c r="CH37" i="5"/>
  <c r="CG37" i="5"/>
  <c r="CF37" i="5"/>
  <c r="CE37" i="5"/>
  <c r="CH36" i="5"/>
  <c r="CG36" i="5"/>
  <c r="CF36" i="5"/>
  <c r="CE36" i="5"/>
  <c r="CH61" i="5"/>
  <c r="CH60" i="5"/>
  <c r="CH59" i="5"/>
  <c r="CH58" i="5"/>
  <c r="CH57" i="5"/>
  <c r="CH56" i="5"/>
  <c r="CH55" i="5"/>
  <c r="CH52" i="5"/>
  <c r="CH51" i="5"/>
  <c r="CH50" i="5"/>
  <c r="CH49" i="5"/>
  <c r="CH48" i="5"/>
  <c r="CH47" i="5"/>
  <c r="CH46" i="5"/>
  <c r="CH33" i="5"/>
  <c r="CH32" i="5"/>
  <c r="CH31" i="5"/>
  <c r="CH30" i="5"/>
  <c r="CH29" i="5"/>
  <c r="CH28" i="5"/>
  <c r="CH27" i="5"/>
  <c r="CH26" i="5"/>
  <c r="CH12" i="5"/>
  <c r="CH11" i="5"/>
  <c r="CH10" i="5"/>
  <c r="CH9" i="5"/>
  <c r="CH8" i="5"/>
  <c r="CH7" i="5"/>
  <c r="CH6" i="5"/>
  <c r="CE6" i="5"/>
  <c r="CF6" i="5"/>
  <c r="CG6" i="5"/>
  <c r="CE7" i="5"/>
  <c r="CF7" i="5"/>
  <c r="CG7" i="5"/>
  <c r="CE8" i="5"/>
  <c r="CF8" i="5"/>
  <c r="CG8" i="5"/>
  <c r="CE9" i="5"/>
  <c r="CF9" i="5"/>
  <c r="CG9" i="5"/>
  <c r="CE10" i="5"/>
  <c r="CF10" i="5"/>
  <c r="CG10" i="5"/>
  <c r="CE11" i="5"/>
  <c r="CF11" i="5"/>
  <c r="CG11" i="5"/>
  <c r="CE12" i="5"/>
  <c r="CF12" i="5"/>
  <c r="CG12" i="5"/>
  <c r="CE26" i="5"/>
  <c r="CF26" i="5"/>
  <c r="CG26" i="5"/>
  <c r="CE27" i="5"/>
  <c r="CF27" i="5"/>
  <c r="CG27" i="5"/>
  <c r="CE28" i="5"/>
  <c r="CF28" i="5"/>
  <c r="CG28" i="5"/>
  <c r="CE29" i="5"/>
  <c r="CF29" i="5"/>
  <c r="CG29" i="5"/>
  <c r="CE30" i="5"/>
  <c r="CF30" i="5"/>
  <c r="CG30" i="5"/>
  <c r="CE31" i="5"/>
  <c r="CF31" i="5"/>
  <c r="CG31" i="5"/>
  <c r="CE32" i="5"/>
  <c r="CF32" i="5"/>
  <c r="CG32" i="5"/>
  <c r="CE33" i="5"/>
  <c r="CF33" i="5"/>
  <c r="CG33" i="5"/>
  <c r="CE46" i="5"/>
  <c r="CF46" i="5"/>
  <c r="CG46" i="5"/>
  <c r="CE47" i="5"/>
  <c r="CF47" i="5"/>
  <c r="CG47" i="5"/>
  <c r="CE48" i="5"/>
  <c r="CF48" i="5"/>
  <c r="CG48" i="5"/>
  <c r="CE49" i="5"/>
  <c r="CF49" i="5"/>
  <c r="CG49" i="5"/>
  <c r="CE50" i="5"/>
  <c r="CF50" i="5"/>
  <c r="CG50" i="5"/>
  <c r="CE51" i="5"/>
  <c r="CF51" i="5"/>
  <c r="CG51" i="5"/>
  <c r="CE52" i="5"/>
  <c r="CF52" i="5"/>
  <c r="CG52" i="5"/>
  <c r="CE55" i="5"/>
  <c r="CF55" i="5"/>
  <c r="CG55" i="5"/>
  <c r="CE56" i="5"/>
  <c r="CF56" i="5"/>
  <c r="CG56" i="5"/>
  <c r="CE57" i="5"/>
  <c r="CF57" i="5"/>
  <c r="CG57" i="5"/>
  <c r="CE58" i="5"/>
  <c r="CF58" i="5"/>
  <c r="CG58" i="5"/>
  <c r="CE59" i="5"/>
  <c r="CF59" i="5"/>
  <c r="CG59" i="5"/>
  <c r="CE60" i="5"/>
  <c r="CF60" i="5"/>
  <c r="CG60" i="5"/>
  <c r="CE61" i="5"/>
  <c r="CF61" i="5"/>
  <c r="CG61" i="5"/>
  <c r="B70" i="5"/>
  <c r="B71" i="5"/>
  <c r="B72" i="5"/>
  <c r="B73" i="5"/>
  <c r="B74" i="5"/>
  <c r="B75" i="5"/>
  <c r="B76" i="5"/>
  <c r="B79" i="5"/>
  <c r="B80" i="5"/>
  <c r="B81" i="5"/>
  <c r="B82" i="5"/>
  <c r="B83" i="5"/>
  <c r="B84" i="5"/>
  <c r="B85" i="5"/>
  <c r="B86" i="5"/>
  <c r="B87" i="5"/>
  <c r="B90" i="5"/>
  <c r="B91" i="5"/>
  <c r="B92" i="5"/>
  <c r="B93" i="5"/>
  <c r="B94" i="5"/>
  <c r="B95" i="5"/>
  <c r="B96" i="5"/>
  <c r="B97" i="5"/>
  <c r="B110" i="5"/>
  <c r="B111" i="5"/>
  <c r="B112" i="5"/>
  <c r="B113" i="5"/>
  <c r="B114" i="5"/>
  <c r="B115" i="5"/>
  <c r="B116" i="5"/>
  <c r="B119" i="5"/>
  <c r="B120" i="5"/>
  <c r="B121" i="5"/>
  <c r="B122" i="5"/>
  <c r="B123" i="5"/>
  <c r="B124" i="5"/>
  <c r="B125" i="5"/>
  <c r="X102" i="5"/>
  <c r="V84" i="6"/>
  <c r="AE112" i="5"/>
  <c r="AD123" i="5"/>
  <c r="CI53" i="5"/>
  <c r="BP65" i="5"/>
  <c r="AD112" i="5"/>
  <c r="V112" i="5"/>
  <c r="AF102" i="5"/>
  <c r="AD102" i="5"/>
  <c r="AE102" i="5"/>
  <c r="AE85" i="5"/>
  <c r="BM65" i="5"/>
  <c r="AG123" i="5"/>
  <c r="R84" i="6"/>
  <c r="AG72" i="5"/>
  <c r="AE72" i="5"/>
  <c r="X72" i="5"/>
  <c r="Z72" i="5"/>
  <c r="AC72" i="5"/>
  <c r="S75" i="6"/>
  <c r="CF34" i="5"/>
  <c r="CF65" i="5" s="1"/>
  <c r="AA119" i="5"/>
  <c r="AG119" i="5"/>
  <c r="AC119" i="5"/>
  <c r="F119" i="5"/>
  <c r="CB119" i="5" s="1"/>
  <c r="Y119" i="5"/>
  <c r="AN85" i="6"/>
  <c r="AN117" i="6" s="1"/>
  <c r="AL85" i="6"/>
  <c r="AL107" i="6" s="1"/>
  <c r="AO85" i="6"/>
  <c r="AO117" i="6" s="1"/>
  <c r="AP85" i="6"/>
  <c r="BU65" i="5"/>
  <c r="AQ85" i="6"/>
  <c r="AQ107" i="6" s="1"/>
  <c r="AF83" i="5"/>
  <c r="AD104" i="5"/>
  <c r="X104" i="5"/>
  <c r="Z123" i="5"/>
  <c r="Y123" i="5"/>
  <c r="AF119" i="5"/>
  <c r="R77" i="6"/>
  <c r="T84" i="6"/>
  <c r="W84" i="6"/>
  <c r="Y73" i="14"/>
  <c r="U73" i="6"/>
  <c r="AM85" i="6"/>
  <c r="BM72" i="14"/>
  <c r="AS72" i="14"/>
  <c r="AL74" i="14"/>
  <c r="AI75" i="14"/>
  <c r="AH74" i="14"/>
  <c r="AE75" i="14"/>
  <c r="AD74" i="14"/>
  <c r="AC72" i="14"/>
  <c r="AB75" i="14"/>
  <c r="AA74" i="14"/>
  <c r="X72" i="14"/>
  <c r="W74" i="14"/>
  <c r="V75" i="14"/>
  <c r="U72" i="14"/>
  <c r="T73" i="14"/>
  <c r="S75" i="14"/>
  <c r="R73" i="14"/>
  <c r="Q75" i="14"/>
  <c r="P73" i="14"/>
  <c r="O74" i="14"/>
  <c r="N75" i="14"/>
  <c r="M73" i="14"/>
  <c r="K73" i="14"/>
  <c r="J76" i="14"/>
  <c r="J72" i="14"/>
  <c r="Z75" i="14"/>
  <c r="BL72" i="14"/>
  <c r="BD72" i="14"/>
  <c r="BC72" i="14"/>
  <c r="AP74" i="14"/>
  <c r="AO74" i="14"/>
  <c r="AN74" i="14"/>
  <c r="AM74" i="14"/>
  <c r="AJ75" i="14"/>
  <c r="AI74" i="14"/>
  <c r="AF75" i="14"/>
  <c r="AE74" i="14"/>
  <c r="AD72" i="14"/>
  <c r="AB74" i="14"/>
  <c r="AA72" i="14"/>
  <c r="Y75" i="14"/>
  <c r="W72" i="14"/>
  <c r="V74" i="14"/>
  <c r="U75" i="14"/>
  <c r="T76" i="14"/>
  <c r="BB85" i="6"/>
  <c r="X54" i="20" s="1"/>
  <c r="T72" i="14"/>
  <c r="S74" i="14"/>
  <c r="R76" i="14"/>
  <c r="R72" i="14"/>
  <c r="AZ85" i="6"/>
  <c r="AZ117" i="6" s="1"/>
  <c r="Q74" i="14"/>
  <c r="P76" i="14"/>
  <c r="AX85" i="6"/>
  <c r="P72" i="14"/>
  <c r="O73" i="14"/>
  <c r="N74" i="14"/>
  <c r="M76" i="14"/>
  <c r="AU85" i="6"/>
  <c r="AU107" i="6" s="1"/>
  <c r="M72" i="14"/>
  <c r="L76" i="14"/>
  <c r="L72" i="14"/>
  <c r="K76" i="14"/>
  <c r="AS85" i="6"/>
  <c r="O54" i="20" s="1"/>
  <c r="K72" i="14"/>
  <c r="J75" i="14"/>
  <c r="BO72" i="14"/>
  <c r="AX72" i="14"/>
  <c r="AK75" i="14"/>
  <c r="AJ74" i="14"/>
  <c r="AG75" i="14"/>
  <c r="AF74" i="14"/>
  <c r="AE72" i="14"/>
  <c r="AC75" i="14"/>
  <c r="AB72" i="14"/>
  <c r="Y74" i="14"/>
  <c r="X75" i="14"/>
  <c r="V72" i="14"/>
  <c r="U74" i="14"/>
  <c r="T75" i="14"/>
  <c r="S73" i="14"/>
  <c r="R75" i="14"/>
  <c r="Q73" i="14"/>
  <c r="P75" i="14"/>
  <c r="O76" i="14"/>
  <c r="AW85" i="6"/>
  <c r="AW113" i="6" s="1"/>
  <c r="O72" i="14"/>
  <c r="M75" i="14"/>
  <c r="L75" i="14"/>
  <c r="K75" i="14"/>
  <c r="J74" i="14"/>
  <c r="Z72" i="14"/>
  <c r="BN72" i="14"/>
  <c r="AY75" i="14"/>
  <c r="AS75" i="14"/>
  <c r="AK74" i="14"/>
  <c r="AI76" i="14"/>
  <c r="AH75" i="14"/>
  <c r="AG74" i="14"/>
  <c r="AF72" i="14"/>
  <c r="AD75" i="14"/>
  <c r="AC74" i="14"/>
  <c r="AA75" i="14"/>
  <c r="Y72" i="14"/>
  <c r="X74" i="14"/>
  <c r="W75" i="14"/>
  <c r="T74" i="14"/>
  <c r="S76" i="14"/>
  <c r="BA85" i="6"/>
  <c r="S79" i="14" s="1"/>
  <c r="S72" i="14"/>
  <c r="R74" i="14"/>
  <c r="Q76" i="14"/>
  <c r="Q72" i="14"/>
  <c r="AY85" i="6"/>
  <c r="P74" i="14"/>
  <c r="O75" i="14"/>
  <c r="N76" i="14"/>
  <c r="N72" i="14"/>
  <c r="M74" i="14"/>
  <c r="L74" i="14"/>
  <c r="K74" i="14"/>
  <c r="J73" i="14"/>
  <c r="AW72" i="14"/>
  <c r="Z74" i="14"/>
  <c r="AR85" i="6"/>
  <c r="N73" i="14"/>
  <c r="R74" i="6"/>
  <c r="AV85" i="6"/>
  <c r="L73" i="14"/>
  <c r="AT85" i="6"/>
  <c r="AT113" i="6" s="1"/>
  <c r="AJ120" i="6"/>
  <c r="Q108" i="6"/>
  <c r="AK85" i="6"/>
  <c r="AK117" i="6" s="1"/>
  <c r="AP149" i="6"/>
  <c r="AX149" i="6"/>
  <c r="BF149" i="6"/>
  <c r="CE149" i="6"/>
  <c r="AU102" i="5" l="1"/>
  <c r="AR102" i="5"/>
  <c r="AM119" i="5"/>
  <c r="AY119" i="5"/>
  <c r="BI119" i="5"/>
  <c r="AC112" i="5"/>
  <c r="AO119" i="5"/>
  <c r="BV119" i="5"/>
  <c r="AI119" i="5"/>
  <c r="BN119" i="5"/>
  <c r="BG119" i="5"/>
  <c r="AN119" i="5"/>
  <c r="BE119" i="5"/>
  <c r="BD119" i="5"/>
  <c r="AQ119" i="5"/>
  <c r="AD125" i="5"/>
  <c r="AU36" i="6"/>
  <c r="F90" i="5"/>
  <c r="AJ90" i="5" s="1"/>
  <c r="AW119" i="5"/>
  <c r="BS119" i="5"/>
  <c r="AB100" i="5"/>
  <c r="BY119" i="5"/>
  <c r="BR119" i="5"/>
  <c r="BF119" i="5"/>
  <c r="BT119" i="5"/>
  <c r="AG81" i="5"/>
  <c r="AC110" i="5"/>
  <c r="AP119" i="5"/>
  <c r="CA119" i="5"/>
  <c r="AV119" i="5"/>
  <c r="F94" i="5"/>
  <c r="AN94" i="5" s="1"/>
  <c r="AA84" i="5"/>
  <c r="AT36" i="6"/>
  <c r="AK102" i="5"/>
  <c r="BQ102" i="5"/>
  <c r="BA75" i="14"/>
  <c r="AZ75" i="14"/>
  <c r="CC102" i="5"/>
  <c r="BM102" i="5"/>
  <c r="U76" i="14"/>
  <c r="AB87" i="5"/>
  <c r="AF125" i="5"/>
  <c r="Y105" i="5"/>
  <c r="F97" i="5"/>
  <c r="AK97" i="5" s="1"/>
  <c r="Z120" i="6"/>
  <c r="AB70" i="5"/>
  <c r="G102" i="5"/>
  <c r="H102" i="5" s="1"/>
  <c r="I102" i="5" s="1"/>
  <c r="BC85" i="6"/>
  <c r="U79" i="14" s="1"/>
  <c r="BL102" i="5"/>
  <c r="W125" i="5"/>
  <c r="AE105" i="5"/>
  <c r="AE125" i="5"/>
  <c r="R155" i="6"/>
  <c r="AE96" i="5"/>
  <c r="AC75" i="5"/>
  <c r="AF76" i="5"/>
  <c r="Z94" i="5"/>
  <c r="Z84" i="5"/>
  <c r="AG74" i="5"/>
  <c r="W76" i="5"/>
  <c r="X74" i="5"/>
  <c r="BA64" i="5"/>
  <c r="BJ149" i="6"/>
  <c r="T149" i="6" s="1"/>
  <c r="AD75" i="5"/>
  <c r="BV90" i="5"/>
  <c r="Z93" i="5"/>
  <c r="AF94" i="5"/>
  <c r="AC84" i="5"/>
  <c r="Y103" i="5"/>
  <c r="AF105" i="5"/>
  <c r="AA96" i="5"/>
  <c r="F75" i="5"/>
  <c r="AY75" i="5" s="1"/>
  <c r="Z74" i="5"/>
  <c r="AG94" i="5"/>
  <c r="Y84" i="5"/>
  <c r="V105" i="5"/>
  <c r="AF116" i="5"/>
  <c r="V96" i="5"/>
  <c r="L16" i="20"/>
  <c r="U26" i="20"/>
  <c r="AA115" i="5"/>
  <c r="AC105" i="5"/>
  <c r="W85" i="5"/>
  <c r="AG125" i="5"/>
  <c r="W105" i="5"/>
  <c r="AB115" i="5"/>
  <c r="CJ34" i="5"/>
  <c r="CJ65" i="5" s="1"/>
  <c r="AF84" i="5"/>
  <c r="W96" i="5"/>
  <c r="F76" i="5"/>
  <c r="BZ76" i="5" s="1"/>
  <c r="AC76" i="5"/>
  <c r="BJ102" i="5"/>
  <c r="BG102" i="5"/>
  <c r="AK119" i="5"/>
  <c r="BM119" i="5"/>
  <c r="AL119" i="5"/>
  <c r="BX119" i="5"/>
  <c r="AR119" i="5"/>
  <c r="BL119" i="5"/>
  <c r="BI102" i="5"/>
  <c r="BX102" i="5"/>
  <c r="AX102" i="5"/>
  <c r="AH102" i="5"/>
  <c r="AL102" i="5"/>
  <c r="AC87" i="5"/>
  <c r="V115" i="5"/>
  <c r="AG105" i="5"/>
  <c r="AL44" i="6"/>
  <c r="L26" i="20"/>
  <c r="AM44" i="6"/>
  <c r="AR46" i="6"/>
  <c r="K39" i="20"/>
  <c r="BD102" i="5"/>
  <c r="CE75" i="5"/>
  <c r="BS64" i="5"/>
  <c r="BA119" i="5"/>
  <c r="AX119" i="5"/>
  <c r="BZ119" i="5"/>
  <c r="AJ119" i="5"/>
  <c r="BO119" i="5"/>
  <c r="BU102" i="5"/>
  <c r="AQ102" i="5"/>
  <c r="BH102" i="5"/>
  <c r="BC102" i="5"/>
  <c r="BC119" i="5"/>
  <c r="Z105" i="5"/>
  <c r="Y71" i="5"/>
  <c r="AB105" i="5"/>
  <c r="X85" i="5"/>
  <c r="X105" i="5"/>
  <c r="F21" i="12"/>
  <c r="AU46" i="6"/>
  <c r="BY102" i="5"/>
  <c r="AW102" i="5"/>
  <c r="AS119" i="5"/>
  <c r="AH119" i="5"/>
  <c r="BB119" i="5"/>
  <c r="BK119" i="5"/>
  <c r="BP102" i="5"/>
  <c r="BA102" i="5"/>
  <c r="AN102" i="5"/>
  <c r="AS102" i="5"/>
  <c r="AA91" i="5"/>
  <c r="AA122" i="5"/>
  <c r="F105" i="5"/>
  <c r="AX105" i="5" s="1"/>
  <c r="X111" i="5"/>
  <c r="AD97" i="5"/>
  <c r="AA85" i="5"/>
  <c r="X79" i="5"/>
  <c r="Z90" i="5"/>
  <c r="F18" i="12"/>
  <c r="BO102" i="5"/>
  <c r="BF102" i="5"/>
  <c r="CE34" i="5"/>
  <c r="CE65" i="5" s="1"/>
  <c r="AT102" i="5"/>
  <c r="G119" i="5"/>
  <c r="H119" i="5" s="1"/>
  <c r="I119" i="5" s="1"/>
  <c r="BU119" i="5"/>
  <c r="AT119" i="5"/>
  <c r="AU119" i="5"/>
  <c r="AP102" i="5"/>
  <c r="BN102" i="5"/>
  <c r="CA102" i="5"/>
  <c r="BR102" i="5"/>
  <c r="AO102" i="5"/>
  <c r="AD87" i="5"/>
  <c r="AA105" i="5"/>
  <c r="F107" i="5"/>
  <c r="AV107" i="5" s="1"/>
  <c r="AE79" i="5"/>
  <c r="F120" i="5"/>
  <c r="BK120" i="5" s="1"/>
  <c r="AE111" i="5"/>
  <c r="AR44" i="6"/>
  <c r="AY97" i="5"/>
  <c r="F111" i="5"/>
  <c r="AY111" i="5" s="1"/>
  <c r="BE90" i="5"/>
  <c r="W111" i="5"/>
  <c r="J38" i="20"/>
  <c r="J37" i="20"/>
  <c r="BU120" i="5"/>
  <c r="Y87" i="5"/>
  <c r="AC80" i="5"/>
  <c r="AE101" i="5"/>
  <c r="AB122" i="5"/>
  <c r="V111" i="5"/>
  <c r="BO90" i="5"/>
  <c r="AL75" i="14"/>
  <c r="S74" i="6"/>
  <c r="AB76" i="5"/>
  <c r="X87" i="5"/>
  <c r="AD80" i="5"/>
  <c r="AC101" i="5"/>
  <c r="Z122" i="5"/>
  <c r="AC96" i="5"/>
  <c r="Y111" i="5"/>
  <c r="AC116" i="5"/>
  <c r="AC111" i="5"/>
  <c r="AB96" i="5"/>
  <c r="W79" i="5"/>
  <c r="B40" i="12"/>
  <c r="B41" i="12" s="1"/>
  <c r="AT35" i="6"/>
  <c r="AT52" i="6" s="1"/>
  <c r="BO46" i="6"/>
  <c r="CF46" i="6"/>
  <c r="BB75" i="14"/>
  <c r="AA80" i="5"/>
  <c r="T76" i="6"/>
  <c r="AJ97" i="5"/>
  <c r="AJ76" i="14"/>
  <c r="AA73" i="14"/>
  <c r="V76" i="5"/>
  <c r="V87" i="5"/>
  <c r="W120" i="5"/>
  <c r="V80" i="5"/>
  <c r="X122" i="5"/>
  <c r="W71" i="5"/>
  <c r="Z96" i="5"/>
  <c r="AG111" i="5"/>
  <c r="AE106" i="5"/>
  <c r="Z79" i="5"/>
  <c r="V70" i="5"/>
  <c r="AU35" i="6"/>
  <c r="M65" i="14" s="1"/>
  <c r="AM46" i="6"/>
  <c r="BP46" i="6"/>
  <c r="BF110" i="6"/>
  <c r="AE91" i="5"/>
  <c r="AE122" i="5"/>
  <c r="AG91" i="5"/>
  <c r="W110" i="5"/>
  <c r="BP90" i="5"/>
  <c r="AG76" i="5"/>
  <c r="AG87" i="5"/>
  <c r="AG80" i="5"/>
  <c r="AG122" i="5"/>
  <c r="F71" i="5"/>
  <c r="BO71" i="5" s="1"/>
  <c r="X96" i="5"/>
  <c r="BQ90" i="5"/>
  <c r="V86" i="5"/>
  <c r="AD79" i="5"/>
  <c r="E21" i="11"/>
  <c r="E27" i="11" s="1"/>
  <c r="E22" i="12"/>
  <c r="E29" i="12" s="1"/>
  <c r="O64" i="5"/>
  <c r="O117" i="5"/>
  <c r="L88" i="5"/>
  <c r="L77" i="5"/>
  <c r="G20" i="11"/>
  <c r="BN64" i="5"/>
  <c r="BF64" i="5"/>
  <c r="AT64" i="5"/>
  <c r="Y64" i="5"/>
  <c r="T117" i="5"/>
  <c r="AV35" i="6"/>
  <c r="N65" i="14" s="1"/>
  <c r="AN46" i="6"/>
  <c r="BC46" i="6"/>
  <c r="V71" i="5"/>
  <c r="BS97" i="5"/>
  <c r="AU97" i="5"/>
  <c r="F122" i="5"/>
  <c r="AJ122" i="5" s="1"/>
  <c r="AB111" i="5"/>
  <c r="AF71" i="5"/>
  <c r="I38" i="20"/>
  <c r="AV97" i="5"/>
  <c r="AO90" i="5"/>
  <c r="U73" i="14"/>
  <c r="Z73" i="14"/>
  <c r="AB73" i="14"/>
  <c r="F91" i="5"/>
  <c r="BU91" i="5" s="1"/>
  <c r="AD122" i="5"/>
  <c r="Z70" i="5"/>
  <c r="AB107" i="5"/>
  <c r="BO64" i="5"/>
  <c r="AP46" i="6"/>
  <c r="BD46" i="6"/>
  <c r="M38" i="20"/>
  <c r="M37" i="20"/>
  <c r="AF40" i="6"/>
  <c r="AF66" i="6" s="1"/>
  <c r="AF67" i="6" s="1"/>
  <c r="BC75" i="5"/>
  <c r="AX75" i="5"/>
  <c r="AS75" i="5"/>
  <c r="BI75" i="5"/>
  <c r="BM75" i="5"/>
  <c r="AI111" i="5"/>
  <c r="X124" i="5"/>
  <c r="V124" i="5"/>
  <c r="AE124" i="5"/>
  <c r="AD124" i="5"/>
  <c r="F124" i="5"/>
  <c r="AA124" i="5"/>
  <c r="W124" i="5"/>
  <c r="AF124" i="5"/>
  <c r="AC124" i="5"/>
  <c r="AB124" i="5"/>
  <c r="Z124" i="5"/>
  <c r="Y124" i="5"/>
  <c r="AG124" i="5"/>
  <c r="AB113" i="5"/>
  <c r="Z113" i="5"/>
  <c r="Y113" i="5"/>
  <c r="V103" i="5"/>
  <c r="W103" i="5"/>
  <c r="AE103" i="5"/>
  <c r="X103" i="5"/>
  <c r="AB103" i="5"/>
  <c r="AD103" i="5"/>
  <c r="AF93" i="5"/>
  <c r="AD93" i="5"/>
  <c r="W93" i="5"/>
  <c r="AA93" i="5"/>
  <c r="F93" i="5"/>
  <c r="AM93" i="5" s="1"/>
  <c r="X93" i="5"/>
  <c r="AE93" i="5"/>
  <c r="AC93" i="5"/>
  <c r="AB93" i="5"/>
  <c r="V93" i="5"/>
  <c r="AG93" i="5"/>
  <c r="F83" i="5"/>
  <c r="BB83" i="5" s="1"/>
  <c r="Y83" i="5"/>
  <c r="Z83" i="5"/>
  <c r="V83" i="5"/>
  <c r="AD83" i="5"/>
  <c r="AG83" i="5"/>
  <c r="W83" i="5"/>
  <c r="AA83" i="5"/>
  <c r="X83" i="5"/>
  <c r="AC83" i="5"/>
  <c r="AB83" i="5"/>
  <c r="AB73" i="5"/>
  <c r="AF73" i="5"/>
  <c r="AA73" i="5"/>
  <c r="C23" i="16"/>
  <c r="C23" i="20"/>
  <c r="AI75" i="5"/>
  <c r="BZ75" i="5"/>
  <c r="BR97" i="5"/>
  <c r="BV97" i="5"/>
  <c r="AZ97" i="5"/>
  <c r="AR97" i="5"/>
  <c r="BA97" i="5"/>
  <c r="AO97" i="5"/>
  <c r="BF97" i="5"/>
  <c r="BL97" i="5"/>
  <c r="BY97" i="5"/>
  <c r="CA97" i="5"/>
  <c r="CB97" i="5"/>
  <c r="AL97" i="5"/>
  <c r="AW97" i="5"/>
  <c r="BE97" i="5"/>
  <c r="CE24" i="5"/>
  <c r="CE64" i="5" s="1"/>
  <c r="O126" i="5"/>
  <c r="BV64" i="5"/>
  <c r="AF123" i="5"/>
  <c r="V123" i="5"/>
  <c r="AG102" i="5"/>
  <c r="AA102" i="5"/>
  <c r="V102" i="5"/>
  <c r="O26" i="20"/>
  <c r="O108" i="5"/>
  <c r="CE85" i="5"/>
  <c r="M117" i="5"/>
  <c r="M98" i="5"/>
  <c r="CE82" i="5"/>
  <c r="CE107" i="5"/>
  <c r="CE94" i="5"/>
  <c r="J117" i="5"/>
  <c r="CE44" i="6"/>
  <c r="F65" i="14"/>
  <c r="J66" i="14"/>
  <c r="P14" i="20"/>
  <c r="AW37" i="6"/>
  <c r="U15" i="20" s="1"/>
  <c r="AW46" i="6"/>
  <c r="BE37" i="6"/>
  <c r="W67" i="14" s="1"/>
  <c r="BE46" i="6"/>
  <c r="BI37" i="6"/>
  <c r="AA67" i="14" s="1"/>
  <c r="BI46" i="6"/>
  <c r="BQ37" i="6"/>
  <c r="AI67" i="14" s="1"/>
  <c r="BQ46" i="6"/>
  <c r="BU37" i="6"/>
  <c r="AM67" i="14" s="1"/>
  <c r="BU46" i="6"/>
  <c r="CC37" i="6"/>
  <c r="CC54" i="6" s="1"/>
  <c r="CC46" i="6"/>
  <c r="CG37" i="6"/>
  <c r="AY67" i="14" s="1"/>
  <c r="CG46" i="6"/>
  <c r="CO46" i="6"/>
  <c r="CS46" i="6"/>
  <c r="W46" i="6" s="1"/>
  <c r="C12" i="16"/>
  <c r="C12" i="20"/>
  <c r="AV46" i="6"/>
  <c r="AX46" i="6"/>
  <c r="AF79" i="5"/>
  <c r="AC79" i="5"/>
  <c r="AA79" i="5"/>
  <c r="AB79" i="5"/>
  <c r="F79" i="5"/>
  <c r="BY44" i="6"/>
  <c r="CC44" i="6"/>
  <c r="AO35" i="6"/>
  <c r="L13" i="20" s="1"/>
  <c r="AO44" i="6"/>
  <c r="C66" i="14"/>
  <c r="I14" i="20"/>
  <c r="K66" i="14"/>
  <c r="Q14" i="20"/>
  <c r="AO37" i="6"/>
  <c r="G67" i="14" s="1"/>
  <c r="AO46" i="6"/>
  <c r="I16" i="20"/>
  <c r="BV37" i="6"/>
  <c r="BV54" i="6" s="1"/>
  <c r="BV63" i="6" s="1"/>
  <c r="BV46" i="6"/>
  <c r="CD37" i="6"/>
  <c r="AV67" i="14" s="1"/>
  <c r="CD46" i="6"/>
  <c r="CH46" i="6"/>
  <c r="CP46" i="6"/>
  <c r="C13" i="16"/>
  <c r="C13" i="20"/>
  <c r="AV44" i="6"/>
  <c r="BA46" i="6"/>
  <c r="BJ46" i="6"/>
  <c r="T108" i="5"/>
  <c r="T98" i="5"/>
  <c r="T88" i="5"/>
  <c r="S64" i="5"/>
  <c r="R108" i="5"/>
  <c r="F26" i="12"/>
  <c r="F28" i="12" s="1"/>
  <c r="F11" i="12"/>
  <c r="F12" i="12" s="1"/>
  <c r="AF120" i="5"/>
  <c r="AE120" i="5"/>
  <c r="AA120" i="5"/>
  <c r="AC120" i="5"/>
  <c r="V120" i="5"/>
  <c r="W97" i="5"/>
  <c r="AA97" i="5"/>
  <c r="AE97" i="5"/>
  <c r="V97" i="5"/>
  <c r="AC97" i="5"/>
  <c r="F87" i="5"/>
  <c r="AI87" i="5" s="1"/>
  <c r="Z87" i="5"/>
  <c r="AA87" i="5"/>
  <c r="W87" i="5"/>
  <c r="AE87" i="5"/>
  <c r="R26" i="20"/>
  <c r="Q64" i="5"/>
  <c r="AG116" i="5"/>
  <c r="AB116" i="5"/>
  <c r="AB106" i="5"/>
  <c r="AF106" i="5"/>
  <c r="V106" i="5"/>
  <c r="W106" i="5"/>
  <c r="F96" i="5"/>
  <c r="AD96" i="5"/>
  <c r="AF96" i="5"/>
  <c r="Y96" i="5"/>
  <c r="BZ44" i="6"/>
  <c r="I65" i="14"/>
  <c r="E66" i="14"/>
  <c r="K14" i="20"/>
  <c r="M66" i="14"/>
  <c r="AZ37" i="6"/>
  <c r="AZ54" i="6" s="1"/>
  <c r="AZ46" i="6"/>
  <c r="BH37" i="6"/>
  <c r="BH54" i="6" s="1"/>
  <c r="BH63" i="6" s="1"/>
  <c r="BH46" i="6"/>
  <c r="BT37" i="6"/>
  <c r="AL67" i="14" s="1"/>
  <c r="BT46" i="6"/>
  <c r="CJ46" i="6"/>
  <c r="CR46" i="6"/>
  <c r="C15" i="16"/>
  <c r="C15" i="20"/>
  <c r="J95" i="14"/>
  <c r="P39" i="20"/>
  <c r="R95" i="14"/>
  <c r="X39" i="20"/>
  <c r="O94" i="14"/>
  <c r="U38" i="20"/>
  <c r="N25" i="6"/>
  <c r="O25" i="6" s="1"/>
  <c r="CU25" i="6" s="1"/>
  <c r="CU43" i="6" s="1"/>
  <c r="BQ25" i="6"/>
  <c r="BQ43" i="6" s="1"/>
  <c r="CI24" i="5"/>
  <c r="F106" i="5"/>
  <c r="BK106" i="5" s="1"/>
  <c r="AD106" i="5"/>
  <c r="L64" i="5"/>
  <c r="K117" i="5"/>
  <c r="C45" i="12"/>
  <c r="D45" i="12" s="1"/>
  <c r="E45" i="12" s="1"/>
  <c r="F45" i="12" s="1"/>
  <c r="B48" i="12"/>
  <c r="B49" i="12" s="1"/>
  <c r="BP64" i="5"/>
  <c r="Z75" i="5"/>
  <c r="X75" i="5"/>
  <c r="AB75" i="5"/>
  <c r="Y75" i="5"/>
  <c r="C25" i="16"/>
  <c r="C25" i="20"/>
  <c r="CF44" i="6"/>
  <c r="BE44" i="6"/>
  <c r="F66" i="14"/>
  <c r="L14" i="20"/>
  <c r="N66" i="14"/>
  <c r="BM37" i="6"/>
  <c r="AE67" i="14" s="1"/>
  <c r="BM46" i="6"/>
  <c r="BY37" i="6"/>
  <c r="BY54" i="6" s="1"/>
  <c r="BY46" i="6"/>
  <c r="CK46" i="6"/>
  <c r="C16" i="16"/>
  <c r="C16" i="20"/>
  <c r="AN44" i="6"/>
  <c r="AZ44" i="6"/>
  <c r="BF46" i="6"/>
  <c r="BR46" i="6"/>
  <c r="M126" i="5"/>
  <c r="BS71" i="5"/>
  <c r="G107" i="5"/>
  <c r="H107" i="5" s="1"/>
  <c r="I107" i="5" s="1"/>
  <c r="BB102" i="5"/>
  <c r="BZ102" i="5"/>
  <c r="CB102" i="5"/>
  <c r="Z120" i="5"/>
  <c r="AG79" i="5"/>
  <c r="Z106" i="5"/>
  <c r="Y79" i="5"/>
  <c r="S117" i="5"/>
  <c r="S88" i="5"/>
  <c r="V125" i="5"/>
  <c r="Z125" i="5"/>
  <c r="Y125" i="5"/>
  <c r="AD114" i="5"/>
  <c r="AA114" i="5"/>
  <c r="AB94" i="5"/>
  <c r="AC94" i="5"/>
  <c r="AD94" i="5"/>
  <c r="Y94" i="5"/>
  <c r="AG84" i="5"/>
  <c r="X84" i="5"/>
  <c r="V84" i="5"/>
  <c r="C22" i="16"/>
  <c r="C22" i="20"/>
  <c r="BU44" i="6"/>
  <c r="BA44" i="6"/>
  <c r="AK35" i="6"/>
  <c r="I13" i="20" s="1"/>
  <c r="AK44" i="6"/>
  <c r="AS35" i="6"/>
  <c r="AS52" i="6" s="1"/>
  <c r="AS61" i="6" s="1"/>
  <c r="AS44" i="6"/>
  <c r="G66" i="14"/>
  <c r="M14" i="20"/>
  <c r="AK37" i="6"/>
  <c r="AK54" i="6" s="1"/>
  <c r="AK46" i="6"/>
  <c r="AS37" i="6"/>
  <c r="K67" i="14" s="1"/>
  <c r="AS46" i="6"/>
  <c r="BB37" i="6"/>
  <c r="T67" i="14" s="1"/>
  <c r="BB46" i="6"/>
  <c r="BN37" i="6"/>
  <c r="AF67" i="14" s="1"/>
  <c r="BN46" i="6"/>
  <c r="CL46" i="6"/>
  <c r="AQ44" i="6"/>
  <c r="AQ46" i="6"/>
  <c r="BZ46" i="6"/>
  <c r="M95" i="14"/>
  <c r="S39" i="20"/>
  <c r="L94" i="14"/>
  <c r="R38" i="20"/>
  <c r="AI66" i="6"/>
  <c r="Z66" i="6"/>
  <c r="Z67" i="6" s="1"/>
  <c r="Z169" i="6" s="1"/>
  <c r="J37" i="18"/>
  <c r="J39" i="18" s="1"/>
  <c r="AF112" i="6"/>
  <c r="AF167" i="6"/>
  <c r="L39" i="20"/>
  <c r="N95" i="14"/>
  <c r="T39" i="20"/>
  <c r="K94" i="14"/>
  <c r="Q38" i="20"/>
  <c r="AA66" i="6"/>
  <c r="AA67" i="6" s="1"/>
  <c r="Z168" i="6"/>
  <c r="AT17" i="6"/>
  <c r="AU17" i="6" s="1"/>
  <c r="AV17" i="6" s="1"/>
  <c r="O57" i="20"/>
  <c r="BQ26" i="6"/>
  <c r="BT26" i="6"/>
  <c r="N13" i="20"/>
  <c r="J14" i="20"/>
  <c r="L66" i="14"/>
  <c r="R14" i="20"/>
  <c r="R16" i="20"/>
  <c r="C14" i="16"/>
  <c r="C14" i="20"/>
  <c r="BW46" i="6"/>
  <c r="CE46" i="6"/>
  <c r="M39" i="20"/>
  <c r="O95" i="14"/>
  <c r="U39" i="20"/>
  <c r="R94" i="14"/>
  <c r="X38" i="20"/>
  <c r="J94" i="14"/>
  <c r="P38" i="20"/>
  <c r="Y66" i="6"/>
  <c r="Y122" i="6" s="1"/>
  <c r="Y151" i="6" s="1"/>
  <c r="N39" i="20"/>
  <c r="P95" i="14"/>
  <c r="V39" i="20"/>
  <c r="Q94" i="14"/>
  <c r="W38" i="20"/>
  <c r="I94" i="14"/>
  <c r="O38" i="20"/>
  <c r="AE66" i="6"/>
  <c r="AE122" i="6" s="1"/>
  <c r="AE151" i="6" s="1"/>
  <c r="AJ66" i="6"/>
  <c r="AJ122" i="6" s="1"/>
  <c r="AJ151" i="6" s="1"/>
  <c r="AE168" i="6"/>
  <c r="AM110" i="6"/>
  <c r="AU110" i="6"/>
  <c r="I95" i="14"/>
  <c r="O39" i="20"/>
  <c r="Q95" i="14"/>
  <c r="W39" i="20"/>
  <c r="P94" i="14"/>
  <c r="V38" i="20"/>
  <c r="N38" i="20"/>
  <c r="V37" i="20"/>
  <c r="N37" i="20"/>
  <c r="AA167" i="6"/>
  <c r="AA112" i="6"/>
  <c r="E37" i="18"/>
  <c r="E39" i="18" s="1"/>
  <c r="R59" i="20"/>
  <c r="R19" i="6"/>
  <c r="G62" i="16" s="1"/>
  <c r="AW19" i="6"/>
  <c r="AX19" i="6" s="1"/>
  <c r="AX36" i="6" s="1"/>
  <c r="AC17" i="6"/>
  <c r="AB34" i="6"/>
  <c r="AB22" i="6"/>
  <c r="AV64" i="5"/>
  <c r="C24" i="16"/>
  <c r="C24" i="20"/>
  <c r="J13" i="20"/>
  <c r="H66" i="14"/>
  <c r="N14" i="20"/>
  <c r="R15" i="20"/>
  <c r="AY46" i="6"/>
  <c r="BG46" i="6"/>
  <c r="BK46" i="6"/>
  <c r="BS46" i="6"/>
  <c r="BW44" i="6"/>
  <c r="CA46" i="6"/>
  <c r="I39" i="20"/>
  <c r="K95" i="14"/>
  <c r="Q39" i="20"/>
  <c r="N94" i="14"/>
  <c r="T38" i="20"/>
  <c r="L38" i="20"/>
  <c r="CH20" i="6"/>
  <c r="CI20" i="6" s="1"/>
  <c r="CJ20" i="6" s="1"/>
  <c r="CK20" i="6" s="1"/>
  <c r="CL20" i="6" s="1"/>
  <c r="CM20" i="6" s="1"/>
  <c r="CN20" i="6" s="1"/>
  <c r="CO20" i="6" s="1"/>
  <c r="CP20" i="6" s="1"/>
  <c r="CQ20" i="6" s="1"/>
  <c r="CR20" i="6" s="1"/>
  <c r="O36" i="18"/>
  <c r="G7" i="20"/>
  <c r="C26" i="16"/>
  <c r="C26" i="20"/>
  <c r="E65" i="14"/>
  <c r="I66" i="14"/>
  <c r="O14" i="20"/>
  <c r="O16" i="20"/>
  <c r="X16" i="20"/>
  <c r="AQ54" i="6"/>
  <c r="AQ63" i="6" s="1"/>
  <c r="CF54" i="6"/>
  <c r="CF63" i="6" s="1"/>
  <c r="BP54" i="6"/>
  <c r="BP63" i="6" s="1"/>
  <c r="BF54" i="6"/>
  <c r="BF63" i="6" s="1"/>
  <c r="AX54" i="6"/>
  <c r="AX63" i="6" s="1"/>
  <c r="AV54" i="6"/>
  <c r="AV63" i="6" s="1"/>
  <c r="AN54" i="6"/>
  <c r="AN63" i="6" s="1"/>
  <c r="CB54" i="6"/>
  <c r="CB63" i="6" s="1"/>
  <c r="BQ54" i="6"/>
  <c r="BQ63" i="6" s="1"/>
  <c r="BC54" i="6"/>
  <c r="BC63" i="6" s="1"/>
  <c r="AR54" i="6"/>
  <c r="CA54" i="6"/>
  <c r="BO54" i="6"/>
  <c r="BO63" i="6" s="1"/>
  <c r="AP54" i="6"/>
  <c r="AP63" i="6" s="1"/>
  <c r="BZ54" i="6"/>
  <c r="BZ63" i="6" s="1"/>
  <c r="BA54" i="6"/>
  <c r="BW54" i="6"/>
  <c r="BW63" i="6" s="1"/>
  <c r="AM54" i="6"/>
  <c r="AM63" i="6" s="1"/>
  <c r="BK54" i="6"/>
  <c r="AY54" i="6"/>
  <c r="AY63" i="6" s="1"/>
  <c r="BJ54" i="6"/>
  <c r="BJ63" i="6" s="1"/>
  <c r="AU54" i="6"/>
  <c r="AU63" i="6" s="1"/>
  <c r="BS54" i="6"/>
  <c r="BS63" i="6" s="1"/>
  <c r="BG54" i="6"/>
  <c r="BG63" i="6" s="1"/>
  <c r="AT54" i="6"/>
  <c r="CE54" i="6"/>
  <c r="CE63" i="6" s="1"/>
  <c r="BR54" i="6"/>
  <c r="BR63" i="6" s="1"/>
  <c r="BD54" i="6"/>
  <c r="BD63" i="6" s="1"/>
  <c r="AP44" i="6"/>
  <c r="AT46" i="6"/>
  <c r="BB44" i="6"/>
  <c r="BX44" i="6"/>
  <c r="CB46" i="6"/>
  <c r="J39" i="20"/>
  <c r="L95" i="14"/>
  <c r="R39" i="20"/>
  <c r="M94" i="14"/>
  <c r="S38" i="20"/>
  <c r="K38" i="20"/>
  <c r="K37" i="20"/>
  <c r="AD66" i="6"/>
  <c r="AD122" i="6" s="1"/>
  <c r="AD151" i="6" s="1"/>
  <c r="AD156" i="6" s="1"/>
  <c r="AN167" i="6"/>
  <c r="AN112" i="6"/>
  <c r="AN166" i="6" s="1"/>
  <c r="R37" i="18"/>
  <c r="R18" i="6"/>
  <c r="G61" i="16" s="1"/>
  <c r="R58" i="20"/>
  <c r="AW18" i="6"/>
  <c r="AX18" i="6" s="1"/>
  <c r="AY18" i="6" s="1"/>
  <c r="I35" i="20"/>
  <c r="AK166" i="6"/>
  <c r="AK168" i="6" s="1"/>
  <c r="AL166" i="6"/>
  <c r="AL168" i="6" s="1"/>
  <c r="AM166" i="6"/>
  <c r="AM168" i="6" s="1"/>
  <c r="AG72" i="14"/>
  <c r="P93" i="14"/>
  <c r="O93" i="14"/>
  <c r="U37" i="20"/>
  <c r="R93" i="14"/>
  <c r="X37" i="20"/>
  <c r="W37" i="20"/>
  <c r="I93" i="14"/>
  <c r="O37" i="20"/>
  <c r="N93" i="14"/>
  <c r="T37" i="20"/>
  <c r="L37" i="20"/>
  <c r="M93" i="14"/>
  <c r="S37" i="20"/>
  <c r="L93" i="14"/>
  <c r="R37" i="20"/>
  <c r="K93" i="14"/>
  <c r="Q37" i="20"/>
  <c r="I37" i="20"/>
  <c r="J93" i="14"/>
  <c r="P37" i="20"/>
  <c r="R96" i="14"/>
  <c r="AY113" i="6"/>
  <c r="U54" i="20"/>
  <c r="O92" i="14"/>
  <c r="AV117" i="6"/>
  <c r="R54" i="20"/>
  <c r="L92" i="14"/>
  <c r="AP113" i="6"/>
  <c r="L54" i="20"/>
  <c r="AM113" i="6"/>
  <c r="I54" i="20"/>
  <c r="F25" i="20"/>
  <c r="F56" i="16"/>
  <c r="AQ110" i="6"/>
  <c r="AL117" i="6"/>
  <c r="F34" i="16"/>
  <c r="J78" i="6"/>
  <c r="S91" i="6"/>
  <c r="AG34" i="6"/>
  <c r="AG22" i="6"/>
  <c r="C63" i="14"/>
  <c r="AO22" i="6"/>
  <c r="CZ149" i="6"/>
  <c r="R115" i="6"/>
  <c r="C94" i="14" s="1"/>
  <c r="BB110" i="6"/>
  <c r="AP143" i="6"/>
  <c r="S78" i="6"/>
  <c r="T95" i="6"/>
  <c r="S89" i="6"/>
  <c r="AX104" i="6"/>
  <c r="AX106" i="6" s="1"/>
  <c r="U147" i="6"/>
  <c r="W147" i="6"/>
  <c r="W148" i="6"/>
  <c r="Z77" i="14"/>
  <c r="CJ64" i="6"/>
  <c r="CP26" i="6"/>
  <c r="BA107" i="6"/>
  <c r="T100" i="6"/>
  <c r="CG26" i="6"/>
  <c r="CP134" i="6"/>
  <c r="CP158" i="6" s="1"/>
  <c r="CH92" i="6"/>
  <c r="R89" i="6"/>
  <c r="BR93" i="6"/>
  <c r="BP110" i="6"/>
  <c r="CN26" i="6"/>
  <c r="CN44" i="6" s="1"/>
  <c r="R79" i="14"/>
  <c r="R78" i="14" s="1"/>
  <c r="CF25" i="6"/>
  <c r="CF43" i="6" s="1"/>
  <c r="BK25" i="6"/>
  <c r="BK43" i="6" s="1"/>
  <c r="BU25" i="6"/>
  <c r="BW25" i="6"/>
  <c r="BW43" i="6" s="1"/>
  <c r="CA25" i="6"/>
  <c r="CA43" i="6" s="1"/>
  <c r="BJ25" i="6"/>
  <c r="BJ43" i="6" s="1"/>
  <c r="BV25" i="6"/>
  <c r="BV43" i="6" s="1"/>
  <c r="BX25" i="6"/>
  <c r="BX43" i="6" s="1"/>
  <c r="BR25" i="6"/>
  <c r="BR43" i="6" s="1"/>
  <c r="BT25" i="6"/>
  <c r="BT43" i="6" s="1"/>
  <c r="BC25" i="6"/>
  <c r="BC43" i="6" s="1"/>
  <c r="CD25" i="6"/>
  <c r="CD43" i="6" s="1"/>
  <c r="BO25" i="6"/>
  <c r="BO43" i="6" s="1"/>
  <c r="BE25" i="6"/>
  <c r="BE43" i="6" s="1"/>
  <c r="BD25" i="6"/>
  <c r="BD43" i="6" s="1"/>
  <c r="BS25" i="6"/>
  <c r="BS43" i="6" s="1"/>
  <c r="BA25" i="6"/>
  <c r="BA43" i="6" s="1"/>
  <c r="BM25" i="6"/>
  <c r="BM43" i="6" s="1"/>
  <c r="BF25" i="6"/>
  <c r="BF43" i="6" s="1"/>
  <c r="AW25" i="6"/>
  <c r="AW43" i="6" s="1"/>
  <c r="BL25" i="6"/>
  <c r="BL43" i="6" s="1"/>
  <c r="BB25" i="6"/>
  <c r="BB43" i="6" s="1"/>
  <c r="BI25" i="6"/>
  <c r="BI43" i="6" s="1"/>
  <c r="CE25" i="6"/>
  <c r="CE43" i="6" s="1"/>
  <c r="BY25" i="6"/>
  <c r="BY43" i="6" s="1"/>
  <c r="CC25" i="6"/>
  <c r="CC43" i="6" s="1"/>
  <c r="BN25" i="6"/>
  <c r="BN43" i="6" s="1"/>
  <c r="BP25" i="6"/>
  <c r="BP43" i="6" s="1"/>
  <c r="AX25" i="6"/>
  <c r="AX43" i="6" s="1"/>
  <c r="C71" i="14"/>
  <c r="BF64" i="6"/>
  <c r="BR64" i="6"/>
  <c r="BE94" i="6"/>
  <c r="BD85" i="6"/>
  <c r="BD113" i="6" s="1"/>
  <c r="V92" i="14" s="1"/>
  <c r="BW149" i="6"/>
  <c r="U149" i="6" s="1"/>
  <c r="AK113" i="6"/>
  <c r="Q79" i="14"/>
  <c r="Q78" i="14" s="1"/>
  <c r="AZ113" i="6"/>
  <c r="CB134" i="6"/>
  <c r="CB158" i="6" s="1"/>
  <c r="S92" i="6"/>
  <c r="BD110" i="6"/>
  <c r="T148" i="6"/>
  <c r="V148" i="6"/>
  <c r="BA104" i="6"/>
  <c r="BA106" i="6" s="1"/>
  <c r="CU149" i="6"/>
  <c r="T147" i="6"/>
  <c r="D79" i="14"/>
  <c r="D78" i="14" s="1"/>
  <c r="T116" i="6"/>
  <c r="CR26" i="6"/>
  <c r="V115" i="6"/>
  <c r="BI110" i="6"/>
  <c r="U99" i="6"/>
  <c r="AL110" i="6"/>
  <c r="AP110" i="6"/>
  <c r="AM141" i="6"/>
  <c r="BO110" i="6"/>
  <c r="BK110" i="6"/>
  <c r="BS110" i="6"/>
  <c r="M79" i="14"/>
  <c r="M78" i="14" s="1"/>
  <c r="AQ113" i="6"/>
  <c r="AQ117" i="6"/>
  <c r="BA110" i="6"/>
  <c r="AW110" i="6"/>
  <c r="BE110" i="6"/>
  <c r="I79" i="14"/>
  <c r="I78" i="14" s="1"/>
  <c r="U125" i="6"/>
  <c r="AV107" i="6"/>
  <c r="AY64" i="6"/>
  <c r="CM44" i="6"/>
  <c r="R93" i="6"/>
  <c r="AX101" i="6"/>
  <c r="T91" i="6"/>
  <c r="BM110" i="6"/>
  <c r="BL90" i="6"/>
  <c r="AD73" i="14"/>
  <c r="AL113" i="6"/>
  <c r="BX64" i="6"/>
  <c r="AQ101" i="6"/>
  <c r="S147" i="6"/>
  <c r="S148" i="6"/>
  <c r="U148" i="6"/>
  <c r="AX110" i="6"/>
  <c r="C83" i="14"/>
  <c r="CI26" i="6"/>
  <c r="DB134" i="6"/>
  <c r="DB158" i="6" s="1"/>
  <c r="CL134" i="6"/>
  <c r="CL158" i="6" s="1"/>
  <c r="CD134" i="6"/>
  <c r="CD158" i="6" s="1"/>
  <c r="BV134" i="6"/>
  <c r="BV158" i="6" s="1"/>
  <c r="BN134" i="6"/>
  <c r="BN158" i="6" s="1"/>
  <c r="BF134" i="6"/>
  <c r="BF158" i="6" s="1"/>
  <c r="AX134" i="6"/>
  <c r="AX158" i="6" s="1"/>
  <c r="BI90" i="6"/>
  <c r="V125" i="6"/>
  <c r="R91" i="6"/>
  <c r="BN110" i="6"/>
  <c r="W99" i="6"/>
  <c r="W100" i="6"/>
  <c r="BK90" i="6"/>
  <c r="BJ110" i="6"/>
  <c r="BR110" i="6"/>
  <c r="V116" i="6"/>
  <c r="W95" i="6"/>
  <c r="AZ107" i="6"/>
  <c r="AC73" i="14"/>
  <c r="CL26" i="6"/>
  <c r="J74" i="6"/>
  <c r="BA94" i="14"/>
  <c r="BH90" i="6"/>
  <c r="BC110" i="6"/>
  <c r="BG110" i="6"/>
  <c r="R116" i="6"/>
  <c r="C95" i="14" s="1"/>
  <c r="BN64" i="6"/>
  <c r="CO26" i="6"/>
  <c r="AN34" i="6"/>
  <c r="BA101" i="6"/>
  <c r="R147" i="6"/>
  <c r="V147" i="6"/>
  <c r="R148" i="6"/>
  <c r="BY134" i="6"/>
  <c r="BY158" i="6" s="1"/>
  <c r="BB104" i="6"/>
  <c r="BB106" i="6" s="1"/>
  <c r="CF64" i="6"/>
  <c r="AX68" i="14"/>
  <c r="BU68" i="14"/>
  <c r="DC64" i="6"/>
  <c r="BF143" i="6"/>
  <c r="AO113" i="6"/>
  <c r="T115" i="6"/>
  <c r="E94" i="14" s="1"/>
  <c r="AL34" i="6"/>
  <c r="BE134" i="6"/>
  <c r="BE158" i="6" s="1"/>
  <c r="BO94" i="6"/>
  <c r="BL110" i="6"/>
  <c r="AG77" i="14"/>
  <c r="T114" i="6"/>
  <c r="AV104" i="6"/>
  <c r="BO89" i="6"/>
  <c r="CQ64" i="6"/>
  <c r="AP107" i="6"/>
  <c r="E79" i="14"/>
  <c r="E78" i="14" s="1"/>
  <c r="S116" i="6"/>
  <c r="D95" i="14" s="1"/>
  <c r="S115" i="6"/>
  <c r="D94" i="14" s="1"/>
  <c r="BA63" i="6"/>
  <c r="BB101" i="6"/>
  <c r="AK104" i="6"/>
  <c r="AK106" i="6" s="1"/>
  <c r="BC93" i="6"/>
  <c r="BH94" i="6"/>
  <c r="W125" i="6"/>
  <c r="CM64" i="6"/>
  <c r="AO110" i="6"/>
  <c r="T38" i="6"/>
  <c r="I16" i="16" s="1"/>
  <c r="O79" i="14"/>
  <c r="O78" i="14" s="1"/>
  <c r="U116" i="6"/>
  <c r="V114" i="6"/>
  <c r="CK26" i="6"/>
  <c r="AX67" i="14"/>
  <c r="AL104" i="6"/>
  <c r="AT94" i="6"/>
  <c r="AT101" i="6" s="1"/>
  <c r="AR110" i="6"/>
  <c r="BD90" i="5"/>
  <c r="BA90" i="5"/>
  <c r="CE100" i="5"/>
  <c r="U117" i="5"/>
  <c r="U98" i="5"/>
  <c r="U77" i="5"/>
  <c r="R85" i="6"/>
  <c r="G57" i="16" s="1"/>
  <c r="S126" i="5"/>
  <c r="S98" i="5"/>
  <c r="R125" i="6"/>
  <c r="CE121" i="5"/>
  <c r="BP71" i="5"/>
  <c r="CE123" i="5"/>
  <c r="Z115" i="5"/>
  <c r="W115" i="5"/>
  <c r="AD115" i="5"/>
  <c r="AF115" i="5"/>
  <c r="CE71" i="5"/>
  <c r="CG34" i="5"/>
  <c r="CG65" i="5" s="1"/>
  <c r="AS65" i="5"/>
  <c r="R64" i="5"/>
  <c r="AZ90" i="5"/>
  <c r="AM90" i="5"/>
  <c r="BC90" i="5"/>
  <c r="AP90" i="5"/>
  <c r="AY90" i="5"/>
  <c r="BT90" i="5"/>
  <c r="BR90" i="5"/>
  <c r="BH90" i="5"/>
  <c r="BI90" i="5"/>
  <c r="AH90" i="5"/>
  <c r="AI90" i="5"/>
  <c r="BU90" i="5"/>
  <c r="BZ90" i="5"/>
  <c r="CA94" i="5"/>
  <c r="AV75" i="5"/>
  <c r="BY90" i="5"/>
  <c r="BF90" i="5"/>
  <c r="BJ90" i="5"/>
  <c r="CE112" i="5"/>
  <c r="AW107" i="5"/>
  <c r="AV90" i="5"/>
  <c r="G120" i="5"/>
  <c r="H120" i="5" s="1"/>
  <c r="I120" i="5" s="1"/>
  <c r="BT120" i="5"/>
  <c r="BY75" i="5"/>
  <c r="AK75" i="5"/>
  <c r="BC71" i="5"/>
  <c r="CB111" i="5"/>
  <c r="AK90" i="5"/>
  <c r="BN90" i="5"/>
  <c r="H79" i="14"/>
  <c r="H78" i="14" s="1"/>
  <c r="L108" i="5"/>
  <c r="AG115" i="5"/>
  <c r="AS105" i="5"/>
  <c r="CB90" i="5"/>
  <c r="BB90" i="5"/>
  <c r="O77" i="5"/>
  <c r="X119" i="5"/>
  <c r="AD119" i="5"/>
  <c r="Z119" i="5"/>
  <c r="AE119" i="5"/>
  <c r="V119" i="5"/>
  <c r="W119" i="5"/>
  <c r="AN107" i="6"/>
  <c r="F79" i="14"/>
  <c r="F78" i="14" s="1"/>
  <c r="BM90" i="5"/>
  <c r="BK90" i="5"/>
  <c r="N79" i="14"/>
  <c r="N78" i="14" s="1"/>
  <c r="BT71" i="5"/>
  <c r="CC90" i="5"/>
  <c r="BP120" i="5"/>
  <c r="BI76" i="5"/>
  <c r="AW90" i="5"/>
  <c r="AN113" i="6"/>
  <c r="AP117" i="6"/>
  <c r="AL120" i="5"/>
  <c r="AJ120" i="5"/>
  <c r="BH119" i="5"/>
  <c r="AZ119" i="5"/>
  <c r="BJ119" i="5"/>
  <c r="CC119" i="5"/>
  <c r="BQ119" i="5"/>
  <c r="X121" i="5"/>
  <c r="V121" i="5"/>
  <c r="Y100" i="5"/>
  <c r="AF100" i="5"/>
  <c r="F100" i="5"/>
  <c r="AN100" i="5" s="1"/>
  <c r="W100" i="5"/>
  <c r="X90" i="5"/>
  <c r="AB90" i="5"/>
  <c r="AA90" i="5"/>
  <c r="AC90" i="5"/>
  <c r="Y90" i="5"/>
  <c r="W90" i="5"/>
  <c r="AD90" i="5"/>
  <c r="AA71" i="5"/>
  <c r="AC71" i="5"/>
  <c r="AE71" i="5"/>
  <c r="AG71" i="5"/>
  <c r="AB71" i="5"/>
  <c r="X71" i="5"/>
  <c r="Z71" i="5"/>
  <c r="Q108" i="5"/>
  <c r="AG120" i="5"/>
  <c r="AB120" i="5"/>
  <c r="AD120" i="5"/>
  <c r="Y107" i="5"/>
  <c r="AG107" i="5"/>
  <c r="AN97" i="5"/>
  <c r="BG97" i="5"/>
  <c r="AI102" i="5"/>
  <c r="AJ102" i="5"/>
  <c r="AZ102" i="5"/>
  <c r="BW102" i="5"/>
  <c r="BT102" i="5"/>
  <c r="AY102" i="5"/>
  <c r="N88" i="5"/>
  <c r="CE106" i="5"/>
  <c r="AB112" i="5"/>
  <c r="Y112" i="5"/>
  <c r="X112" i="5"/>
  <c r="AB102" i="5"/>
  <c r="Z102" i="5"/>
  <c r="Y102" i="5"/>
  <c r="W102" i="5"/>
  <c r="BI68" i="14"/>
  <c r="AM102" i="5"/>
  <c r="BK102" i="5"/>
  <c r="BE102" i="5"/>
  <c r="BV102" i="5"/>
  <c r="BS102" i="5"/>
  <c r="AV102" i="5"/>
  <c r="Y120" i="5"/>
  <c r="Z112" i="5"/>
  <c r="AC102" i="5"/>
  <c r="AF112" i="5"/>
  <c r="AC82" i="5"/>
  <c r="BY64" i="5"/>
  <c r="AD111" i="5"/>
  <c r="AA111" i="5"/>
  <c r="Z111" i="5"/>
  <c r="AD64" i="5"/>
  <c r="Y68" i="14"/>
  <c r="BG64" i="6"/>
  <c r="CP64" i="6"/>
  <c r="AM52" i="6"/>
  <c r="AM61" i="6" s="1"/>
  <c r="BB140" i="6"/>
  <c r="DC134" i="6"/>
  <c r="DC158" i="6" s="1"/>
  <c r="CH138" i="6"/>
  <c r="BT77" i="6"/>
  <c r="BT93" i="6" s="1"/>
  <c r="BS93" i="6"/>
  <c r="AM64" i="5"/>
  <c r="AK64" i="5"/>
  <c r="BS64" i="6"/>
  <c r="Y67" i="14"/>
  <c r="AJ68" i="14"/>
  <c r="AI67" i="6"/>
  <c r="M67" i="14"/>
  <c r="AK43" i="6"/>
  <c r="AK34" i="6"/>
  <c r="AU104" i="6"/>
  <c r="AU106" i="6" s="1"/>
  <c r="AU101" i="6"/>
  <c r="P117" i="5"/>
  <c r="P108" i="5"/>
  <c r="AS64" i="5"/>
  <c r="CG13" i="5"/>
  <c r="AA94" i="5"/>
  <c r="X94" i="5"/>
  <c r="BH64" i="5"/>
  <c r="CJ24" i="5"/>
  <c r="F21" i="11"/>
  <c r="F27" i="11" s="1"/>
  <c r="P88" i="5"/>
  <c r="CE95" i="5"/>
  <c r="K77" i="5"/>
  <c r="AF103" i="5"/>
  <c r="F103" i="5"/>
  <c r="BE103" i="5" s="1"/>
  <c r="AC103" i="5"/>
  <c r="BL64" i="5"/>
  <c r="DD64" i="6"/>
  <c r="BT64" i="6"/>
  <c r="AL68" i="14"/>
  <c r="AM34" i="6"/>
  <c r="AM43" i="6"/>
  <c r="AU139" i="6"/>
  <c r="BK26" i="6"/>
  <c r="BL26" i="6"/>
  <c r="F67" i="14"/>
  <c r="B22" i="12"/>
  <c r="B29" i="12" s="1"/>
  <c r="CE111" i="5"/>
  <c r="CE81" i="5"/>
  <c r="CE116" i="5"/>
  <c r="CE86" i="5"/>
  <c r="BO64" i="6"/>
  <c r="AL64" i="6"/>
  <c r="AR64" i="6"/>
  <c r="AN110" i="6"/>
  <c r="AV110" i="6"/>
  <c r="R114" i="6"/>
  <c r="CV134" i="6"/>
  <c r="CV158" i="6" s="1"/>
  <c r="BG134" i="6"/>
  <c r="BG158" i="6" s="1"/>
  <c r="S95" i="6"/>
  <c r="S99" i="6"/>
  <c r="CK76" i="6"/>
  <c r="BC75" i="14" s="1"/>
  <c r="BM74" i="6"/>
  <c r="AE73" i="14" s="1"/>
  <c r="R92" i="6"/>
  <c r="R99" i="6"/>
  <c r="AR143" i="6"/>
  <c r="CJ134" i="6"/>
  <c r="CJ158" i="6" s="1"/>
  <c r="BT134" i="6"/>
  <c r="BT158" i="6" s="1"/>
  <c r="AV134" i="6"/>
  <c r="AV158" i="6" s="1"/>
  <c r="DC139" i="6"/>
  <c r="V128" i="6"/>
  <c r="BP138" i="6"/>
  <c r="T99" i="6"/>
  <c r="BQ110" i="6"/>
  <c r="CB64" i="6"/>
  <c r="AQ104" i="6"/>
  <c r="AS110" i="6"/>
  <c r="T132" i="6"/>
  <c r="CX134" i="6"/>
  <c r="CX158" i="6" s="1"/>
  <c r="CH134" i="6"/>
  <c r="CH158" i="6" s="1"/>
  <c r="BZ134" i="6"/>
  <c r="BZ158" i="6" s="1"/>
  <c r="BR134" i="6"/>
  <c r="BR158" i="6" s="1"/>
  <c r="BB134" i="6"/>
  <c r="BB158" i="6" s="1"/>
  <c r="AY110" i="6"/>
  <c r="U95" i="6"/>
  <c r="U100" i="6"/>
  <c r="V95" i="6"/>
  <c r="BJ64" i="5"/>
  <c r="AQ64" i="5"/>
  <c r="AO64" i="5"/>
  <c r="T77" i="5"/>
  <c r="R77" i="5"/>
  <c r="CW64" i="6"/>
  <c r="AT110" i="6"/>
  <c r="AL142" i="6"/>
  <c r="Q47" i="6"/>
  <c r="Q149" i="6"/>
  <c r="AY101" i="6"/>
  <c r="BH110" i="6"/>
  <c r="N126" i="5"/>
  <c r="T126" i="5"/>
  <c r="BG64" i="5"/>
  <c r="T55" i="6"/>
  <c r="I26" i="16" s="1"/>
  <c r="AJ67" i="6"/>
  <c r="AJ169" i="6" s="1"/>
  <c r="AJ170" i="6" s="1"/>
  <c r="BL68" i="14"/>
  <c r="CT64" i="6"/>
  <c r="CX64" i="6"/>
  <c r="BP68" i="14"/>
  <c r="R25" i="6"/>
  <c r="BQ64" i="6"/>
  <c r="CR64" i="6"/>
  <c r="W29" i="6"/>
  <c r="BQ139" i="6"/>
  <c r="BP143" i="6"/>
  <c r="BT142" i="6"/>
  <c r="DB141" i="6"/>
  <c r="CT140" i="6"/>
  <c r="CM134" i="6"/>
  <c r="CM158" i="6" s="1"/>
  <c r="BW134" i="6"/>
  <c r="BW158" i="6" s="1"/>
  <c r="AY134" i="6"/>
  <c r="AY158" i="6" s="1"/>
  <c r="AZ139" i="6"/>
  <c r="CC138" i="6"/>
  <c r="BA138" i="6"/>
  <c r="CZ139" i="6"/>
  <c r="CG141" i="6"/>
  <c r="BS143" i="6"/>
  <c r="T131" i="6"/>
  <c r="S131" i="6"/>
  <c r="BP141" i="6"/>
  <c r="S130" i="6"/>
  <c r="DC140" i="6"/>
  <c r="CN139" i="6"/>
  <c r="DA134" i="6"/>
  <c r="DA158" i="6" s="1"/>
  <c r="CW134" i="6"/>
  <c r="CW158" i="6" s="1"/>
  <c r="U128" i="6"/>
  <c r="BR138" i="6"/>
  <c r="AS139" i="6"/>
  <c r="BP140" i="6"/>
  <c r="AZ142" i="6"/>
  <c r="S129" i="6"/>
  <c r="U129" i="6"/>
  <c r="R133" i="6"/>
  <c r="BC138" i="6"/>
  <c r="CJ138" i="6"/>
  <c r="CY138" i="6"/>
  <c r="BB139" i="6"/>
  <c r="BC139" i="6"/>
  <c r="BV143" i="6"/>
  <c r="BX140" i="6"/>
  <c r="CU141" i="6"/>
  <c r="AN138" i="6"/>
  <c r="CT138" i="6"/>
  <c r="AQ138" i="6"/>
  <c r="DB138" i="6"/>
  <c r="AX138" i="6"/>
  <c r="CR138" i="6"/>
  <c r="CK139" i="6"/>
  <c r="BR139" i="6"/>
  <c r="BK139" i="6"/>
  <c r="BT139" i="6"/>
  <c r="BA143" i="6"/>
  <c r="AU143" i="6"/>
  <c r="CB140" i="6"/>
  <c r="DD140" i="6"/>
  <c r="DB140" i="6"/>
  <c r="AR141" i="6"/>
  <c r="AM142" i="6"/>
  <c r="CN142" i="6"/>
  <c r="BD138" i="6"/>
  <c r="AO138" i="6"/>
  <c r="AY138" i="6"/>
  <c r="AO139" i="6"/>
  <c r="DA139" i="6"/>
  <c r="CH139" i="6"/>
  <c r="CM139" i="6"/>
  <c r="AQ143" i="6"/>
  <c r="CG140" i="6"/>
  <c r="AX117" i="6"/>
  <c r="AX113" i="6"/>
  <c r="P79" i="14"/>
  <c r="P78" i="14" s="1"/>
  <c r="AR117" i="6"/>
  <c r="AR113" i="6"/>
  <c r="J79" i="14"/>
  <c r="J78" i="14" s="1"/>
  <c r="AR107" i="6"/>
  <c r="BB117" i="6"/>
  <c r="T96" i="14" s="1"/>
  <c r="BB113" i="6"/>
  <c r="T92" i="14" s="1"/>
  <c r="BB107" i="6"/>
  <c r="CY73" i="6"/>
  <c r="CX89" i="6"/>
  <c r="BP72" i="14"/>
  <c r="S149" i="6"/>
  <c r="R149" i="6"/>
  <c r="AS117" i="6"/>
  <c r="AS107" i="6"/>
  <c r="AS113" i="6"/>
  <c r="W27" i="6"/>
  <c r="T27" i="6"/>
  <c r="V149" i="6"/>
  <c r="T79" i="14"/>
  <c r="T78" i="14" s="1"/>
  <c r="AX107" i="6"/>
  <c r="AS106" i="5"/>
  <c r="L79" i="14"/>
  <c r="L78" i="14" s="1"/>
  <c r="AV113" i="6"/>
  <c r="AT107" i="6"/>
  <c r="K79" i="14"/>
  <c r="K78" i="14" s="1"/>
  <c r="AT117" i="6"/>
  <c r="AY117" i="6"/>
  <c r="AY107" i="6"/>
  <c r="G79" i="14"/>
  <c r="G78" i="14" s="1"/>
  <c r="AO107" i="6"/>
  <c r="AJ111" i="5"/>
  <c r="CF24" i="5"/>
  <c r="CF64" i="5" s="1"/>
  <c r="P98" i="5"/>
  <c r="P77" i="5"/>
  <c r="N117" i="5"/>
  <c r="N108" i="5"/>
  <c r="N98" i="5"/>
  <c r="N77" i="5"/>
  <c r="K88" i="5"/>
  <c r="CE125" i="5"/>
  <c r="CE114" i="5"/>
  <c r="CE110" i="5"/>
  <c r="CE104" i="5"/>
  <c r="J108" i="5"/>
  <c r="J98" i="5"/>
  <c r="CE90" i="5"/>
  <c r="CE84" i="5"/>
  <c r="CE80" i="5"/>
  <c r="CE74" i="5"/>
  <c r="J77" i="5"/>
  <c r="CE70" i="5"/>
  <c r="CB64" i="5"/>
  <c r="CA64" i="5"/>
  <c r="BZ64" i="5"/>
  <c r="BX64" i="5"/>
  <c r="BW64" i="5"/>
  <c r="BU64" i="5"/>
  <c r="BK95" i="14"/>
  <c r="W116" i="6"/>
  <c r="H95" i="14" s="1"/>
  <c r="AW65" i="5"/>
  <c r="AW64" i="5"/>
  <c r="AL65" i="5"/>
  <c r="AL64" i="5"/>
  <c r="T125" i="6"/>
  <c r="AI64" i="5"/>
  <c r="AF64" i="5"/>
  <c r="AB64" i="5"/>
  <c r="AA64" i="5"/>
  <c r="X64" i="5"/>
  <c r="W64" i="5"/>
  <c r="V64" i="5"/>
  <c r="U108" i="5"/>
  <c r="T64" i="5"/>
  <c r="S108" i="5"/>
  <c r="S77" i="5"/>
  <c r="R117" i="5"/>
  <c r="R98" i="5"/>
  <c r="R88" i="5"/>
  <c r="Q117" i="5"/>
  <c r="Q98" i="5"/>
  <c r="Q88" i="5"/>
  <c r="AF121" i="5"/>
  <c r="Y121" i="5"/>
  <c r="AG121" i="5"/>
  <c r="W121" i="5"/>
  <c r="AB121" i="5"/>
  <c r="AD121" i="5"/>
  <c r="Z121" i="5"/>
  <c r="F121" i="5"/>
  <c r="AE121" i="5"/>
  <c r="AA121" i="5"/>
  <c r="AC121" i="5"/>
  <c r="F114" i="5"/>
  <c r="AR114" i="5" s="1"/>
  <c r="X114" i="5"/>
  <c r="V114" i="5"/>
  <c r="Z114" i="5"/>
  <c r="Y114" i="5"/>
  <c r="W114" i="5"/>
  <c r="AE114" i="5"/>
  <c r="AF114" i="5"/>
  <c r="AC114" i="5"/>
  <c r="F74" i="5"/>
  <c r="V74" i="5"/>
  <c r="AD74" i="5"/>
  <c r="AE74" i="5"/>
  <c r="Y74" i="5"/>
  <c r="AA74" i="5"/>
  <c r="AC74" i="5"/>
  <c r="W74" i="5"/>
  <c r="W70" i="5"/>
  <c r="AF70" i="5"/>
  <c r="AG70" i="5"/>
  <c r="X70" i="5"/>
  <c r="AE70" i="5"/>
  <c r="F70" i="5"/>
  <c r="AA70" i="5"/>
  <c r="AD70" i="5"/>
  <c r="AG64" i="5"/>
  <c r="K126" i="5"/>
  <c r="U126" i="5"/>
  <c r="Q126" i="5"/>
  <c r="BT64" i="5"/>
  <c r="BD64" i="5"/>
  <c r="AZ64" i="5"/>
  <c r="AN64" i="5"/>
  <c r="AJ64" i="5"/>
  <c r="BU43" i="6"/>
  <c r="BN68" i="14"/>
  <c r="W38" i="6"/>
  <c r="D66" i="14"/>
  <c r="R36" i="6"/>
  <c r="Q55" i="6"/>
  <c r="F26" i="16" s="1"/>
  <c r="K64" i="5"/>
  <c r="M64" i="5"/>
  <c r="P126" i="5"/>
  <c r="O98" i="5"/>
  <c r="O88" i="5"/>
  <c r="M108" i="5"/>
  <c r="M77" i="5"/>
  <c r="K98" i="5"/>
  <c r="CE124" i="5"/>
  <c r="CE120" i="5"/>
  <c r="CE113" i="5"/>
  <c r="CE103" i="5"/>
  <c r="CE97" i="5"/>
  <c r="CE93" i="5"/>
  <c r="CE87" i="5"/>
  <c r="CE83" i="5"/>
  <c r="CE79" i="5"/>
  <c r="J88" i="5"/>
  <c r="CE73" i="5"/>
  <c r="D37" i="12"/>
  <c r="C39" i="12"/>
  <c r="C40" i="12" s="1"/>
  <c r="C41" i="12" s="1"/>
  <c r="AE113" i="5"/>
  <c r="F113" i="5"/>
  <c r="AC113" i="5"/>
  <c r="V113" i="5"/>
  <c r="W113" i="5"/>
  <c r="AF113" i="5"/>
  <c r="X113" i="5"/>
  <c r="AA113" i="5"/>
  <c r="F110" i="5"/>
  <c r="BP110" i="5" s="1"/>
  <c r="AF110" i="5"/>
  <c r="AA110" i="5"/>
  <c r="X110" i="5"/>
  <c r="AD110" i="5"/>
  <c r="Y110" i="5"/>
  <c r="Z110" i="5"/>
  <c r="AE110" i="5"/>
  <c r="V110" i="5"/>
  <c r="AG110" i="5"/>
  <c r="F104" i="5"/>
  <c r="AY104" i="5" s="1"/>
  <c r="AA104" i="5"/>
  <c r="AF104" i="5"/>
  <c r="W104" i="5"/>
  <c r="AB104" i="5"/>
  <c r="AE104" i="5"/>
  <c r="V104" i="5"/>
  <c r="AG104" i="5"/>
  <c r="AC104" i="5"/>
  <c r="AA101" i="5"/>
  <c r="W101" i="5"/>
  <c r="AF101" i="5"/>
  <c r="Y101" i="5"/>
  <c r="AG101" i="5"/>
  <c r="V101" i="5"/>
  <c r="F101" i="5"/>
  <c r="X101" i="5"/>
  <c r="Z101" i="5"/>
  <c r="AD101" i="5"/>
  <c r="Y95" i="5"/>
  <c r="X95" i="5"/>
  <c r="AA95" i="5"/>
  <c r="Z95" i="5"/>
  <c r="AD95" i="5"/>
  <c r="V95" i="5"/>
  <c r="AG95" i="5"/>
  <c r="W95" i="5"/>
  <c r="AB95" i="5"/>
  <c r="F95" i="5"/>
  <c r="AF95" i="5"/>
  <c r="AC95" i="5"/>
  <c r="W92" i="5"/>
  <c r="Z92" i="5"/>
  <c r="AD92" i="5"/>
  <c r="AF92" i="5"/>
  <c r="AG92" i="5"/>
  <c r="F92" i="5"/>
  <c r="AE92" i="5"/>
  <c r="AA92" i="5"/>
  <c r="AC92" i="5"/>
  <c r="V92" i="5"/>
  <c r="Y92" i="5"/>
  <c r="X86" i="5"/>
  <c r="AF86" i="5"/>
  <c r="AB86" i="5"/>
  <c r="F86" i="5"/>
  <c r="Z86" i="5"/>
  <c r="AE86" i="5"/>
  <c r="Y86" i="5"/>
  <c r="W86" i="5"/>
  <c r="AG86" i="5"/>
  <c r="AA86" i="5"/>
  <c r="AA82" i="5"/>
  <c r="AG82" i="5"/>
  <c r="F82" i="5"/>
  <c r="AD82" i="5"/>
  <c r="AF82" i="5"/>
  <c r="W82" i="5"/>
  <c r="X82" i="5"/>
  <c r="Z82" i="5"/>
  <c r="AE82" i="5"/>
  <c r="AG73" i="5"/>
  <c r="F73" i="5"/>
  <c r="AD73" i="5"/>
  <c r="Z73" i="5"/>
  <c r="V73" i="5"/>
  <c r="AE73" i="5"/>
  <c r="Y73" i="5"/>
  <c r="AC73" i="5"/>
  <c r="X73" i="5"/>
  <c r="CE119" i="5"/>
  <c r="J126" i="5"/>
  <c r="Z81" i="5"/>
  <c r="F81" i="5"/>
  <c r="AC81" i="5"/>
  <c r="X81" i="5"/>
  <c r="AA81" i="5"/>
  <c r="V81" i="5"/>
  <c r="AB81" i="5"/>
  <c r="W81" i="5"/>
  <c r="AD81" i="5"/>
  <c r="BK64" i="5"/>
  <c r="H67" i="14"/>
  <c r="AM55" i="6"/>
  <c r="R47" i="6"/>
  <c r="AU64" i="6"/>
  <c r="U38" i="6"/>
  <c r="J16" i="16" s="1"/>
  <c r="S78" i="14"/>
  <c r="W73" i="5"/>
  <c r="AE81" i="5"/>
  <c r="Y70" i="5"/>
  <c r="AE95" i="5"/>
  <c r="BE64" i="5"/>
  <c r="CC64" i="5"/>
  <c r="Y81" i="5"/>
  <c r="Y104" i="5"/>
  <c r="AG113" i="5"/>
  <c r="AG114" i="5"/>
  <c r="AF74" i="5"/>
  <c r="AB92" i="5"/>
  <c r="Y82" i="5"/>
  <c r="AD86" i="5"/>
  <c r="AD113" i="5"/>
  <c r="BE65" i="5"/>
  <c r="AB82" i="5"/>
  <c r="AZ76" i="5"/>
  <c r="BF76" i="5"/>
  <c r="L126" i="5"/>
  <c r="L117" i="5"/>
  <c r="CE122" i="5"/>
  <c r="CE115" i="5"/>
  <c r="CE91" i="5"/>
  <c r="CE102" i="5"/>
  <c r="CE92" i="5"/>
  <c r="CE72" i="5"/>
  <c r="AH64" i="5"/>
  <c r="AE64" i="5"/>
  <c r="AC64" i="5"/>
  <c r="U88" i="5"/>
  <c r="R126" i="5"/>
  <c r="BB64" i="5"/>
  <c r="AP64" i="5"/>
  <c r="AL8" i="6"/>
  <c r="AK45" i="6"/>
  <c r="BK64" i="6"/>
  <c r="AC68" i="14"/>
  <c r="I68" i="14"/>
  <c r="AQ64" i="6"/>
  <c r="BA117" i="6"/>
  <c r="S96" i="14" s="1"/>
  <c r="BA113" i="6"/>
  <c r="S92" i="14" s="1"/>
  <c r="CH24" i="5"/>
  <c r="CH64" i="5" s="1"/>
  <c r="D22" i="12"/>
  <c r="D29" i="12" s="1"/>
  <c r="M88" i="5"/>
  <c r="L98" i="5"/>
  <c r="CE105" i="5"/>
  <c r="BI64" i="5"/>
  <c r="Z64" i="5"/>
  <c r="Q77" i="5"/>
  <c r="W116" i="5"/>
  <c r="F116" i="5"/>
  <c r="AE116" i="5"/>
  <c r="Z116" i="5"/>
  <c r="V116" i="5"/>
  <c r="Y116" i="5"/>
  <c r="X107" i="5"/>
  <c r="V107" i="5"/>
  <c r="AF107" i="5"/>
  <c r="AA107" i="5"/>
  <c r="AE107" i="5"/>
  <c r="AE100" i="5"/>
  <c r="AA100" i="5"/>
  <c r="X100" i="5"/>
  <c r="V100" i="5"/>
  <c r="AD100" i="5"/>
  <c r="AD91" i="5"/>
  <c r="AF91" i="5"/>
  <c r="V91" i="5"/>
  <c r="W91" i="5"/>
  <c r="X91" i="5"/>
  <c r="Z91" i="5"/>
  <c r="AA76" i="5"/>
  <c r="Z76" i="5"/>
  <c r="AE76" i="5"/>
  <c r="X76" i="5"/>
  <c r="AX64" i="5"/>
  <c r="P68" i="14"/>
  <c r="AX64" i="6"/>
  <c r="J65" i="14"/>
  <c r="CD64" i="6"/>
  <c r="AV68" i="14"/>
  <c r="AP104" i="6"/>
  <c r="AP101" i="6"/>
  <c r="AH94" i="5"/>
  <c r="CG24" i="5"/>
  <c r="J64" i="5"/>
  <c r="N64" i="5"/>
  <c r="P64" i="5"/>
  <c r="CE101" i="5"/>
  <c r="CE96" i="5"/>
  <c r="CE76" i="5"/>
  <c r="CI34" i="5"/>
  <c r="CI65" i="5" s="1"/>
  <c r="BQ65" i="5"/>
  <c r="BM64" i="5"/>
  <c r="S125" i="6"/>
  <c r="F123" i="5"/>
  <c r="BM123" i="5" s="1"/>
  <c r="AC123" i="5"/>
  <c r="AE123" i="5"/>
  <c r="AB123" i="5"/>
  <c r="X123" i="5"/>
  <c r="W123" i="5"/>
  <c r="AF85" i="5"/>
  <c r="Z85" i="5"/>
  <c r="AD85" i="5"/>
  <c r="F85" i="5"/>
  <c r="V85" i="5"/>
  <c r="AG85" i="5"/>
  <c r="AC85" i="5"/>
  <c r="X80" i="5"/>
  <c r="AF80" i="5"/>
  <c r="AE80" i="5"/>
  <c r="F80" i="5"/>
  <c r="Z80" i="5"/>
  <c r="Y80" i="5"/>
  <c r="F72" i="5"/>
  <c r="BQ72" i="5" s="1"/>
  <c r="AD72" i="5"/>
  <c r="AF72" i="5"/>
  <c r="AB72" i="5"/>
  <c r="V72" i="5"/>
  <c r="Y72" i="5"/>
  <c r="BR64" i="5"/>
  <c r="AR68" i="14"/>
  <c r="BZ64" i="6"/>
  <c r="R90" i="6"/>
  <c r="BM91" i="5"/>
  <c r="CB94" i="5"/>
  <c r="AR94" i="5"/>
  <c r="BT107" i="5"/>
  <c r="AM107" i="6"/>
  <c r="AM117" i="6"/>
  <c r="K40" i="20" s="1"/>
  <c r="AW117" i="6"/>
  <c r="AW107" i="6"/>
  <c r="AU117" i="6"/>
  <c r="AU113" i="6"/>
  <c r="R36" i="20" s="1"/>
  <c r="K108" i="5"/>
  <c r="AD76" i="5"/>
  <c r="BQ64" i="5"/>
  <c r="AB80" i="5"/>
  <c r="AB91" i="5"/>
  <c r="AC91" i="5"/>
  <c r="BP119" i="5"/>
  <c r="BW119" i="5"/>
  <c r="AA72" i="5"/>
  <c r="W72" i="5"/>
  <c r="AD116" i="5"/>
  <c r="AC100" i="5"/>
  <c r="AG100" i="5"/>
  <c r="W107" i="5"/>
  <c r="X116" i="5"/>
  <c r="AB85" i="5"/>
  <c r="Z107" i="5"/>
  <c r="D21" i="11"/>
  <c r="D27" i="11" s="1"/>
  <c r="I67" i="14"/>
  <c r="J67" i="14"/>
  <c r="AR63" i="6"/>
  <c r="F68" i="14"/>
  <c r="AN64" i="6"/>
  <c r="S29" i="6"/>
  <c r="AW38" i="6"/>
  <c r="U16" i="20" s="1"/>
  <c r="BW64" i="6"/>
  <c r="AO68" i="14"/>
  <c r="AW68" i="14"/>
  <c r="CE64" i="6"/>
  <c r="BG68" i="14"/>
  <c r="CO64" i="6"/>
  <c r="AQ52" i="6"/>
  <c r="AN52" i="6"/>
  <c r="AP52" i="6"/>
  <c r="AP61" i="6" s="1"/>
  <c r="AR52" i="6"/>
  <c r="AR61" i="6" s="1"/>
  <c r="AL52" i="6"/>
  <c r="AL61" i="6" s="1"/>
  <c r="AV52" i="6"/>
  <c r="AV61" i="6" s="1"/>
  <c r="AM101" i="6"/>
  <c r="AM104" i="6"/>
  <c r="BM94" i="14"/>
  <c r="W115" i="6"/>
  <c r="H94" i="14" s="1"/>
  <c r="AN94" i="14"/>
  <c r="U115" i="6"/>
  <c r="BL93" i="14"/>
  <c r="W114" i="6"/>
  <c r="H93" i="14" s="1"/>
  <c r="Q93" i="14"/>
  <c r="S114" i="6"/>
  <c r="AR90" i="5"/>
  <c r="BL90" i="5"/>
  <c r="G90" i="5"/>
  <c r="H90" i="5" s="1"/>
  <c r="I90" i="5" s="1"/>
  <c r="AN90" i="5"/>
  <c r="BW90" i="5"/>
  <c r="AT90" i="5"/>
  <c r="BE120" i="5"/>
  <c r="BV120" i="5"/>
  <c r="B11" i="11"/>
  <c r="G10" i="11"/>
  <c r="C22" i="12"/>
  <c r="C29" i="12" s="1"/>
  <c r="C26" i="11"/>
  <c r="G26" i="11" s="1"/>
  <c r="G25" i="11"/>
  <c r="BC64" i="5"/>
  <c r="AY64" i="5"/>
  <c r="AU64" i="5"/>
  <c r="AR64" i="5"/>
  <c r="U64" i="5"/>
  <c r="F125" i="5"/>
  <c r="AC125" i="5"/>
  <c r="AA125" i="5"/>
  <c r="X125" i="5"/>
  <c r="V122" i="5"/>
  <c r="AC122" i="5"/>
  <c r="W122" i="5"/>
  <c r="AF122" i="5"/>
  <c r="X115" i="5"/>
  <c r="F115" i="5"/>
  <c r="AE115" i="5"/>
  <c r="Y115" i="5"/>
  <c r="F112" i="5"/>
  <c r="AG112" i="5"/>
  <c r="AA112" i="5"/>
  <c r="Y106" i="5"/>
  <c r="X106" i="5"/>
  <c r="AA106" i="5"/>
  <c r="AC106" i="5"/>
  <c r="AG103" i="5"/>
  <c r="Z103" i="5"/>
  <c r="Z97" i="5"/>
  <c r="AB97" i="5"/>
  <c r="AF97" i="5"/>
  <c r="AG97" i="5"/>
  <c r="Y97" i="5"/>
  <c r="V94" i="5"/>
  <c r="W94" i="5"/>
  <c r="AG90" i="5"/>
  <c r="AF90" i="5"/>
  <c r="AE90" i="5"/>
  <c r="W84" i="5"/>
  <c r="AB84" i="5"/>
  <c r="F84" i="5"/>
  <c r="AD84" i="5"/>
  <c r="AF75" i="5"/>
  <c r="V75" i="5"/>
  <c r="AE75" i="5"/>
  <c r="AA75" i="5"/>
  <c r="W75" i="5"/>
  <c r="BM68" i="14"/>
  <c r="CU64" i="6"/>
  <c r="AW67" i="14"/>
  <c r="AV64" i="6"/>
  <c r="K68" i="14"/>
  <c r="AS64" i="6"/>
  <c r="W68" i="14"/>
  <c r="BE64" i="6"/>
  <c r="CA63" i="6"/>
  <c r="AS67" i="14"/>
  <c r="BB55" i="6"/>
  <c r="BB64" i="6" s="1"/>
  <c r="S47" i="6"/>
  <c r="AR104" i="6"/>
  <c r="AR101" i="6"/>
  <c r="AV101" i="6"/>
  <c r="AZ110" i="6"/>
  <c r="S98" i="6"/>
  <c r="BT92" i="6"/>
  <c r="T92" i="6" s="1"/>
  <c r="L76" i="6"/>
  <c r="C21" i="11"/>
  <c r="O26" i="6"/>
  <c r="CQ26" i="6"/>
  <c r="CJ26" i="6"/>
  <c r="CH26" i="6"/>
  <c r="CN64" i="6"/>
  <c r="CY64" i="6"/>
  <c r="CG64" i="6"/>
  <c r="AG67" i="14"/>
  <c r="BJ64" i="6"/>
  <c r="AU68" i="14"/>
  <c r="CC64" i="6"/>
  <c r="Q161" i="6"/>
  <c r="AZ101" i="6"/>
  <c r="AZ104" i="6"/>
  <c r="AZ106" i="6" s="1"/>
  <c r="AW101" i="6"/>
  <c r="AW104" i="6"/>
  <c r="AW106" i="6" s="1"/>
  <c r="CI64" i="6"/>
  <c r="AL37" i="6"/>
  <c r="R28" i="6"/>
  <c r="DB64" i="6"/>
  <c r="AL101" i="6"/>
  <c r="AS104" i="6"/>
  <c r="AS101" i="6"/>
  <c r="AK101" i="6"/>
  <c r="R95" i="6"/>
  <c r="R100" i="6"/>
  <c r="W133" i="6"/>
  <c r="T133" i="6"/>
  <c r="DD143" i="6"/>
  <c r="CY143" i="6"/>
  <c r="BZ143" i="6"/>
  <c r="BE143" i="6"/>
  <c r="CS143" i="6"/>
  <c r="CJ143" i="6"/>
  <c r="BG143" i="6"/>
  <c r="AT143" i="6"/>
  <c r="CK142" i="6"/>
  <c r="BC142" i="6"/>
  <c r="AO142" i="6"/>
  <c r="R132" i="6"/>
  <c r="BF142" i="6"/>
  <c r="BM141" i="6"/>
  <c r="CA141" i="6"/>
  <c r="BN141" i="6"/>
  <c r="AO141" i="6"/>
  <c r="R131" i="6"/>
  <c r="BO140" i="6"/>
  <c r="BN140" i="6"/>
  <c r="BU140" i="6"/>
  <c r="AP140" i="6"/>
  <c r="CI140" i="6"/>
  <c r="CH140" i="6"/>
  <c r="BM140" i="6"/>
  <c r="BL140" i="6"/>
  <c r="BW140" i="6"/>
  <c r="DA140" i="6"/>
  <c r="BD140" i="6"/>
  <c r="V129" i="6"/>
  <c r="CJ139" i="6"/>
  <c r="BH139" i="6"/>
  <c r="CQ139" i="6"/>
  <c r="BS139" i="6"/>
  <c r="DB139" i="6"/>
  <c r="BV139" i="6"/>
  <c r="AT139" i="6"/>
  <c r="AQ139" i="6"/>
  <c r="AL139" i="6"/>
  <c r="BA139" i="6"/>
  <c r="CF139" i="6"/>
  <c r="AR139" i="6"/>
  <c r="BW139" i="6"/>
  <c r="CP139" i="6"/>
  <c r="BJ139" i="6"/>
  <c r="AM139" i="6"/>
  <c r="AW139" i="6"/>
  <c r="DD139" i="6"/>
  <c r="BP139" i="6"/>
  <c r="CI139" i="6"/>
  <c r="CL139" i="6"/>
  <c r="CO139" i="6"/>
  <c r="BE139" i="6"/>
  <c r="CT134" i="6"/>
  <c r="CT158" i="6" s="1"/>
  <c r="W128" i="6"/>
  <c r="BJ134" i="6"/>
  <c r="BJ158" i="6" s="1"/>
  <c r="T128" i="6"/>
  <c r="AT134" i="6"/>
  <c r="AT158" i="6" s="1"/>
  <c r="AP134" i="6"/>
  <c r="AP158" i="6" s="1"/>
  <c r="CZ138" i="6"/>
  <c r="CL138" i="6"/>
  <c r="BN138" i="6"/>
  <c r="CG138" i="6"/>
  <c r="BE138" i="6"/>
  <c r="BS138" i="6"/>
  <c r="CB138" i="6"/>
  <c r="AZ138" i="6"/>
  <c r="BW138" i="6"/>
  <c r="CW138" i="6"/>
  <c r="CU138" i="6"/>
  <c r="BF138" i="6"/>
  <c r="BO138" i="6"/>
  <c r="BU138" i="6"/>
  <c r="CI138" i="6"/>
  <c r="BT138" i="6"/>
  <c r="AL138" i="6"/>
  <c r="CS138" i="6"/>
  <c r="CD138" i="6"/>
  <c r="BM138" i="6"/>
  <c r="CX138" i="6"/>
  <c r="AV138" i="6"/>
  <c r="BH64" i="6"/>
  <c r="W47" i="6"/>
  <c r="AR134" i="6"/>
  <c r="AR158" i="6" s="1"/>
  <c r="BH134" i="6"/>
  <c r="BH158" i="6" s="1"/>
  <c r="CY134" i="6"/>
  <c r="CY158" i="6" s="1"/>
  <c r="CU134" i="6"/>
  <c r="CU158" i="6" s="1"/>
  <c r="CQ134" i="6"/>
  <c r="CQ158" i="6" s="1"/>
  <c r="CI134" i="6"/>
  <c r="CI158" i="6" s="1"/>
  <c r="CE134" i="6"/>
  <c r="CE158" i="6" s="1"/>
  <c r="CA134" i="6"/>
  <c r="CA158" i="6" s="1"/>
  <c r="BS134" i="6"/>
  <c r="BS158" i="6" s="1"/>
  <c r="BO134" i="6"/>
  <c r="BO158" i="6" s="1"/>
  <c r="BK134" i="6"/>
  <c r="BK158" i="6" s="1"/>
  <c r="BC134" i="6"/>
  <c r="BC158" i="6" s="1"/>
  <c r="AU134" i="6"/>
  <c r="AU158" i="6" s="1"/>
  <c r="AQ134" i="6"/>
  <c r="AQ158" i="6" s="1"/>
  <c r="AD157" i="6"/>
  <c r="Q157" i="6" s="1"/>
  <c r="Q144" i="6"/>
  <c r="R27" i="6"/>
  <c r="R29" i="6"/>
  <c r="CA64" i="6"/>
  <c r="BL64" i="6"/>
  <c r="AN104" i="6"/>
  <c r="V133" i="6"/>
  <c r="S133" i="6"/>
  <c r="BX143" i="6"/>
  <c r="CM143" i="6"/>
  <c r="CL143" i="6"/>
  <c r="BB143" i="6"/>
  <c r="CG143" i="6"/>
  <c r="AO143" i="6"/>
  <c r="S132" i="6"/>
  <c r="BQ142" i="6"/>
  <c r="BW142" i="6"/>
  <c r="AK142" i="6"/>
  <c r="CH141" i="6"/>
  <c r="DD141" i="6"/>
  <c r="AK141" i="6"/>
  <c r="AQ141" i="6"/>
  <c r="AK134" i="6"/>
  <c r="AK158" i="6" s="1"/>
  <c r="V130" i="6"/>
  <c r="BQ134" i="6"/>
  <c r="BQ158" i="6" s="1"/>
  <c r="AY104" i="6"/>
  <c r="S100" i="6"/>
  <c r="V99" i="6"/>
  <c r="V100" i="6"/>
  <c r="U77" i="14"/>
  <c r="U78" i="14" s="1"/>
  <c r="BC94" i="6"/>
  <c r="BZ75" i="6"/>
  <c r="BY91" i="6"/>
  <c r="W132" i="6"/>
  <c r="U132" i="6"/>
  <c r="U131" i="6"/>
  <c r="T130" i="6"/>
  <c r="W129" i="6"/>
  <c r="T129" i="6"/>
  <c r="CS134" i="6"/>
  <c r="CS158" i="6" s="1"/>
  <c r="CO134" i="6"/>
  <c r="CO158" i="6" s="1"/>
  <c r="CK134" i="6"/>
  <c r="CK158" i="6" s="1"/>
  <c r="CG134" i="6"/>
  <c r="CG158" i="6" s="1"/>
  <c r="CC134" i="6"/>
  <c r="CC158" i="6" s="1"/>
  <c r="BU134" i="6"/>
  <c r="BU158" i="6" s="1"/>
  <c r="BM134" i="6"/>
  <c r="BM158" i="6" s="1"/>
  <c r="BI134" i="6"/>
  <c r="BI158" i="6" s="1"/>
  <c r="BA134" i="6"/>
  <c r="BA158" i="6" s="1"/>
  <c r="AO134" i="6"/>
  <c r="AO158" i="6" s="1"/>
  <c r="CA110" i="6"/>
  <c r="AK107" i="6"/>
  <c r="C79" i="14"/>
  <c r="C78" i="14" s="1"/>
  <c r="D43" i="12"/>
  <c r="AW87" i="5"/>
  <c r="BC87" i="5"/>
  <c r="BY87" i="5"/>
  <c r="BD87" i="5"/>
  <c r="AS87" i="5"/>
  <c r="BH87" i="5"/>
  <c r="BW87" i="5"/>
  <c r="AV87" i="5"/>
  <c r="BK87" i="5"/>
  <c r="AO87" i="5"/>
  <c r="BU87" i="5"/>
  <c r="BI87" i="5"/>
  <c r="BO87" i="5"/>
  <c r="BM87" i="5"/>
  <c r="AJ87" i="5"/>
  <c r="BP87" i="5"/>
  <c r="BL87" i="5"/>
  <c r="BB87" i="5"/>
  <c r="AK87" i="5"/>
  <c r="AL83" i="5"/>
  <c r="AQ83" i="5"/>
  <c r="AT83" i="5"/>
  <c r="BM83" i="5"/>
  <c r="BW123" i="5"/>
  <c r="AQ123" i="5"/>
  <c r="BQ123" i="5"/>
  <c r="BK123" i="5"/>
  <c r="AS123" i="5"/>
  <c r="AV110" i="5"/>
  <c r="CA110" i="5"/>
  <c r="BU114" i="5"/>
  <c r="CB114" i="5"/>
  <c r="AC107" i="5"/>
  <c r="AJ8" i="6"/>
  <c r="U27" i="6"/>
  <c r="AZ43" i="6"/>
  <c r="BP26" i="6"/>
  <c r="CV64" i="6"/>
  <c r="BK63" i="6"/>
  <c r="Q67" i="14"/>
  <c r="BB68" i="14"/>
  <c r="U29" i="6"/>
  <c r="H65" i="14"/>
  <c r="S28" i="6"/>
  <c r="W28" i="6"/>
  <c r="BV55" i="6"/>
  <c r="U55" i="6" s="1"/>
  <c r="J26" i="16" s="1"/>
  <c r="U47" i="6"/>
  <c r="S26" i="6"/>
  <c r="BO26" i="6"/>
  <c r="BM26" i="6"/>
  <c r="BS26" i="6"/>
  <c r="BR26" i="6"/>
  <c r="BN26" i="6"/>
  <c r="AB67" i="14"/>
  <c r="BD64" i="6"/>
  <c r="V68" i="14"/>
  <c r="BK68" i="14"/>
  <c r="CS64" i="6"/>
  <c r="AA68" i="14"/>
  <c r="BI64" i="6"/>
  <c r="D65" i="14"/>
  <c r="N67" i="14"/>
  <c r="BX37" i="6"/>
  <c r="BX54" i="6" s="1"/>
  <c r="U28" i="6"/>
  <c r="AQ68" i="14"/>
  <c r="BY64" i="6"/>
  <c r="V28" i="6"/>
  <c r="AK53" i="6"/>
  <c r="DA64" i="6"/>
  <c r="W55" i="6"/>
  <c r="T68" i="14"/>
  <c r="BC64" i="6"/>
  <c r="U68" i="14"/>
  <c r="CZ64" i="6"/>
  <c r="BR68" i="14"/>
  <c r="AK67" i="14"/>
  <c r="O67" i="14"/>
  <c r="S37" i="6"/>
  <c r="R26" i="6"/>
  <c r="L67" i="14"/>
  <c r="AK64" i="6"/>
  <c r="R38" i="6"/>
  <c r="C68" i="14"/>
  <c r="BL37" i="6"/>
  <c r="BL54" i="6" s="1"/>
  <c r="T28" i="6"/>
  <c r="AE68" i="14"/>
  <c r="BM64" i="6"/>
  <c r="CH38" i="6"/>
  <c r="V29" i="6"/>
  <c r="T47" i="6"/>
  <c r="U26" i="6"/>
  <c r="BI26" i="6"/>
  <c r="BJ26" i="6"/>
  <c r="V27" i="6"/>
  <c r="AK68" i="14"/>
  <c r="BP64" i="6"/>
  <c r="X68" i="14"/>
  <c r="AM68" i="14"/>
  <c r="E67" i="14"/>
  <c r="AO64" i="6"/>
  <c r="G68" i="14"/>
  <c r="L68" i="14"/>
  <c r="AT64" i="6"/>
  <c r="S27" i="6"/>
  <c r="Z67" i="14"/>
  <c r="AZ64" i="6"/>
  <c r="R68" i="14"/>
  <c r="BD68" i="14"/>
  <c r="CL64" i="6"/>
  <c r="CK55" i="6"/>
  <c r="V55" i="6" s="1"/>
  <c r="K26" i="16" s="1"/>
  <c r="V47" i="6"/>
  <c r="AA158" i="6"/>
  <c r="Q158" i="6" s="1"/>
  <c r="Q134" i="6"/>
  <c r="BA64" i="6"/>
  <c r="T29" i="6"/>
  <c r="AO104" i="6"/>
  <c r="AO101" i="6"/>
  <c r="AN93" i="14"/>
  <c r="U114" i="6"/>
  <c r="AP64" i="6"/>
  <c r="R98" i="6"/>
  <c r="AK110" i="6"/>
  <c r="CN143" i="6"/>
  <c r="BT143" i="6"/>
  <c r="AZ143" i="6"/>
  <c r="CQ143" i="6"/>
  <c r="BW143" i="6"/>
  <c r="BC143" i="6"/>
  <c r="CP143" i="6"/>
  <c r="CW142" i="6"/>
  <c r="CC142" i="6"/>
  <c r="BE142" i="6"/>
  <c r="CZ142" i="6"/>
  <c r="CF142" i="6"/>
  <c r="BH142" i="6"/>
  <c r="DC142" i="6"/>
  <c r="CI142" i="6"/>
  <c r="BK142" i="6"/>
  <c r="DB142" i="6"/>
  <c r="CH142" i="6"/>
  <c r="CT142" i="6"/>
  <c r="CP142" i="6"/>
  <c r="CS142" i="6"/>
  <c r="BU142" i="6"/>
  <c r="BA142" i="6"/>
  <c r="CV142" i="6"/>
  <c r="BX142" i="6"/>
  <c r="BD142" i="6"/>
  <c r="CY142" i="6"/>
  <c r="CA142" i="6"/>
  <c r="BG142" i="6"/>
  <c r="CL142" i="6"/>
  <c r="BB142" i="6"/>
  <c r="CD142" i="6"/>
  <c r="BJ142" i="6"/>
  <c r="CT141" i="6"/>
  <c r="BV141" i="6"/>
  <c r="BB141" i="6"/>
  <c r="CS141" i="6"/>
  <c r="BU141" i="6"/>
  <c r="BA141" i="6"/>
  <c r="CV141" i="6"/>
  <c r="BX141" i="6"/>
  <c r="BD141" i="6"/>
  <c r="CM141" i="6"/>
  <c r="CI141" i="6"/>
  <c r="CL141" i="6"/>
  <c r="BR141" i="6"/>
  <c r="AX141" i="6"/>
  <c r="CK141" i="6"/>
  <c r="BQ141" i="6"/>
  <c r="AW141" i="6"/>
  <c r="CN141" i="6"/>
  <c r="BT141" i="6"/>
  <c r="AZ141" i="6"/>
  <c r="BG141" i="6"/>
  <c r="BS141" i="6"/>
  <c r="AU141" i="6"/>
  <c r="AN134" i="6"/>
  <c r="AN158" i="6" s="1"/>
  <c r="CY140" i="6"/>
  <c r="CE140" i="6"/>
  <c r="BG140" i="6"/>
  <c r="CX140" i="6"/>
  <c r="CD140" i="6"/>
  <c r="BF140" i="6"/>
  <c r="CW140" i="6"/>
  <c r="CC140" i="6"/>
  <c r="BE140" i="6"/>
  <c r="CN140" i="6"/>
  <c r="CR140" i="6"/>
  <c r="AQ140" i="6"/>
  <c r="AZ140" i="6"/>
  <c r="AV140" i="6"/>
  <c r="DD134" i="6"/>
  <c r="DD158" i="6" s="1"/>
  <c r="CZ134" i="6"/>
  <c r="CZ158" i="6" s="1"/>
  <c r="CR134" i="6"/>
  <c r="CR158" i="6" s="1"/>
  <c r="CN134" i="6"/>
  <c r="CN158" i="6" s="1"/>
  <c r="CF134" i="6"/>
  <c r="CF158" i="6" s="1"/>
  <c r="BX134" i="6"/>
  <c r="BX158" i="6" s="1"/>
  <c r="BP134" i="6"/>
  <c r="BP158" i="6" s="1"/>
  <c r="BL134" i="6"/>
  <c r="BL158" i="6" s="1"/>
  <c r="BD134" i="6"/>
  <c r="BD158" i="6" s="1"/>
  <c r="AZ134" i="6"/>
  <c r="AZ158" i="6" s="1"/>
  <c r="AM134" i="6"/>
  <c r="AM158" i="6" s="1"/>
  <c r="Q54" i="6"/>
  <c r="F25" i="16" s="1"/>
  <c r="AN101" i="6"/>
  <c r="BM143" i="6"/>
  <c r="BQ143" i="6"/>
  <c r="CK143" i="6"/>
  <c r="BR143" i="6"/>
  <c r="CX143" i="6"/>
  <c r="CA143" i="6"/>
  <c r="BD143" i="6"/>
  <c r="CV143" i="6"/>
  <c r="AN140" i="6"/>
  <c r="CJ140" i="6"/>
  <c r="BA140" i="6"/>
  <c r="CS140" i="6"/>
  <c r="BV140" i="6"/>
  <c r="BC140" i="6"/>
  <c r="CU140" i="6"/>
  <c r="BO141" i="6"/>
  <c r="BC141" i="6"/>
  <c r="CJ141" i="6"/>
  <c r="DA141" i="6"/>
  <c r="BN142" i="6"/>
  <c r="CQ142" i="6"/>
  <c r="AW142" i="6"/>
  <c r="Q46" i="6"/>
  <c r="AE67" i="6"/>
  <c r="AE169" i="6" s="1"/>
  <c r="AE170" i="6" s="1"/>
  <c r="Q101" i="6"/>
  <c r="BG44" i="6"/>
  <c r="AL134" i="6"/>
  <c r="BQ73" i="6"/>
  <c r="BP89" i="6"/>
  <c r="CM73" i="6"/>
  <c r="CL89" i="6"/>
  <c r="BK78" i="6"/>
  <c r="AB77" i="14"/>
  <c r="U133" i="6"/>
  <c r="CR143" i="6"/>
  <c r="CB143" i="6"/>
  <c r="BL143" i="6"/>
  <c r="AV143" i="6"/>
  <c r="CU143" i="6"/>
  <c r="CE143" i="6"/>
  <c r="BO143" i="6"/>
  <c r="AY143" i="6"/>
  <c r="CT143" i="6"/>
  <c r="CD143" i="6"/>
  <c r="BN143" i="6"/>
  <c r="AX143" i="6"/>
  <c r="BU143" i="6"/>
  <c r="CW143" i="6"/>
  <c r="BY143" i="6"/>
  <c r="CC143" i="6"/>
  <c r="CO143" i="6"/>
  <c r="V132" i="6"/>
  <c r="CO142" i="6"/>
  <c r="BY142" i="6"/>
  <c r="BI142" i="6"/>
  <c r="AS142" i="6"/>
  <c r="CR142" i="6"/>
  <c r="CB142" i="6"/>
  <c r="BL142" i="6"/>
  <c r="AV142" i="6"/>
  <c r="CU142" i="6"/>
  <c r="CE142" i="6"/>
  <c r="BO142" i="6"/>
  <c r="AY142" i="6"/>
  <c r="BV142" i="6"/>
  <c r="BR142" i="6"/>
  <c r="AT142" i="6"/>
  <c r="AX142" i="6"/>
  <c r="AQ142" i="6"/>
  <c r="W131" i="6"/>
  <c r="V131" i="6"/>
  <c r="CP141" i="6"/>
  <c r="BZ141" i="6"/>
  <c r="BJ141" i="6"/>
  <c r="AT141" i="6"/>
  <c r="CO141" i="6"/>
  <c r="BY141" i="6"/>
  <c r="BI141" i="6"/>
  <c r="AS141" i="6"/>
  <c r="CR141" i="6"/>
  <c r="CB141" i="6"/>
  <c r="BL141" i="6"/>
  <c r="AV141" i="6"/>
  <c r="BW141" i="6"/>
  <c r="CY141" i="6"/>
  <c r="AP141" i="6"/>
  <c r="AN141" i="6"/>
  <c r="AY141" i="6"/>
  <c r="BK141" i="6"/>
  <c r="W130" i="6"/>
  <c r="U130" i="6"/>
  <c r="CQ140" i="6"/>
  <c r="CA140" i="6"/>
  <c r="BK140" i="6"/>
  <c r="AU140" i="6"/>
  <c r="CP140" i="6"/>
  <c r="BZ140" i="6"/>
  <c r="BJ140" i="6"/>
  <c r="AT140" i="6"/>
  <c r="CO140" i="6"/>
  <c r="BY140" i="6"/>
  <c r="BI140" i="6"/>
  <c r="AS140" i="6"/>
  <c r="BH140" i="6"/>
  <c r="CZ140" i="6"/>
  <c r="AM140" i="6"/>
  <c r="CF140" i="6"/>
  <c r="AL140" i="6"/>
  <c r="AO140" i="6"/>
  <c r="R130" i="6"/>
  <c r="CR139" i="6"/>
  <c r="CB139" i="6"/>
  <c r="BL139" i="6"/>
  <c r="AV139" i="6"/>
  <c r="CU139" i="6"/>
  <c r="CE139" i="6"/>
  <c r="BO139" i="6"/>
  <c r="AY139" i="6"/>
  <c r="CT139" i="6"/>
  <c r="CD139" i="6"/>
  <c r="BN139" i="6"/>
  <c r="AX139" i="6"/>
  <c r="BI139" i="6"/>
  <c r="CS139" i="6"/>
  <c r="BU139" i="6"/>
  <c r="CC139" i="6"/>
  <c r="CG139" i="6"/>
  <c r="BM139" i="6"/>
  <c r="R129" i="6"/>
  <c r="S128" i="6"/>
  <c r="AS134" i="6"/>
  <c r="AS158" i="6" s="1"/>
  <c r="DD138" i="6"/>
  <c r="DC138" i="6"/>
  <c r="CP138" i="6"/>
  <c r="BZ138" i="6"/>
  <c r="BJ138" i="6"/>
  <c r="AT138" i="6"/>
  <c r="CA138" i="6"/>
  <c r="CO138" i="6"/>
  <c r="BY138" i="6"/>
  <c r="BI138" i="6"/>
  <c r="AS138" i="6"/>
  <c r="BG138" i="6"/>
  <c r="CN138" i="6"/>
  <c r="BX138" i="6"/>
  <c r="BH138" i="6"/>
  <c r="AR138" i="6"/>
  <c r="CE138" i="6"/>
  <c r="AM138" i="6"/>
  <c r="CF89" i="6"/>
  <c r="CG73" i="6"/>
  <c r="CB98" i="6"/>
  <c r="CB110" i="6" s="1"/>
  <c r="AA77" i="14"/>
  <c r="BI94" i="6"/>
  <c r="R128" i="6"/>
  <c r="AW134" i="6"/>
  <c r="BK138" i="6"/>
  <c r="AP138" i="6"/>
  <c r="BL138" i="6"/>
  <c r="CF138" i="6"/>
  <c r="AU138" i="6"/>
  <c r="AW138" i="6"/>
  <c r="BQ138" i="6"/>
  <c r="CK138" i="6"/>
  <c r="CM138" i="6"/>
  <c r="BB138" i="6"/>
  <c r="BV138" i="6"/>
  <c r="CQ138" i="6"/>
  <c r="CV138" i="6"/>
  <c r="DA138" i="6"/>
  <c r="CW139" i="6"/>
  <c r="AN139" i="6"/>
  <c r="AP139" i="6"/>
  <c r="BY139" i="6"/>
  <c r="BF139" i="6"/>
  <c r="BZ139" i="6"/>
  <c r="CX139" i="6"/>
  <c r="BG139" i="6"/>
  <c r="CA139" i="6"/>
  <c r="CY139" i="6"/>
  <c r="BD139" i="6"/>
  <c r="BX139" i="6"/>
  <c r="CV139" i="6"/>
  <c r="AW143" i="6"/>
  <c r="AS143" i="6"/>
  <c r="BI143" i="6"/>
  <c r="DA143" i="6"/>
  <c r="BJ143" i="6"/>
  <c r="CH143" i="6"/>
  <c r="DB143" i="6"/>
  <c r="BK143" i="6"/>
  <c r="CI143" i="6"/>
  <c r="DC143" i="6"/>
  <c r="BH143" i="6"/>
  <c r="CF143" i="6"/>
  <c r="CZ143" i="6"/>
  <c r="CV140" i="6"/>
  <c r="BT140" i="6"/>
  <c r="AR140" i="6"/>
  <c r="AW140" i="6"/>
  <c r="BQ140" i="6"/>
  <c r="CK140" i="6"/>
  <c r="AX140" i="6"/>
  <c r="BR140" i="6"/>
  <c r="CL140" i="6"/>
  <c r="AY140" i="6"/>
  <c r="BS140" i="6"/>
  <c r="CM140" i="6"/>
  <c r="CQ141" i="6"/>
  <c r="CE141" i="6"/>
  <c r="AL141" i="6"/>
  <c r="DC141" i="6"/>
  <c r="BH141" i="6"/>
  <c r="CF141" i="6"/>
  <c r="CZ141" i="6"/>
  <c r="BE141" i="6"/>
  <c r="CC141" i="6"/>
  <c r="CW141" i="6"/>
  <c r="BF141" i="6"/>
  <c r="CD141" i="6"/>
  <c r="CX141" i="6"/>
  <c r="AP142" i="6"/>
  <c r="BZ142" i="6"/>
  <c r="CX142" i="6"/>
  <c r="AN142" i="6"/>
  <c r="AU142" i="6"/>
  <c r="BS142" i="6"/>
  <c r="CM142" i="6"/>
  <c r="AR142" i="6"/>
  <c r="BP142" i="6"/>
  <c r="CJ142" i="6"/>
  <c r="DD142" i="6"/>
  <c r="BM142" i="6"/>
  <c r="CG142" i="6"/>
  <c r="DA142" i="6"/>
  <c r="BJ94" i="6"/>
  <c r="CI92" i="6"/>
  <c r="CC73" i="6"/>
  <c r="CB89" i="6"/>
  <c r="BV76" i="6"/>
  <c r="BU92" i="6"/>
  <c r="CB92" i="6"/>
  <c r="CC76" i="6"/>
  <c r="BE77" i="6"/>
  <c r="BD93" i="6"/>
  <c r="BQ78" i="6"/>
  <c r="AH77" i="14"/>
  <c r="BP94" i="6"/>
  <c r="BE74" i="6"/>
  <c r="BD90" i="6"/>
  <c r="BC90" i="6"/>
  <c r="T82" i="6"/>
  <c r="BT98" i="6"/>
  <c r="V77" i="14"/>
  <c r="BD94" i="6"/>
  <c r="AZ71" i="5" l="1"/>
  <c r="AK71" i="5"/>
  <c r="BD71" i="5"/>
  <c r="CB71" i="5"/>
  <c r="BB71" i="5"/>
  <c r="AO71" i="5"/>
  <c r="AW71" i="5"/>
  <c r="AS71" i="5"/>
  <c r="F22" i="12"/>
  <c r="BN71" i="5"/>
  <c r="G123" i="5"/>
  <c r="H123" i="5" s="1"/>
  <c r="I123" i="5" s="1"/>
  <c r="BN87" i="5"/>
  <c r="AY87" i="5"/>
  <c r="AU87" i="5"/>
  <c r="AT87" i="5"/>
  <c r="BF91" i="5"/>
  <c r="BY71" i="5"/>
  <c r="AU71" i="5"/>
  <c r="BQ71" i="5"/>
  <c r="CA71" i="5"/>
  <c r="BM71" i="5"/>
  <c r="AY71" i="5"/>
  <c r="AW54" i="6"/>
  <c r="U25" i="20" s="1"/>
  <c r="AV71" i="5"/>
  <c r="BZ71" i="5"/>
  <c r="BW110" i="5"/>
  <c r="AM87" i="5"/>
  <c r="BV87" i="5"/>
  <c r="CC87" i="5"/>
  <c r="BZ87" i="5"/>
  <c r="AL71" i="5"/>
  <c r="BV71" i="5"/>
  <c r="AH71" i="5"/>
  <c r="BD75" i="5"/>
  <c r="BO97" i="5"/>
  <c r="BW97" i="5"/>
  <c r="AL123" i="5"/>
  <c r="BA87" i="5"/>
  <c r="BR87" i="5"/>
  <c r="BT87" i="5"/>
  <c r="BJ87" i="5"/>
  <c r="BF71" i="5"/>
  <c r="G71" i="5"/>
  <c r="H71" i="5" s="1"/>
  <c r="I71" i="5" s="1"/>
  <c r="BX71" i="5"/>
  <c r="BF75" i="5"/>
  <c r="BQ97" i="5"/>
  <c r="BC94" i="5"/>
  <c r="AP94" i="5"/>
  <c r="BT94" i="5"/>
  <c r="AZ63" i="6"/>
  <c r="AY83" i="5"/>
  <c r="BZ83" i="5"/>
  <c r="BH76" i="5"/>
  <c r="BL123" i="5"/>
  <c r="AW83" i="5"/>
  <c r="AU52" i="6"/>
  <c r="AU61" i="6" s="1"/>
  <c r="BL94" i="5"/>
  <c r="BX91" i="5"/>
  <c r="BJ76" i="5"/>
  <c r="AT93" i="5"/>
  <c r="AK52" i="6"/>
  <c r="I23" i="20" s="1"/>
  <c r="BE76" i="5"/>
  <c r="R13" i="20"/>
  <c r="BN97" i="5"/>
  <c r="BD97" i="5"/>
  <c r="AQ97" i="5"/>
  <c r="BU97" i="5"/>
  <c r="BW76" i="5"/>
  <c r="G97" i="5"/>
  <c r="H97" i="5" s="1"/>
  <c r="I97" i="5" s="1"/>
  <c r="BB94" i="5"/>
  <c r="BH97" i="5"/>
  <c r="BJ97" i="5"/>
  <c r="AK94" i="5"/>
  <c r="AZ94" i="5"/>
  <c r="AO94" i="5"/>
  <c r="BP94" i="5"/>
  <c r="BE94" i="5"/>
  <c r="AR93" i="5"/>
  <c r="AX94" i="5"/>
  <c r="BR94" i="5"/>
  <c r="G94" i="5"/>
  <c r="H94" i="5" s="1"/>
  <c r="I94" i="5" s="1"/>
  <c r="AW123" i="5"/>
  <c r="AP123" i="5"/>
  <c r="AU83" i="5"/>
  <c r="Z122" i="6"/>
  <c r="Z151" i="6" s="1"/>
  <c r="Z152" i="6" s="1"/>
  <c r="BX94" i="5"/>
  <c r="CC91" i="5"/>
  <c r="BD76" i="5"/>
  <c r="BU93" i="5"/>
  <c r="AU75" i="5"/>
  <c r="BL75" i="5"/>
  <c r="BS90" i="5"/>
  <c r="AX90" i="5"/>
  <c r="CA90" i="5"/>
  <c r="L65" i="14"/>
  <c r="AM97" i="5"/>
  <c r="AT97" i="5"/>
  <c r="BK97" i="5"/>
  <c r="AX97" i="5"/>
  <c r="BR76" i="5"/>
  <c r="AZ75" i="5"/>
  <c r="AV94" i="5"/>
  <c r="AQ90" i="5"/>
  <c r="AR75" i="5"/>
  <c r="BP97" i="5"/>
  <c r="AQ94" i="5"/>
  <c r="R44" i="6"/>
  <c r="BX90" i="5"/>
  <c r="BJ94" i="5"/>
  <c r="BZ94" i="5"/>
  <c r="AM94" i="5"/>
  <c r="BM94" i="5"/>
  <c r="AJ94" i="5"/>
  <c r="BO94" i="5"/>
  <c r="BS94" i="5"/>
  <c r="BD94" i="5"/>
  <c r="BI94" i="5"/>
  <c r="C65" i="14"/>
  <c r="BU94" i="5"/>
  <c r="BQ94" i="5"/>
  <c r="BW94" i="5"/>
  <c r="AI94" i="5"/>
  <c r="CG25" i="6"/>
  <c r="CG43" i="6" s="1"/>
  <c r="CC94" i="5"/>
  <c r="BA94" i="5"/>
  <c r="BG94" i="5"/>
  <c r="BN94" i="5"/>
  <c r="BS123" i="5"/>
  <c r="C48" i="12"/>
  <c r="AV91" i="5"/>
  <c r="I39" i="16"/>
  <c r="AO76" i="5"/>
  <c r="BC97" i="5"/>
  <c r="BX97" i="5"/>
  <c r="BZ97" i="5"/>
  <c r="BB97" i="5"/>
  <c r="BY94" i="5"/>
  <c r="AT94" i="5"/>
  <c r="BF94" i="5"/>
  <c r="AW94" i="5"/>
  <c r="AU94" i="5"/>
  <c r="AR123" i="5"/>
  <c r="BU123" i="5"/>
  <c r="BD83" i="5"/>
  <c r="AL94" i="5"/>
  <c r="AY94" i="5"/>
  <c r="CC76" i="5"/>
  <c r="BV106" i="5"/>
  <c r="AQ67" i="14"/>
  <c r="BG90" i="5"/>
  <c r="CI90" i="5" s="1"/>
  <c r="BV75" i="5"/>
  <c r="BW75" i="5"/>
  <c r="AS90" i="5"/>
  <c r="AL90" i="5"/>
  <c r="CG90" i="5" s="1"/>
  <c r="BM97" i="5"/>
  <c r="AS97" i="5"/>
  <c r="BT97" i="5"/>
  <c r="CC97" i="5"/>
  <c r="BO76" i="5"/>
  <c r="AU90" i="5"/>
  <c r="BH94" i="5"/>
  <c r="AH97" i="5"/>
  <c r="BK94" i="5"/>
  <c r="BV94" i="5"/>
  <c r="AS94" i="5"/>
  <c r="BT93" i="5"/>
  <c r="BL111" i="5"/>
  <c r="BJ83" i="5"/>
  <c r="AS111" i="5"/>
  <c r="BQ107" i="5"/>
  <c r="BN111" i="5"/>
  <c r="BV105" i="5"/>
  <c r="R46" i="6"/>
  <c r="BM107" i="5"/>
  <c r="AV83" i="5"/>
  <c r="BO107" i="5"/>
  <c r="AV93" i="5"/>
  <c r="BZ93" i="5"/>
  <c r="AN111" i="5"/>
  <c r="AM111" i="5"/>
  <c r="AR111" i="5"/>
  <c r="BN107" i="5"/>
  <c r="BU83" i="5"/>
  <c r="AX83" i="5"/>
  <c r="AM83" i="5"/>
  <c r="AO83" i="5"/>
  <c r="BH107" i="5"/>
  <c r="BW93" i="5"/>
  <c r="BW111" i="5"/>
  <c r="AL111" i="5"/>
  <c r="BZ107" i="5"/>
  <c r="U46" i="6"/>
  <c r="BR105" i="5"/>
  <c r="BD91" i="5"/>
  <c r="V46" i="6"/>
  <c r="G111" i="5"/>
  <c r="H111" i="5" s="1"/>
  <c r="I111" i="5" s="1"/>
  <c r="AZ93" i="5"/>
  <c r="AU107" i="5"/>
  <c r="AP107" i="5"/>
  <c r="AK105" i="5"/>
  <c r="BL83" i="5"/>
  <c r="AU93" i="5"/>
  <c r="AJ93" i="5"/>
  <c r="AO111" i="5"/>
  <c r="G83" i="5"/>
  <c r="H83" i="5" s="1"/>
  <c r="I83" i="5" s="1"/>
  <c r="AO110" i="5"/>
  <c r="AR83" i="5"/>
  <c r="BO83" i="5"/>
  <c r="BH83" i="5"/>
  <c r="AR107" i="5"/>
  <c r="BR93" i="5"/>
  <c r="AC117" i="5"/>
  <c r="AK111" i="5"/>
  <c r="BC107" i="6"/>
  <c r="BC113" i="6"/>
  <c r="U92" i="14" s="1"/>
  <c r="BJ105" i="5"/>
  <c r="AX91" i="5"/>
  <c r="CG119" i="5"/>
  <c r="AP97" i="5"/>
  <c r="AI97" i="5"/>
  <c r="BI97" i="5"/>
  <c r="BF93" i="5"/>
  <c r="AQ111" i="5"/>
  <c r="BE105" i="5"/>
  <c r="BS83" i="5"/>
  <c r="AX107" i="5"/>
  <c r="AR110" i="5"/>
  <c r="BG83" i="5"/>
  <c r="BF83" i="5"/>
  <c r="BR83" i="5"/>
  <c r="BR107" i="5"/>
  <c r="BH93" i="5"/>
  <c r="BO111" i="5"/>
  <c r="AH106" i="5"/>
  <c r="BC117" i="6"/>
  <c r="U96" i="14" s="1"/>
  <c r="CI102" i="5"/>
  <c r="BS105" i="5"/>
  <c r="AZ107" i="5"/>
  <c r="AO91" i="5"/>
  <c r="CF105" i="5"/>
  <c r="CC107" i="5"/>
  <c r="BK93" i="5"/>
  <c r="BD111" i="5"/>
  <c r="CJ64" i="5"/>
  <c r="AB117" i="5"/>
  <c r="AY105" i="5"/>
  <c r="BT111" i="5"/>
  <c r="BU107" i="5"/>
  <c r="BK107" i="5"/>
  <c r="BE111" i="5"/>
  <c r="BI111" i="5"/>
  <c r="BY107" i="5"/>
  <c r="AK76" i="5"/>
  <c r="AM106" i="5"/>
  <c r="T46" i="6"/>
  <c r="AN122" i="5"/>
  <c r="CF124" i="5"/>
  <c r="BM76" i="5"/>
  <c r="BU76" i="5"/>
  <c r="BP114" i="5"/>
  <c r="AW120" i="5"/>
  <c r="CC63" i="6"/>
  <c r="AH122" i="5"/>
  <c r="BB76" i="5"/>
  <c r="AX93" i="5"/>
  <c r="AX111" i="5"/>
  <c r="AP106" i="5"/>
  <c r="BL93" i="5"/>
  <c r="AT120" i="5"/>
  <c r="CA111" i="5"/>
  <c r="AP75" i="5"/>
  <c r="CC75" i="5"/>
  <c r="CB75" i="5"/>
  <c r="R35" i="6"/>
  <c r="J35" i="6" s="1"/>
  <c r="BT114" i="5"/>
  <c r="BM110" i="5"/>
  <c r="AN83" i="5"/>
  <c r="AP83" i="5"/>
  <c r="BW83" i="5"/>
  <c r="BP83" i="5"/>
  <c r="AZ83" i="5"/>
  <c r="CC83" i="5"/>
  <c r="BY120" i="5"/>
  <c r="AU67" i="14"/>
  <c r="BA107" i="5"/>
  <c r="AY91" i="5"/>
  <c r="AT103" i="5"/>
  <c r="AI76" i="5"/>
  <c r="BK76" i="5"/>
  <c r="AS76" i="5"/>
  <c r="CB93" i="5"/>
  <c r="AY93" i="5"/>
  <c r="AQ93" i="5"/>
  <c r="BQ111" i="5"/>
  <c r="Y126" i="5"/>
  <c r="BS111" i="5"/>
  <c r="AZ111" i="5"/>
  <c r="BZ106" i="5"/>
  <c r="AZ106" i="5"/>
  <c r="CH119" i="5"/>
  <c r="AU111" i="5"/>
  <c r="BY105" i="5"/>
  <c r="AL76" i="5"/>
  <c r="AL107" i="5"/>
  <c r="BQ75" i="5"/>
  <c r="BS120" i="5"/>
  <c r="BL107" i="5"/>
  <c r="AH107" i="5"/>
  <c r="BU75" i="5"/>
  <c r="BG76" i="5"/>
  <c r="AW76" i="5"/>
  <c r="BB54" i="6"/>
  <c r="X25" i="20" s="1"/>
  <c r="BS91" i="5"/>
  <c r="AS91" i="5"/>
  <c r="BY63" i="6"/>
  <c r="CA76" i="5"/>
  <c r="BH111" i="5"/>
  <c r="BO75" i="5"/>
  <c r="AQ75" i="5"/>
  <c r="AL75" i="5"/>
  <c r="BS75" i="5"/>
  <c r="AB77" i="5"/>
  <c r="BY76" i="5"/>
  <c r="BU106" i="5"/>
  <c r="AY120" i="5"/>
  <c r="AW35" i="6"/>
  <c r="BE114" i="5"/>
  <c r="BJ110" i="5"/>
  <c r="BT83" i="5"/>
  <c r="AS83" i="5"/>
  <c r="BY83" i="5"/>
  <c r="CA83" i="5"/>
  <c r="AK83" i="5"/>
  <c r="AU120" i="5"/>
  <c r="BJ107" i="5"/>
  <c r="AT91" i="5"/>
  <c r="AH103" i="5"/>
  <c r="AN76" i="5"/>
  <c r="AR76" i="5"/>
  <c r="AU76" i="5"/>
  <c r="BS93" i="5"/>
  <c r="AI93" i="5"/>
  <c r="BC93" i="5"/>
  <c r="AH111" i="5"/>
  <c r="BZ111" i="5"/>
  <c r="AT111" i="5"/>
  <c r="AO106" i="5"/>
  <c r="BE106" i="5"/>
  <c r="CA93" i="5"/>
  <c r="BR111" i="5"/>
  <c r="BF111" i="5"/>
  <c r="AM105" i="5"/>
  <c r="AH76" i="5"/>
  <c r="AK107" i="5"/>
  <c r="BR75" i="5"/>
  <c r="BX120" i="5"/>
  <c r="AT75" i="5"/>
  <c r="BV76" i="5"/>
  <c r="BW120" i="5"/>
  <c r="BT91" i="5"/>
  <c r="AZ91" i="5"/>
  <c r="AH75" i="5"/>
  <c r="BT76" i="5"/>
  <c r="AV111" i="5"/>
  <c r="BN75" i="5"/>
  <c r="BJ75" i="5"/>
  <c r="G75" i="5"/>
  <c r="H75" i="5" s="1"/>
  <c r="I75" i="5" s="1"/>
  <c r="BC107" i="5"/>
  <c r="BB75" i="5"/>
  <c r="CM37" i="6"/>
  <c r="BE67" i="14" s="1"/>
  <c r="AV106" i="5"/>
  <c r="AM122" i="5"/>
  <c r="AP76" i="5"/>
  <c r="BL76" i="5"/>
  <c r="K13" i="20"/>
  <c r="BO91" i="5"/>
  <c r="BS76" i="5"/>
  <c r="BP93" i="5"/>
  <c r="AL91" i="5"/>
  <c r="BV91" i="5"/>
  <c r="AH91" i="5"/>
  <c r="CA75" i="5"/>
  <c r="AJ76" i="5"/>
  <c r="BM111" i="5"/>
  <c r="BP75" i="5"/>
  <c r="BA75" i="5"/>
  <c r="BG75" i="5"/>
  <c r="CI75" i="5" s="1"/>
  <c r="BT75" i="5"/>
  <c r="CC120" i="5"/>
  <c r="BD114" i="5"/>
  <c r="BR110" i="5"/>
  <c r="BV83" i="5"/>
  <c r="BA83" i="5"/>
  <c r="CB83" i="5"/>
  <c r="BX83" i="5"/>
  <c r="BK83" i="5"/>
  <c r="AN120" i="5"/>
  <c r="AQ107" i="5"/>
  <c r="AR91" i="5"/>
  <c r="G91" i="5"/>
  <c r="H91" i="5" s="1"/>
  <c r="I91" i="5" s="1"/>
  <c r="AY103" i="5"/>
  <c r="BC76" i="5"/>
  <c r="AQ76" i="5"/>
  <c r="BP76" i="5"/>
  <c r="AO93" i="5"/>
  <c r="BD93" i="5"/>
  <c r="AK93" i="5"/>
  <c r="BV111" i="5"/>
  <c r="BC111" i="5"/>
  <c r="BG111" i="5"/>
  <c r="AN106" i="5"/>
  <c r="BB106" i="5"/>
  <c r="AR120" i="5"/>
  <c r="BQ76" i="5"/>
  <c r="BY111" i="5"/>
  <c r="AS107" i="5"/>
  <c r="BL120" i="5"/>
  <c r="CB107" i="5"/>
  <c r="BI120" i="5"/>
  <c r="AS120" i="5"/>
  <c r="AM75" i="5"/>
  <c r="AX76" i="5"/>
  <c r="AN168" i="6"/>
  <c r="AW105" i="5"/>
  <c r="CB120" i="5"/>
  <c r="BW91" i="5"/>
  <c r="BI91" i="5"/>
  <c r="BJ111" i="5"/>
  <c r="AM76" i="5"/>
  <c r="BK111" i="5"/>
  <c r="BE75" i="5"/>
  <c r="BH75" i="5"/>
  <c r="AO75" i="5"/>
  <c r="AY107" i="5"/>
  <c r="AT107" i="5"/>
  <c r="AK106" i="5"/>
  <c r="AX103" i="5"/>
  <c r="AT76" i="5"/>
  <c r="AV76" i="5"/>
  <c r="BM93" i="5"/>
  <c r="BB111" i="5"/>
  <c r="CC111" i="5"/>
  <c r="BS106" i="5"/>
  <c r="BN120" i="5"/>
  <c r="BA76" i="5"/>
  <c r="CC110" i="5"/>
  <c r="AU110" i="5"/>
  <c r="BI83" i="5"/>
  <c r="BN83" i="5"/>
  <c r="BQ83" i="5"/>
  <c r="BE83" i="5"/>
  <c r="BC83" i="5"/>
  <c r="AQ120" i="5"/>
  <c r="AO52" i="6"/>
  <c r="AO61" i="6" s="1"/>
  <c r="BK103" i="5"/>
  <c r="CA107" i="5"/>
  <c r="AN91" i="5"/>
  <c r="BR91" i="5"/>
  <c r="BW103" i="5"/>
  <c r="AY76" i="5"/>
  <c r="BX76" i="5"/>
  <c r="CB76" i="5"/>
  <c r="BJ93" i="5"/>
  <c r="CC93" i="5"/>
  <c r="BE93" i="5"/>
  <c r="BU111" i="5"/>
  <c r="BX111" i="5"/>
  <c r="AW111" i="5"/>
  <c r="AY106" i="5"/>
  <c r="AQ106" i="5"/>
  <c r="BW106" i="5"/>
  <c r="BD120" i="5"/>
  <c r="AZ120" i="5"/>
  <c r="AO107" i="5"/>
  <c r="BS107" i="5"/>
  <c r="AV120" i="5"/>
  <c r="BJ120" i="5"/>
  <c r="BM120" i="5"/>
  <c r="AI107" i="5"/>
  <c r="BN76" i="5"/>
  <c r="Z170" i="6"/>
  <c r="CC105" i="5"/>
  <c r="AP120" i="5"/>
  <c r="BX75" i="5"/>
  <c r="AJ75" i="5"/>
  <c r="G76" i="5"/>
  <c r="H76" i="5" s="1"/>
  <c r="I76" i="5" s="1"/>
  <c r="AP111" i="5"/>
  <c r="BK75" i="5"/>
  <c r="AN75" i="5"/>
  <c r="AW75" i="5"/>
  <c r="BG120" i="5"/>
  <c r="BI107" i="5"/>
  <c r="CA120" i="5"/>
  <c r="BP107" i="5"/>
  <c r="BV107" i="5"/>
  <c r="BS72" i="5"/>
  <c r="AH110" i="5"/>
  <c r="BA103" i="5"/>
  <c r="BX114" i="5"/>
  <c r="BQ114" i="5"/>
  <c r="BA110" i="5"/>
  <c r="G110" i="5"/>
  <c r="H110" i="5" s="1"/>
  <c r="I110" i="5" s="1"/>
  <c r="BY110" i="5"/>
  <c r="BG110" i="5"/>
  <c r="AK103" i="5"/>
  <c r="BZ103" i="5"/>
  <c r="AQ100" i="5"/>
  <c r="AN67" i="14"/>
  <c r="AO54" i="6"/>
  <c r="AO63" i="6" s="1"/>
  <c r="BG105" i="5"/>
  <c r="AV105" i="5"/>
  <c r="BE107" i="5"/>
  <c r="S46" i="6"/>
  <c r="BC120" i="5"/>
  <c r="BZ120" i="5"/>
  <c r="BQ120" i="5"/>
  <c r="BB107" i="5"/>
  <c r="AM107" i="5"/>
  <c r="BG107" i="5"/>
  <c r="AN107" i="5"/>
  <c r="BD107" i="5"/>
  <c r="BW107" i="5"/>
  <c r="BX107" i="5"/>
  <c r="BF107" i="5"/>
  <c r="AN105" i="5"/>
  <c r="BO105" i="5"/>
  <c r="BI105" i="5"/>
  <c r="BP105" i="5"/>
  <c r="BX105" i="5"/>
  <c r="G105" i="5"/>
  <c r="H105" i="5" s="1"/>
  <c r="I105" i="5" s="1"/>
  <c r="BT105" i="5"/>
  <c r="AL105" i="5"/>
  <c r="BC105" i="5"/>
  <c r="AH105" i="5"/>
  <c r="BW105" i="5"/>
  <c r="BM105" i="5"/>
  <c r="BQ105" i="5"/>
  <c r="AR105" i="5"/>
  <c r="CA105" i="5"/>
  <c r="BA105" i="5"/>
  <c r="AJ105" i="5"/>
  <c r="AU105" i="5"/>
  <c r="BL105" i="5"/>
  <c r="AI105" i="5"/>
  <c r="BZ105" i="5"/>
  <c r="CB105" i="5"/>
  <c r="BU105" i="5"/>
  <c r="BH105" i="5"/>
  <c r="BB105" i="5"/>
  <c r="AT105" i="5"/>
  <c r="BD105" i="5"/>
  <c r="BN105" i="5"/>
  <c r="BF105" i="5"/>
  <c r="AP105" i="5"/>
  <c r="AZ105" i="5"/>
  <c r="AQ105" i="5"/>
  <c r="CC114" i="5"/>
  <c r="AW110" i="5"/>
  <c r="BK114" i="5"/>
  <c r="BD110" i="5"/>
  <c r="AM110" i="5"/>
  <c r="BK110" i="5"/>
  <c r="BH110" i="5"/>
  <c r="C49" i="12"/>
  <c r="BX103" i="5"/>
  <c r="BT103" i="5"/>
  <c r="BJ103" i="5"/>
  <c r="BG100" i="5"/>
  <c r="CI25" i="6"/>
  <c r="CI43" i="6" s="1"/>
  <c r="DB25" i="6"/>
  <c r="DB43" i="6" s="1"/>
  <c r="CJ25" i="6"/>
  <c r="CJ43" i="6" s="1"/>
  <c r="AI120" i="5"/>
  <c r="AX120" i="5"/>
  <c r="BA120" i="5"/>
  <c r="BR120" i="5"/>
  <c r="BN110" i="5"/>
  <c r="AU103" i="5"/>
  <c r="AD67" i="6"/>
  <c r="AV114" i="5"/>
  <c r="AO114" i="5"/>
  <c r="BC110" i="5"/>
  <c r="BZ110" i="5"/>
  <c r="BO110" i="5"/>
  <c r="BE110" i="5"/>
  <c r="CA103" i="5"/>
  <c r="AS103" i="5"/>
  <c r="BZ100" i="5"/>
  <c r="DD25" i="6"/>
  <c r="DD43" i="6" s="1"/>
  <c r="CW25" i="6"/>
  <c r="CW43" i="6" s="1"/>
  <c r="BI54" i="6"/>
  <c r="BI63" i="6" s="1"/>
  <c r="AK120" i="5"/>
  <c r="BK105" i="5"/>
  <c r="AO120" i="5"/>
  <c r="BA111" i="5"/>
  <c r="AJ107" i="5"/>
  <c r="AH120" i="5"/>
  <c r="BH120" i="5"/>
  <c r="BO120" i="5"/>
  <c r="AT110" i="5"/>
  <c r="BC103" i="5"/>
  <c r="CH102" i="5"/>
  <c r="AL114" i="5"/>
  <c r="BB114" i="5"/>
  <c r="BB110" i="5"/>
  <c r="BS110" i="5"/>
  <c r="AJ110" i="5"/>
  <c r="BL110" i="5"/>
  <c r="CF125" i="5"/>
  <c r="BP103" i="5"/>
  <c r="G39" i="16"/>
  <c r="CY25" i="6"/>
  <c r="CY43" i="6" s="1"/>
  <c r="CG54" i="6"/>
  <c r="CG63" i="6" s="1"/>
  <c r="U44" i="6"/>
  <c r="AF169" i="6"/>
  <c r="BB120" i="5"/>
  <c r="AO105" i="5"/>
  <c r="BF120" i="5"/>
  <c r="BP111" i="5"/>
  <c r="AM120" i="5"/>
  <c r="AQ114" i="5"/>
  <c r="AS114" i="5"/>
  <c r="BH114" i="5"/>
  <c r="CA114" i="5"/>
  <c r="AO123" i="5"/>
  <c r="CC123" i="5"/>
  <c r="BY123" i="5"/>
  <c r="BT123" i="5"/>
  <c r="AX123" i="5"/>
  <c r="L128" i="5"/>
  <c r="BI106" i="5"/>
  <c r="BG106" i="5"/>
  <c r="CC106" i="5"/>
  <c r="BJ106" i="5"/>
  <c r="BH106" i="5"/>
  <c r="CQ25" i="6"/>
  <c r="CQ43" i="6" s="1"/>
  <c r="CT25" i="6"/>
  <c r="CT43" i="6" s="1"/>
  <c r="CM25" i="6"/>
  <c r="CM43" i="6" s="1"/>
  <c r="CV25" i="6"/>
  <c r="CV43" i="6" s="1"/>
  <c r="BN54" i="6"/>
  <c r="BN63" i="6" s="1"/>
  <c r="CF96" i="5"/>
  <c r="CF79" i="5"/>
  <c r="BA123" i="5"/>
  <c r="AY123" i="5"/>
  <c r="CJ119" i="5"/>
  <c r="BN114" i="5"/>
  <c r="BM114" i="5"/>
  <c r="BI114" i="5"/>
  <c r="AN114" i="5"/>
  <c r="AV123" i="5"/>
  <c r="BZ123" i="5"/>
  <c r="BP123" i="5"/>
  <c r="BI123" i="5"/>
  <c r="AG126" i="5"/>
  <c r="AI106" i="5"/>
  <c r="G106" i="5"/>
  <c r="H106" i="5" s="1"/>
  <c r="I106" i="5" s="1"/>
  <c r="BC106" i="5"/>
  <c r="CB106" i="5"/>
  <c r="AJ106" i="5"/>
  <c r="T128" i="5"/>
  <c r="AP93" i="5"/>
  <c r="DC25" i="6"/>
  <c r="DC43" i="6" s="1"/>
  <c r="CK25" i="6"/>
  <c r="CK43" i="6" s="1"/>
  <c r="CH25" i="6"/>
  <c r="CH43" i="6" s="1"/>
  <c r="R25" i="20"/>
  <c r="AW36" i="6"/>
  <c r="T14" i="20" s="1"/>
  <c r="CA123" i="5"/>
  <c r="AY114" i="5"/>
  <c r="AW114" i="5"/>
  <c r="AT114" i="5"/>
  <c r="BV114" i="5"/>
  <c r="BJ123" i="5"/>
  <c r="BG123" i="5"/>
  <c r="BV123" i="5"/>
  <c r="AT123" i="5"/>
  <c r="F29" i="12"/>
  <c r="S128" i="5"/>
  <c r="BO106" i="5"/>
  <c r="AX106" i="5"/>
  <c r="AU106" i="5"/>
  <c r="AT106" i="5"/>
  <c r="BL106" i="5"/>
  <c r="BO100" i="5"/>
  <c r="BY93" i="5"/>
  <c r="AA169" i="6"/>
  <c r="CO25" i="6"/>
  <c r="CO43" i="6" s="1"/>
  <c r="CZ25" i="6"/>
  <c r="CZ43" i="6" s="1"/>
  <c r="CN25" i="6"/>
  <c r="CN43" i="6" s="1"/>
  <c r="CX25" i="6"/>
  <c r="CX43" i="6" s="1"/>
  <c r="AJ91" i="5"/>
  <c r="AI91" i="5"/>
  <c r="BL91" i="5"/>
  <c r="AW91" i="5"/>
  <c r="AP91" i="5"/>
  <c r="BC91" i="5"/>
  <c r="CB91" i="5"/>
  <c r="BE91" i="5"/>
  <c r="BG91" i="5"/>
  <c r="BJ91" i="5"/>
  <c r="BK91" i="5"/>
  <c r="BA91" i="5"/>
  <c r="AQ91" i="5"/>
  <c r="BB91" i="5"/>
  <c r="BH91" i="5"/>
  <c r="BN91" i="5"/>
  <c r="BQ91" i="5"/>
  <c r="BP91" i="5"/>
  <c r="BZ91" i="5"/>
  <c r="AM91" i="5"/>
  <c r="CA91" i="5"/>
  <c r="BY91" i="5"/>
  <c r="AU91" i="5"/>
  <c r="AK91" i="5"/>
  <c r="AT122" i="5"/>
  <c r="BR122" i="5"/>
  <c r="BE122" i="5"/>
  <c r="AU122" i="5"/>
  <c r="G122" i="5"/>
  <c r="H122" i="5" s="1"/>
  <c r="I122" i="5" s="1"/>
  <c r="AW122" i="5"/>
  <c r="AQ122" i="5"/>
  <c r="BF122" i="5"/>
  <c r="BW122" i="5"/>
  <c r="AP122" i="5"/>
  <c r="BJ122" i="5"/>
  <c r="AR122" i="5"/>
  <c r="BS122" i="5"/>
  <c r="BG122" i="5"/>
  <c r="BB122" i="5"/>
  <c r="AL122" i="5"/>
  <c r="BN122" i="5"/>
  <c r="BH122" i="5"/>
  <c r="BP122" i="5"/>
  <c r="AS122" i="5"/>
  <c r="CC122" i="5"/>
  <c r="BQ122" i="5"/>
  <c r="AO122" i="5"/>
  <c r="BT122" i="5"/>
  <c r="BK122" i="5"/>
  <c r="BI122" i="5"/>
  <c r="BC122" i="5"/>
  <c r="AK122" i="5"/>
  <c r="CA122" i="5"/>
  <c r="AV122" i="5"/>
  <c r="BU122" i="5"/>
  <c r="BO122" i="5"/>
  <c r="BM122" i="5"/>
  <c r="BD122" i="5"/>
  <c r="AI122" i="5"/>
  <c r="AX122" i="5"/>
  <c r="BV122" i="5"/>
  <c r="BZ122" i="5"/>
  <c r="BL122" i="5"/>
  <c r="AY122" i="5"/>
  <c r="AZ122" i="5"/>
  <c r="CB122" i="5"/>
  <c r="BY122" i="5"/>
  <c r="BX122" i="5"/>
  <c r="BA122" i="5"/>
  <c r="AI71" i="5"/>
  <c r="AR71" i="5"/>
  <c r="BI71" i="5"/>
  <c r="AT71" i="5"/>
  <c r="BE71" i="5"/>
  <c r="AP71" i="5"/>
  <c r="BK71" i="5"/>
  <c r="BA71" i="5"/>
  <c r="AJ71" i="5"/>
  <c r="BJ71" i="5"/>
  <c r="BU71" i="5"/>
  <c r="AN71" i="5"/>
  <c r="AM71" i="5"/>
  <c r="BG71" i="5"/>
  <c r="BR71" i="5"/>
  <c r="AX71" i="5"/>
  <c r="CC71" i="5"/>
  <c r="AQ71" i="5"/>
  <c r="BW71" i="5"/>
  <c r="BL71" i="5"/>
  <c r="BH71" i="5"/>
  <c r="AK123" i="5"/>
  <c r="AG117" i="5"/>
  <c r="BF114" i="5"/>
  <c r="AX114" i="5"/>
  <c r="BZ114" i="5"/>
  <c r="BG114" i="5"/>
  <c r="BB123" i="5"/>
  <c r="CB123" i="5"/>
  <c r="AN123" i="5"/>
  <c r="BF123" i="5"/>
  <c r="BR123" i="5"/>
  <c r="CG64" i="5"/>
  <c r="BX93" i="5"/>
  <c r="BQ93" i="5"/>
  <c r="AB108" i="5"/>
  <c r="BP106" i="5"/>
  <c r="BN106" i="5"/>
  <c r="BA106" i="5"/>
  <c r="AR106" i="5"/>
  <c r="CS25" i="6"/>
  <c r="CS43" i="6" s="1"/>
  <c r="CL25" i="6"/>
  <c r="CL43" i="6" s="1"/>
  <c r="CH44" i="6"/>
  <c r="Z77" i="5"/>
  <c r="CJ44" i="6"/>
  <c r="BW72" i="5"/>
  <c r="AS72" i="5"/>
  <c r="BT72" i="5"/>
  <c r="BL72" i="5"/>
  <c r="W88" i="5"/>
  <c r="Y152" i="6"/>
  <c r="Y156" i="6"/>
  <c r="Y159" i="6" s="1"/>
  <c r="AM64" i="6"/>
  <c r="R64" i="6" s="1"/>
  <c r="I26" i="20"/>
  <c r="CS20" i="6"/>
  <c r="V20" i="6"/>
  <c r="K63" i="16" s="1"/>
  <c r="CR37" i="6"/>
  <c r="AB88" i="5"/>
  <c r="C27" i="11"/>
  <c r="AW52" i="6"/>
  <c r="S13" i="20"/>
  <c r="X98" i="5"/>
  <c r="AA108" i="5"/>
  <c r="N36" i="18"/>
  <c r="F7" i="20"/>
  <c r="BE72" i="5"/>
  <c r="AL54" i="6"/>
  <c r="AL63" i="6" s="1"/>
  <c r="AE108" i="5"/>
  <c r="BB103" i="5"/>
  <c r="BH103" i="5"/>
  <c r="BM103" i="5"/>
  <c r="BV103" i="5"/>
  <c r="G103" i="5"/>
  <c r="H103" i="5" s="1"/>
  <c r="I103" i="5" s="1"/>
  <c r="AR103" i="5"/>
  <c r="BD103" i="5"/>
  <c r="AN103" i="5"/>
  <c r="BL103" i="5"/>
  <c r="BI103" i="5"/>
  <c r="BN103" i="5"/>
  <c r="AM103" i="5"/>
  <c r="BS100" i="5"/>
  <c r="AL100" i="5"/>
  <c r="AJ100" i="5"/>
  <c r="BV100" i="5"/>
  <c r="AU100" i="5"/>
  <c r="BK100" i="5"/>
  <c r="BJ100" i="5"/>
  <c r="AO100" i="5"/>
  <c r="AR100" i="5"/>
  <c r="AH100" i="5"/>
  <c r="AP100" i="5"/>
  <c r="AK100" i="5"/>
  <c r="BA100" i="5"/>
  <c r="AV100" i="5"/>
  <c r="BU100" i="5"/>
  <c r="BX100" i="5"/>
  <c r="BE100" i="5"/>
  <c r="AW100" i="5"/>
  <c r="BQ100" i="5"/>
  <c r="BF100" i="5"/>
  <c r="BT100" i="5"/>
  <c r="CA100" i="5"/>
  <c r="BR100" i="5"/>
  <c r="BM100" i="5"/>
  <c r="AI100" i="5"/>
  <c r="AX100" i="5"/>
  <c r="BI100" i="5"/>
  <c r="CC100" i="5"/>
  <c r="AY100" i="5"/>
  <c r="G100" i="5"/>
  <c r="H100" i="5" s="1"/>
  <c r="I100" i="5" s="1"/>
  <c r="BN100" i="5"/>
  <c r="AM100" i="5"/>
  <c r="BH100" i="5"/>
  <c r="BY100" i="5"/>
  <c r="AT100" i="5"/>
  <c r="CI44" i="6"/>
  <c r="AA166" i="6"/>
  <c r="AA120" i="6"/>
  <c r="CQ37" i="6"/>
  <c r="P66" i="14"/>
  <c r="CF111" i="5"/>
  <c r="AO112" i="6"/>
  <c r="AO167" i="6"/>
  <c r="S37" i="18"/>
  <c r="BE54" i="6"/>
  <c r="S54" i="6" s="1"/>
  <c r="H25" i="16" s="1"/>
  <c r="AB112" i="6"/>
  <c r="AB167" i="6"/>
  <c r="F37" i="18"/>
  <c r="CI37" i="6"/>
  <c r="R57" i="20"/>
  <c r="R17" i="6"/>
  <c r="G60" i="16" s="1"/>
  <c r="G65" i="16" s="1"/>
  <c r="AW17" i="6"/>
  <c r="AX17" i="6" s="1"/>
  <c r="AY17" i="6" s="1"/>
  <c r="CF93" i="5"/>
  <c r="AK31" i="6"/>
  <c r="O38" i="18" s="1"/>
  <c r="I12" i="20"/>
  <c r="Y108" i="5"/>
  <c r="CL44" i="6"/>
  <c r="W149" i="6"/>
  <c r="J35" i="20"/>
  <c r="BM54" i="6"/>
  <c r="BM63" i="6" s="1"/>
  <c r="CD54" i="6"/>
  <c r="CD63" i="6" s="1"/>
  <c r="CN37" i="6"/>
  <c r="AB31" i="6"/>
  <c r="F38" i="18" s="1"/>
  <c r="F39" i="18" s="1"/>
  <c r="AB40" i="6"/>
  <c r="AN96" i="5"/>
  <c r="AL96" i="5"/>
  <c r="AO96" i="5"/>
  <c r="AV96" i="5"/>
  <c r="BL96" i="5"/>
  <c r="BW96" i="5"/>
  <c r="AP96" i="5"/>
  <c r="BJ96" i="5"/>
  <c r="G96" i="5"/>
  <c r="H96" i="5" s="1"/>
  <c r="I96" i="5" s="1"/>
  <c r="BA96" i="5"/>
  <c r="BN96" i="5"/>
  <c r="BY96" i="5"/>
  <c r="BC96" i="5"/>
  <c r="BT96" i="5"/>
  <c r="AI96" i="5"/>
  <c r="BO96" i="5"/>
  <c r="BV96" i="5"/>
  <c r="AQ96" i="5"/>
  <c r="BX96" i="5"/>
  <c r="BM96" i="5"/>
  <c r="AU96" i="5"/>
  <c r="CB96" i="5"/>
  <c r="AS96" i="5"/>
  <c r="AW96" i="5"/>
  <c r="BK96" i="5"/>
  <c r="BE96" i="5"/>
  <c r="BH96" i="5"/>
  <c r="BD96" i="5"/>
  <c r="BB96" i="5"/>
  <c r="BI96" i="5"/>
  <c r="AJ96" i="5"/>
  <c r="BG96" i="5"/>
  <c r="CC96" i="5"/>
  <c r="AT96" i="5"/>
  <c r="BZ96" i="5"/>
  <c r="BQ96" i="5"/>
  <c r="AR96" i="5"/>
  <c r="CA96" i="5"/>
  <c r="AY96" i="5"/>
  <c r="AK96" i="5"/>
  <c r="BS96" i="5"/>
  <c r="BU96" i="5"/>
  <c r="AH96" i="5"/>
  <c r="BR96" i="5"/>
  <c r="BF96" i="5"/>
  <c r="BP96" i="5"/>
  <c r="AX96" i="5"/>
  <c r="AM96" i="5"/>
  <c r="AZ96" i="5"/>
  <c r="AC22" i="6"/>
  <c r="AC34" i="6"/>
  <c r="K65" i="14"/>
  <c r="Q13" i="20"/>
  <c r="O13" i="20"/>
  <c r="G65" i="14"/>
  <c r="M13" i="20"/>
  <c r="L15" i="20"/>
  <c r="AK114" i="5"/>
  <c r="AZ114" i="5"/>
  <c r="BO114" i="5"/>
  <c r="AU114" i="5"/>
  <c r="BS114" i="5"/>
  <c r="BL114" i="5"/>
  <c r="AZ110" i="5"/>
  <c r="AY110" i="5"/>
  <c r="BX110" i="5"/>
  <c r="AN110" i="5"/>
  <c r="AP110" i="5"/>
  <c r="BU110" i="5"/>
  <c r="G87" i="5"/>
  <c r="H87" i="5" s="1"/>
  <c r="I87" i="5" s="1"/>
  <c r="AZ87" i="5"/>
  <c r="AH87" i="5"/>
  <c r="AP87" i="5"/>
  <c r="AQ87" i="5"/>
  <c r="W117" i="5"/>
  <c r="AL45" i="6"/>
  <c r="H7" i="20"/>
  <c r="P36" i="18"/>
  <c r="AC126" i="5"/>
  <c r="AZ18" i="6"/>
  <c r="U58" i="20"/>
  <c r="BT54" i="6"/>
  <c r="BT63" i="6" s="1"/>
  <c r="AY35" i="6"/>
  <c r="AY19" i="6"/>
  <c r="CK37" i="6"/>
  <c r="AL106" i="5"/>
  <c r="BQ106" i="5"/>
  <c r="BD106" i="5"/>
  <c r="CA106" i="5"/>
  <c r="AW106" i="5"/>
  <c r="BR106" i="5"/>
  <c r="BM106" i="5"/>
  <c r="BY106" i="5"/>
  <c r="BF106" i="5"/>
  <c r="BT106" i="5"/>
  <c r="BX106" i="5"/>
  <c r="CP37" i="6"/>
  <c r="X26" i="20"/>
  <c r="CO37" i="6"/>
  <c r="CF83" i="5"/>
  <c r="G124" i="5"/>
  <c r="H124" i="5" s="1"/>
  <c r="I124" i="5" s="1"/>
  <c r="AV124" i="5"/>
  <c r="BD124" i="5"/>
  <c r="BK124" i="5"/>
  <c r="CB124" i="5"/>
  <c r="BN124" i="5"/>
  <c r="AK124" i="5"/>
  <c r="AU124" i="5"/>
  <c r="BJ124" i="5"/>
  <c r="BY124" i="5"/>
  <c r="BS124" i="5"/>
  <c r="AR124" i="5"/>
  <c r="BI124" i="5"/>
  <c r="CA124" i="5"/>
  <c r="AY124" i="5"/>
  <c r="BW124" i="5"/>
  <c r="BE124" i="5"/>
  <c r="BF124" i="5"/>
  <c r="BG124" i="5"/>
  <c r="BH124" i="5"/>
  <c r="BU124" i="5"/>
  <c r="AZ124" i="5"/>
  <c r="BZ124" i="5"/>
  <c r="AT124" i="5"/>
  <c r="BT124" i="5"/>
  <c r="AX124" i="5"/>
  <c r="AQ124" i="5"/>
  <c r="AN124" i="5"/>
  <c r="CC124" i="5"/>
  <c r="BL124" i="5"/>
  <c r="BO124" i="5"/>
  <c r="BQ124" i="5"/>
  <c r="BA124" i="5"/>
  <c r="BM124" i="5"/>
  <c r="AJ124" i="5"/>
  <c r="AS124" i="5"/>
  <c r="BR124" i="5"/>
  <c r="BV124" i="5"/>
  <c r="AO124" i="5"/>
  <c r="AI124" i="5"/>
  <c r="AW124" i="5"/>
  <c r="BP124" i="5"/>
  <c r="AM124" i="5"/>
  <c r="AL124" i="5"/>
  <c r="AP124" i="5"/>
  <c r="AH124" i="5"/>
  <c r="BX124" i="5"/>
  <c r="BC124" i="5"/>
  <c r="BB124" i="5"/>
  <c r="P13" i="20"/>
  <c r="R67" i="14"/>
  <c r="X15" i="20"/>
  <c r="AX35" i="6"/>
  <c r="AT63" i="6"/>
  <c r="BJ114" i="5"/>
  <c r="AP114" i="5"/>
  <c r="G114" i="5"/>
  <c r="H114" i="5" s="1"/>
  <c r="I114" i="5" s="1"/>
  <c r="BY114" i="5"/>
  <c r="AM114" i="5"/>
  <c r="AU104" i="5"/>
  <c r="BT110" i="5"/>
  <c r="AX110" i="5"/>
  <c r="AQ110" i="5"/>
  <c r="BV110" i="5"/>
  <c r="BI110" i="5"/>
  <c r="BF110" i="5"/>
  <c r="BG87" i="5"/>
  <c r="BQ87" i="5"/>
  <c r="AL87" i="5"/>
  <c r="AX87" i="5"/>
  <c r="BS87" i="5"/>
  <c r="BF87" i="5"/>
  <c r="Y67" i="6"/>
  <c r="Y169" i="6" s="1"/>
  <c r="CG102" i="5"/>
  <c r="CK44" i="6"/>
  <c r="J12" i="20"/>
  <c r="AN40" i="6"/>
  <c r="CR25" i="6"/>
  <c r="CR43" i="6" s="1"/>
  <c r="CG44" i="6"/>
  <c r="AS54" i="6"/>
  <c r="AS63" i="6" s="1"/>
  <c r="CL37" i="6"/>
  <c r="O15" i="20"/>
  <c r="CH37" i="6"/>
  <c r="BA93" i="5"/>
  <c r="BB93" i="5"/>
  <c r="AL93" i="5"/>
  <c r="AN93" i="5"/>
  <c r="BI93" i="5"/>
  <c r="BN93" i="5"/>
  <c r="G93" i="5"/>
  <c r="H93" i="5" s="1"/>
  <c r="I93" i="5" s="1"/>
  <c r="AS93" i="5"/>
  <c r="BO93" i="5"/>
  <c r="AH93" i="5"/>
  <c r="AW93" i="5"/>
  <c r="BV93" i="5"/>
  <c r="BG93" i="5"/>
  <c r="CF102" i="5"/>
  <c r="BW114" i="5"/>
  <c r="BC114" i="5"/>
  <c r="BA114" i="5"/>
  <c r="BR114" i="5"/>
  <c r="AS110" i="5"/>
  <c r="CB110" i="5"/>
  <c r="AK110" i="5"/>
  <c r="AL110" i="5"/>
  <c r="BQ110" i="5"/>
  <c r="AI110" i="5"/>
  <c r="AR87" i="5"/>
  <c r="BX87" i="5"/>
  <c r="CB87" i="5"/>
  <c r="BE87" i="5"/>
  <c r="AN87" i="5"/>
  <c r="CA87" i="5"/>
  <c r="AC88" i="5"/>
  <c r="CF120" i="5"/>
  <c r="CJ102" i="5"/>
  <c r="CF119" i="5"/>
  <c r="DA25" i="6"/>
  <c r="DA43" i="6" s="1"/>
  <c r="CP25" i="6"/>
  <c r="CP43" i="6" s="1"/>
  <c r="K37" i="18"/>
  <c r="AG167" i="6"/>
  <c r="AG112" i="6"/>
  <c r="BU54" i="6"/>
  <c r="BU63" i="6" s="1"/>
  <c r="AF166" i="6"/>
  <c r="AF168" i="6" s="1"/>
  <c r="AF120" i="6"/>
  <c r="AF122" i="6" s="1"/>
  <c r="AF123" i="6" s="1"/>
  <c r="C67" i="14"/>
  <c r="I15" i="20"/>
  <c r="CJ37" i="6"/>
  <c r="CF87" i="5"/>
  <c r="AT79" i="5"/>
  <c r="BE79" i="5"/>
  <c r="AR79" i="5"/>
  <c r="AY79" i="5"/>
  <c r="AW79" i="5"/>
  <c r="AJ79" i="5"/>
  <c r="BH79" i="5"/>
  <c r="AN79" i="5"/>
  <c r="AH79" i="5"/>
  <c r="BL79" i="5"/>
  <c r="BI79" i="5"/>
  <c r="BA79" i="5"/>
  <c r="AQ79" i="5"/>
  <c r="BT79" i="5"/>
  <c r="CB79" i="5"/>
  <c r="AM79" i="5"/>
  <c r="BJ79" i="5"/>
  <c r="BR79" i="5"/>
  <c r="G79" i="5"/>
  <c r="H79" i="5" s="1"/>
  <c r="I79" i="5" s="1"/>
  <c r="BZ79" i="5"/>
  <c r="BS79" i="5"/>
  <c r="BK79" i="5"/>
  <c r="AX79" i="5"/>
  <c r="CA79" i="5"/>
  <c r="AL79" i="5"/>
  <c r="BG79" i="5"/>
  <c r="BF79" i="5"/>
  <c r="BU79" i="5"/>
  <c r="BN79" i="5"/>
  <c r="CC79" i="5"/>
  <c r="AI79" i="5"/>
  <c r="AS79" i="5"/>
  <c r="BV79" i="5"/>
  <c r="BB79" i="5"/>
  <c r="BW79" i="5"/>
  <c r="BY79" i="5"/>
  <c r="AV79" i="5"/>
  <c r="AK79" i="5"/>
  <c r="BQ79" i="5"/>
  <c r="BO79" i="5"/>
  <c r="AZ79" i="5"/>
  <c r="AO79" i="5"/>
  <c r="BM79" i="5"/>
  <c r="AU79" i="5"/>
  <c r="BD79" i="5"/>
  <c r="BC79" i="5"/>
  <c r="BX79" i="5"/>
  <c r="AP79" i="5"/>
  <c r="BP79" i="5"/>
  <c r="AJ83" i="5"/>
  <c r="AH83" i="5"/>
  <c r="AI83" i="5"/>
  <c r="AT104" i="6"/>
  <c r="AT106" i="6" s="1"/>
  <c r="AT108" i="6" s="1"/>
  <c r="U36" i="20"/>
  <c r="AQ61" i="6"/>
  <c r="O23" i="20"/>
  <c r="AT61" i="6"/>
  <c r="R23" i="20"/>
  <c r="AN61" i="6"/>
  <c r="AK61" i="6"/>
  <c r="G38" i="16"/>
  <c r="AX108" i="6"/>
  <c r="P90" i="14" s="1"/>
  <c r="X40" i="20"/>
  <c r="R92" i="14"/>
  <c r="X36" i="20"/>
  <c r="Q96" i="14"/>
  <c r="W40" i="20"/>
  <c r="Q92" i="14"/>
  <c r="W36" i="20"/>
  <c r="P92" i="14"/>
  <c r="V36" i="20"/>
  <c r="P96" i="14"/>
  <c r="V40" i="20"/>
  <c r="O96" i="14"/>
  <c r="U40" i="20"/>
  <c r="N92" i="14"/>
  <c r="T36" i="20"/>
  <c r="N96" i="14"/>
  <c r="T40" i="20"/>
  <c r="M96" i="14"/>
  <c r="S40" i="20"/>
  <c r="M92" i="14"/>
  <c r="S36" i="20"/>
  <c r="L96" i="14"/>
  <c r="R40" i="20"/>
  <c r="K92" i="14"/>
  <c r="Q36" i="20"/>
  <c r="K96" i="14"/>
  <c r="Q40" i="20"/>
  <c r="J92" i="14"/>
  <c r="P36" i="20"/>
  <c r="J96" i="14"/>
  <c r="P40" i="20"/>
  <c r="I96" i="14"/>
  <c r="O40" i="20"/>
  <c r="N40" i="20"/>
  <c r="I92" i="14"/>
  <c r="O36" i="20"/>
  <c r="M36" i="20"/>
  <c r="N36" i="20"/>
  <c r="L40" i="20"/>
  <c r="M40" i="20"/>
  <c r="L36" i="20"/>
  <c r="K36" i="20"/>
  <c r="J36" i="20"/>
  <c r="I36" i="20"/>
  <c r="J85" i="6"/>
  <c r="G56" i="16" s="1"/>
  <c r="I40" i="20"/>
  <c r="J40" i="20"/>
  <c r="E93" i="14"/>
  <c r="K39" i="16"/>
  <c r="G95" i="14"/>
  <c r="I40" i="16"/>
  <c r="X77" i="14"/>
  <c r="W77" i="14"/>
  <c r="AG31" i="6"/>
  <c r="K38" i="18" s="1"/>
  <c r="AG40" i="6"/>
  <c r="AH34" i="6"/>
  <c r="F12" i="20" s="1"/>
  <c r="F17" i="20" s="1"/>
  <c r="F29" i="20" s="1"/>
  <c r="AH22" i="6"/>
  <c r="AL31" i="6"/>
  <c r="AN51" i="6"/>
  <c r="AP22" i="6"/>
  <c r="CO44" i="6"/>
  <c r="H39" i="16"/>
  <c r="G94" i="14"/>
  <c r="CL76" i="6"/>
  <c r="CM76" i="6" s="1"/>
  <c r="BU77" i="6"/>
  <c r="AM76" i="14" s="1"/>
  <c r="V79" i="14"/>
  <c r="V78" i="14" s="1"/>
  <c r="BD107" i="6"/>
  <c r="BM90" i="6"/>
  <c r="BN74" i="6"/>
  <c r="BO74" i="6" s="1"/>
  <c r="AD152" i="6"/>
  <c r="AL40" i="6"/>
  <c r="E95" i="14"/>
  <c r="K40" i="16"/>
  <c r="G40" i="16"/>
  <c r="AL51" i="6"/>
  <c r="AL60" i="6" s="1"/>
  <c r="BD117" i="6"/>
  <c r="V96" i="14" s="1"/>
  <c r="H40" i="16"/>
  <c r="I38" i="16"/>
  <c r="U25" i="6"/>
  <c r="S25" i="6"/>
  <c r="D64" i="14"/>
  <c r="T25" i="6"/>
  <c r="F64" i="14"/>
  <c r="AN31" i="6"/>
  <c r="J9" i="20" s="1"/>
  <c r="E64" i="14"/>
  <c r="AM31" i="6"/>
  <c r="I9" i="20" s="1"/>
  <c r="AM40" i="6"/>
  <c r="AK40" i="6"/>
  <c r="AD123" i="6"/>
  <c r="Y123" i="6"/>
  <c r="BA108" i="6"/>
  <c r="S90" i="14" s="1"/>
  <c r="U43" i="6"/>
  <c r="R94" i="6"/>
  <c r="AZ108" i="6"/>
  <c r="BB108" i="6"/>
  <c r="T90" i="14" s="1"/>
  <c r="F27" i="16"/>
  <c r="M38" i="6"/>
  <c r="AL106" i="6"/>
  <c r="AL108" i="6" s="1"/>
  <c r="R117" i="6"/>
  <c r="G41" i="16" s="1"/>
  <c r="V26" i="6"/>
  <c r="AW108" i="6"/>
  <c r="CT144" i="6"/>
  <c r="CT157" i="6" s="1"/>
  <c r="R43" i="6"/>
  <c r="K38" i="16"/>
  <c r="G93" i="14"/>
  <c r="F95" i="14"/>
  <c r="J40" i="16"/>
  <c r="AM51" i="6"/>
  <c r="AM60" i="6" s="1"/>
  <c r="R55" i="6"/>
  <c r="G26" i="16" s="1"/>
  <c r="CB72" i="5"/>
  <c r="G72" i="5"/>
  <c r="H72" i="5" s="1"/>
  <c r="I72" i="5" s="1"/>
  <c r="CC72" i="5"/>
  <c r="AQ104" i="5"/>
  <c r="CF97" i="5"/>
  <c r="Y88" i="5"/>
  <c r="CF85" i="5"/>
  <c r="AA98" i="5"/>
  <c r="Q57" i="6"/>
  <c r="BH72" i="5"/>
  <c r="BJ104" i="5"/>
  <c r="BH104" i="5"/>
  <c r="CF84" i="5"/>
  <c r="CF106" i="5"/>
  <c r="CF115" i="5"/>
  <c r="CE117" i="5"/>
  <c r="Y77" i="5"/>
  <c r="AG88" i="5"/>
  <c r="P128" i="5"/>
  <c r="CI119" i="5"/>
  <c r="AD98" i="5"/>
  <c r="C93" i="14"/>
  <c r="AG77" i="5"/>
  <c r="Z126" i="5"/>
  <c r="X126" i="5"/>
  <c r="CK92" i="6"/>
  <c r="BO104" i="5"/>
  <c r="W98" i="5"/>
  <c r="CE126" i="5"/>
  <c r="AF117" i="5"/>
  <c r="AQ106" i="6"/>
  <c r="AQ108" i="6" s="1"/>
  <c r="BA144" i="6"/>
  <c r="BA157" i="6" s="1"/>
  <c r="BX72" i="5"/>
  <c r="BP144" i="6"/>
  <c r="BP157" i="6" s="1"/>
  <c r="BT144" i="6"/>
  <c r="BT157" i="6" s="1"/>
  <c r="CA72" i="5"/>
  <c r="BU72" i="5"/>
  <c r="AS104" i="5"/>
  <c r="AL104" i="5"/>
  <c r="S110" i="6"/>
  <c r="BV64" i="6"/>
  <c r="U64" i="6" s="1"/>
  <c r="BY72" i="5"/>
  <c r="BF72" i="5"/>
  <c r="BL104" i="5"/>
  <c r="G104" i="5"/>
  <c r="H104" i="5" s="1"/>
  <c r="I104" i="5" s="1"/>
  <c r="BD123" i="5"/>
  <c r="BO123" i="5"/>
  <c r="BX123" i="5"/>
  <c r="AZ123" i="5"/>
  <c r="BC123" i="5"/>
  <c r="BE123" i="5"/>
  <c r="AE98" i="5"/>
  <c r="CF112" i="5"/>
  <c r="AD108" i="5"/>
  <c r="Y98" i="5"/>
  <c r="W108" i="5"/>
  <c r="Y117" i="5"/>
  <c r="O128" i="5"/>
  <c r="AD126" i="5"/>
  <c r="BC100" i="5"/>
  <c r="BB100" i="5"/>
  <c r="BD100" i="5"/>
  <c r="AS100" i="5"/>
  <c r="BW100" i="5"/>
  <c r="AZ100" i="5"/>
  <c r="BQ103" i="5"/>
  <c r="AJ103" i="5"/>
  <c r="AO103" i="5"/>
  <c r="BY103" i="5"/>
  <c r="BF103" i="5"/>
  <c r="BR103" i="5"/>
  <c r="AQ103" i="5"/>
  <c r="AI103" i="5"/>
  <c r="CB103" i="5"/>
  <c r="AZ103" i="5"/>
  <c r="BO103" i="5"/>
  <c r="AP103" i="5"/>
  <c r="BU103" i="5"/>
  <c r="CC103" i="5"/>
  <c r="AV103" i="5"/>
  <c r="BS103" i="5"/>
  <c r="AW103" i="5"/>
  <c r="BG103" i="5"/>
  <c r="AL103" i="5"/>
  <c r="BP72" i="5"/>
  <c r="AG108" i="5"/>
  <c r="AF88" i="5"/>
  <c r="AB126" i="5"/>
  <c r="K128" i="5"/>
  <c r="AU108" i="6"/>
  <c r="M90" i="14" s="1"/>
  <c r="CF71" i="5"/>
  <c r="BV72" i="5"/>
  <c r="AP104" i="5"/>
  <c r="BC104" i="5"/>
  <c r="R110" i="6"/>
  <c r="BZ72" i="5"/>
  <c r="BR72" i="5"/>
  <c r="BM104" i="5"/>
  <c r="BH123" i="5"/>
  <c r="AM123" i="5"/>
  <c r="BN123" i="5"/>
  <c r="AU123" i="5"/>
  <c r="S55" i="6"/>
  <c r="H26" i="16" s="1"/>
  <c r="CF75" i="5"/>
  <c r="AG98" i="5"/>
  <c r="CF103" i="5"/>
  <c r="CF122" i="5"/>
  <c r="CF82" i="5"/>
  <c r="N128" i="5"/>
  <c r="C64" i="14"/>
  <c r="AK51" i="6"/>
  <c r="T77" i="6"/>
  <c r="AL76" i="14"/>
  <c r="BP100" i="5"/>
  <c r="BL100" i="5"/>
  <c r="CB100" i="5"/>
  <c r="U158" i="6"/>
  <c r="BL144" i="6"/>
  <c r="BL157" i="6" s="1"/>
  <c r="T158" i="6"/>
  <c r="AK144" i="6"/>
  <c r="AK157" i="6" s="1"/>
  <c r="CU144" i="6"/>
  <c r="CU157" i="6" s="1"/>
  <c r="CR144" i="6"/>
  <c r="CR157" i="6" s="1"/>
  <c r="CP144" i="6"/>
  <c r="CP157" i="6" s="1"/>
  <c r="R140" i="6"/>
  <c r="AN106" i="6"/>
  <c r="AN108" i="6" s="1"/>
  <c r="AQ125" i="5"/>
  <c r="BD125" i="5"/>
  <c r="BX125" i="5"/>
  <c r="AN125" i="5"/>
  <c r="CB125" i="5"/>
  <c r="BC125" i="5"/>
  <c r="AL125" i="5"/>
  <c r="BZ125" i="5"/>
  <c r="BB125" i="5"/>
  <c r="AI125" i="5"/>
  <c r="CC125" i="5"/>
  <c r="BA125" i="5"/>
  <c r="AO125" i="5"/>
  <c r="BP125" i="5"/>
  <c r="BM125" i="5"/>
  <c r="BK125" i="5"/>
  <c r="AK125" i="5"/>
  <c r="CA125" i="5"/>
  <c r="BG125" i="5"/>
  <c r="AJ125" i="5"/>
  <c r="BF125" i="5"/>
  <c r="AP125" i="5"/>
  <c r="BV125" i="5"/>
  <c r="AM125" i="5"/>
  <c r="AT125" i="5"/>
  <c r="AR125" i="5"/>
  <c r="BW125" i="5"/>
  <c r="AW125" i="5"/>
  <c r="BQ125" i="5"/>
  <c r="BL125" i="5"/>
  <c r="BJ125" i="5"/>
  <c r="BT125" i="5"/>
  <c r="AH125" i="5"/>
  <c r="AZ125" i="5"/>
  <c r="BO125" i="5"/>
  <c r="AY125" i="5"/>
  <c r="BR125" i="5"/>
  <c r="BH125" i="5"/>
  <c r="G125" i="5"/>
  <c r="H125" i="5" s="1"/>
  <c r="I125" i="5" s="1"/>
  <c r="AS125" i="5"/>
  <c r="AX125" i="5"/>
  <c r="BS125" i="5"/>
  <c r="AV125" i="5"/>
  <c r="BN125" i="5"/>
  <c r="BU125" i="5"/>
  <c r="AU125" i="5"/>
  <c r="BI125" i="5"/>
  <c r="BY125" i="5"/>
  <c r="BE125" i="5"/>
  <c r="CL144" i="6"/>
  <c r="CL157" i="6" s="1"/>
  <c r="AT144" i="6"/>
  <c r="AT157" i="6" s="1"/>
  <c r="V158" i="6"/>
  <c r="AO34" i="6"/>
  <c r="AC98" i="5"/>
  <c r="Z88" i="5"/>
  <c r="X88" i="5"/>
  <c r="AP85" i="5"/>
  <c r="AH85" i="5"/>
  <c r="CC85" i="5"/>
  <c r="BR85" i="5"/>
  <c r="BM85" i="5"/>
  <c r="BE85" i="5"/>
  <c r="BO85" i="5"/>
  <c r="BV85" i="5"/>
  <c r="AS85" i="5"/>
  <c r="AI85" i="5"/>
  <c r="BB85" i="5"/>
  <c r="BY85" i="5"/>
  <c r="BH85" i="5"/>
  <c r="AJ85" i="5"/>
  <c r="BW85" i="5"/>
  <c r="AO85" i="5"/>
  <c r="AV85" i="5"/>
  <c r="AL85" i="5"/>
  <c r="BS85" i="5"/>
  <c r="AU85" i="5"/>
  <c r="BU85" i="5"/>
  <c r="BQ85" i="5"/>
  <c r="BI85" i="5"/>
  <c r="BD85" i="5"/>
  <c r="AX85" i="5"/>
  <c r="AN85" i="5"/>
  <c r="BX85" i="5"/>
  <c r="AR85" i="5"/>
  <c r="G85" i="5"/>
  <c r="H85" i="5" s="1"/>
  <c r="I85" i="5" s="1"/>
  <c r="BK85" i="5"/>
  <c r="CA85" i="5"/>
  <c r="AZ85" i="5"/>
  <c r="AW85" i="5"/>
  <c r="BP85" i="5"/>
  <c r="BL85" i="5"/>
  <c r="BZ85" i="5"/>
  <c r="AK85" i="5"/>
  <c r="BJ85" i="5"/>
  <c r="BF85" i="5"/>
  <c r="CB85" i="5"/>
  <c r="BA85" i="5"/>
  <c r="BC85" i="5"/>
  <c r="AQ85" i="5"/>
  <c r="AY85" i="5"/>
  <c r="AM85" i="5"/>
  <c r="BT85" i="5"/>
  <c r="BG85" i="5"/>
  <c r="AT85" i="5"/>
  <c r="BN85" i="5"/>
  <c r="CF123" i="5"/>
  <c r="Q128" i="5"/>
  <c r="AU73" i="5"/>
  <c r="AH73" i="5"/>
  <c r="BX73" i="5"/>
  <c r="BG73" i="5"/>
  <c r="AR73" i="5"/>
  <c r="AP73" i="5"/>
  <c r="AI73" i="5"/>
  <c r="AK73" i="5"/>
  <c r="BP73" i="5"/>
  <c r="BH73" i="5"/>
  <c r="CA73" i="5"/>
  <c r="CB73" i="5"/>
  <c r="AO73" i="5"/>
  <c r="BE73" i="5"/>
  <c r="BS73" i="5"/>
  <c r="CC73" i="5"/>
  <c r="BK73" i="5"/>
  <c r="BZ73" i="5"/>
  <c r="AL73" i="5"/>
  <c r="BC73" i="5"/>
  <c r="BO73" i="5"/>
  <c r="AM73" i="5"/>
  <c r="BB73" i="5"/>
  <c r="AJ73" i="5"/>
  <c r="AV73" i="5"/>
  <c r="BV73" i="5"/>
  <c r="BD73" i="5"/>
  <c r="BY73" i="5"/>
  <c r="BN73" i="5"/>
  <c r="AS73" i="5"/>
  <c r="BL73" i="5"/>
  <c r="BW73" i="5"/>
  <c r="AT73" i="5"/>
  <c r="AX73" i="5"/>
  <c r="BQ73" i="5"/>
  <c r="AW73" i="5"/>
  <c r="AZ73" i="5"/>
  <c r="BJ73" i="5"/>
  <c r="AN73" i="5"/>
  <c r="BM73" i="5"/>
  <c r="AY73" i="5"/>
  <c r="BR73" i="5"/>
  <c r="BA73" i="5"/>
  <c r="BT73" i="5"/>
  <c r="AQ73" i="5"/>
  <c r="BI73" i="5"/>
  <c r="BF73" i="5"/>
  <c r="BU73" i="5"/>
  <c r="G73" i="5"/>
  <c r="H73" i="5" s="1"/>
  <c r="I73" i="5" s="1"/>
  <c r="BR82" i="5"/>
  <c r="AJ82" i="5"/>
  <c r="AS82" i="5"/>
  <c r="BD82" i="5"/>
  <c r="BB82" i="5"/>
  <c r="AO82" i="5"/>
  <c r="BZ82" i="5"/>
  <c r="G82" i="5"/>
  <c r="H82" i="5" s="1"/>
  <c r="I82" i="5" s="1"/>
  <c r="BG82" i="5"/>
  <c r="CB82" i="5"/>
  <c r="AI82" i="5"/>
  <c r="BS82" i="5"/>
  <c r="BW82" i="5"/>
  <c r="BH82" i="5"/>
  <c r="BP82" i="5"/>
  <c r="AX82" i="5"/>
  <c r="BF82" i="5"/>
  <c r="BU82" i="5"/>
  <c r="BK82" i="5"/>
  <c r="AN82" i="5"/>
  <c r="AK82" i="5"/>
  <c r="AU82" i="5"/>
  <c r="CA82" i="5"/>
  <c r="BC82" i="5"/>
  <c r="BJ82" i="5"/>
  <c r="CC82" i="5"/>
  <c r="BM82" i="5"/>
  <c r="AH82" i="5"/>
  <c r="AL82" i="5"/>
  <c r="AZ82" i="5"/>
  <c r="BV82" i="5"/>
  <c r="BN82" i="5"/>
  <c r="AY82" i="5"/>
  <c r="BY82" i="5"/>
  <c r="BX82" i="5"/>
  <c r="AR82" i="5"/>
  <c r="AT82" i="5"/>
  <c r="AW82" i="5"/>
  <c r="AP82" i="5"/>
  <c r="BT82" i="5"/>
  <c r="AV82" i="5"/>
  <c r="BA82" i="5"/>
  <c r="BL82" i="5"/>
  <c r="BO82" i="5"/>
  <c r="BQ82" i="5"/>
  <c r="AQ82" i="5"/>
  <c r="BI82" i="5"/>
  <c r="BE82" i="5"/>
  <c r="AM82" i="5"/>
  <c r="CF101" i="5"/>
  <c r="CF104" i="5"/>
  <c r="V117" i="5"/>
  <c r="CF110" i="5"/>
  <c r="AD117" i="5"/>
  <c r="BH70" i="5"/>
  <c r="AR70" i="5"/>
  <c r="AI70" i="5"/>
  <c r="AX70" i="5"/>
  <c r="BQ70" i="5"/>
  <c r="BL70" i="5"/>
  <c r="AU70" i="5"/>
  <c r="AH70" i="5"/>
  <c r="AQ70" i="5"/>
  <c r="BM70" i="5"/>
  <c r="AL70" i="5"/>
  <c r="CB70" i="5"/>
  <c r="AS70" i="5"/>
  <c r="G70" i="5"/>
  <c r="H70" i="5" s="1"/>
  <c r="I70" i="5" s="1"/>
  <c r="AP70" i="5"/>
  <c r="BU70" i="5"/>
  <c r="BX70" i="5"/>
  <c r="BZ70" i="5"/>
  <c r="BY70" i="5"/>
  <c r="BW70" i="5"/>
  <c r="BO70" i="5"/>
  <c r="AV70" i="5"/>
  <c r="BB70" i="5"/>
  <c r="BK70" i="5"/>
  <c r="BD70" i="5"/>
  <c r="BV70" i="5"/>
  <c r="BP70" i="5"/>
  <c r="BF70" i="5"/>
  <c r="AJ70" i="5"/>
  <c r="AZ70" i="5"/>
  <c r="BT70" i="5"/>
  <c r="AY70" i="5"/>
  <c r="BS70" i="5"/>
  <c r="BA70" i="5"/>
  <c r="AM70" i="5"/>
  <c r="BE70" i="5"/>
  <c r="BG70" i="5"/>
  <c r="BN70" i="5"/>
  <c r="BI70" i="5"/>
  <c r="AK70" i="5"/>
  <c r="AN70" i="5"/>
  <c r="BR70" i="5"/>
  <c r="AW70" i="5"/>
  <c r="AT70" i="5"/>
  <c r="BJ70" i="5"/>
  <c r="CA70" i="5"/>
  <c r="BC70" i="5"/>
  <c r="CC70" i="5"/>
  <c r="AO70" i="5"/>
  <c r="AF77" i="5"/>
  <c r="CF74" i="5"/>
  <c r="CF114" i="5"/>
  <c r="AA126" i="5"/>
  <c r="CE98" i="5"/>
  <c r="R113" i="6"/>
  <c r="CF80" i="5"/>
  <c r="AR112" i="5"/>
  <c r="BN112" i="5"/>
  <c r="BF112" i="5"/>
  <c r="BK112" i="5"/>
  <c r="BB112" i="5"/>
  <c r="AN112" i="5"/>
  <c r="AX112" i="5"/>
  <c r="BO112" i="5"/>
  <c r="AL112" i="5"/>
  <c r="BT112" i="5"/>
  <c r="AQ112" i="5"/>
  <c r="BM112" i="5"/>
  <c r="G112" i="5"/>
  <c r="H112" i="5" s="1"/>
  <c r="I112" i="5" s="1"/>
  <c r="BA112" i="5"/>
  <c r="BS112" i="5"/>
  <c r="BC112" i="5"/>
  <c r="CC112" i="5"/>
  <c r="AW112" i="5"/>
  <c r="AS112" i="5"/>
  <c r="CB112" i="5"/>
  <c r="CA112" i="5"/>
  <c r="AY112" i="5"/>
  <c r="BG112" i="5"/>
  <c r="AT112" i="5"/>
  <c r="AJ112" i="5"/>
  <c r="BH112" i="5"/>
  <c r="AO112" i="5"/>
  <c r="AM112" i="5"/>
  <c r="BI112" i="5"/>
  <c r="BY112" i="5"/>
  <c r="BZ112" i="5"/>
  <c r="BJ112" i="5"/>
  <c r="BL112" i="5"/>
  <c r="AK112" i="5"/>
  <c r="BE112" i="5"/>
  <c r="BP112" i="5"/>
  <c r="AU112" i="5"/>
  <c r="AH112" i="5"/>
  <c r="BD112" i="5"/>
  <c r="AV112" i="5"/>
  <c r="BU112" i="5"/>
  <c r="BW112" i="5"/>
  <c r="BQ112" i="5"/>
  <c r="BR112" i="5"/>
  <c r="AZ112" i="5"/>
  <c r="BV112" i="5"/>
  <c r="AP112" i="5"/>
  <c r="AI112" i="5"/>
  <c r="BX112" i="5"/>
  <c r="D93" i="14"/>
  <c r="H38" i="16"/>
  <c r="AF108" i="5"/>
  <c r="AX113" i="5"/>
  <c r="BJ113" i="5"/>
  <c r="AQ113" i="5"/>
  <c r="BU113" i="5"/>
  <c r="BB113" i="5"/>
  <c r="AJ113" i="5"/>
  <c r="BG113" i="5"/>
  <c r="AR113" i="5"/>
  <c r="CC113" i="5"/>
  <c r="BF113" i="5"/>
  <c r="BY113" i="5"/>
  <c r="BK113" i="5"/>
  <c r="BE113" i="5"/>
  <c r="BI113" i="5"/>
  <c r="BN113" i="5"/>
  <c r="CA113" i="5"/>
  <c r="AV113" i="5"/>
  <c r="AZ113" i="5"/>
  <c r="BS113" i="5"/>
  <c r="BO113" i="5"/>
  <c r="BL113" i="5"/>
  <c r="AI113" i="5"/>
  <c r="BA113" i="5"/>
  <c r="BX113" i="5"/>
  <c r="BM113" i="5"/>
  <c r="BP113" i="5"/>
  <c r="BW113" i="5"/>
  <c r="AM113" i="5"/>
  <c r="AN113" i="5"/>
  <c r="BT113" i="5"/>
  <c r="AU113" i="5"/>
  <c r="AH113" i="5"/>
  <c r="BZ113" i="5"/>
  <c r="AK113" i="5"/>
  <c r="AL113" i="5"/>
  <c r="AS113" i="5"/>
  <c r="G113" i="5"/>
  <c r="H113" i="5" s="1"/>
  <c r="I113" i="5" s="1"/>
  <c r="AY113" i="5"/>
  <c r="CB113" i="5"/>
  <c r="BV113" i="5"/>
  <c r="AO113" i="5"/>
  <c r="BC113" i="5"/>
  <c r="AP113" i="5"/>
  <c r="BD113" i="5"/>
  <c r="BQ113" i="5"/>
  <c r="AW113" i="5"/>
  <c r="BH113" i="5"/>
  <c r="BR113" i="5"/>
  <c r="AT113" i="5"/>
  <c r="AA77" i="5"/>
  <c r="J128" i="5"/>
  <c r="CE77" i="5"/>
  <c r="BB144" i="6"/>
  <c r="BB157" i="6" s="1"/>
  <c r="AV144" i="6"/>
  <c r="AV157" i="6" s="1"/>
  <c r="BR144" i="6"/>
  <c r="BR157" i="6" s="1"/>
  <c r="S140" i="6"/>
  <c r="V143" i="6"/>
  <c r="R143" i="6"/>
  <c r="BD144" i="6"/>
  <c r="BD157" i="6" s="1"/>
  <c r="CN144" i="6"/>
  <c r="CN157" i="6" s="1"/>
  <c r="BN144" i="6"/>
  <c r="BN157" i="6" s="1"/>
  <c r="BO144" i="6"/>
  <c r="BO157" i="6" s="1"/>
  <c r="AO144" i="6"/>
  <c r="AO157" i="6" s="1"/>
  <c r="V134" i="6"/>
  <c r="V140" i="6"/>
  <c r="R37" i="6"/>
  <c r="G15" i="16" s="1"/>
  <c r="S43" i="6"/>
  <c r="CS26" i="6"/>
  <c r="DD26" i="6"/>
  <c r="DC26" i="6"/>
  <c r="CZ26" i="6"/>
  <c r="CT26" i="6"/>
  <c r="DA26" i="6"/>
  <c r="CY26" i="6"/>
  <c r="CW26" i="6"/>
  <c r="CX26" i="6"/>
  <c r="CU26" i="6"/>
  <c r="DB26" i="6"/>
  <c r="CV26" i="6"/>
  <c r="CF94" i="5"/>
  <c r="G11" i="11"/>
  <c r="B21" i="11"/>
  <c r="AB98" i="5"/>
  <c r="AR80" i="5"/>
  <c r="AW80" i="5"/>
  <c r="BA80" i="5"/>
  <c r="BI80" i="5"/>
  <c r="BF80" i="5"/>
  <c r="AN80" i="5"/>
  <c r="BG80" i="5"/>
  <c r="CA80" i="5"/>
  <c r="BW80" i="5"/>
  <c r="BR80" i="5"/>
  <c r="BX80" i="5"/>
  <c r="CC80" i="5"/>
  <c r="AJ80" i="5"/>
  <c r="AT80" i="5"/>
  <c r="AY80" i="5"/>
  <c r="BD80" i="5"/>
  <c r="BH80" i="5"/>
  <c r="AP80" i="5"/>
  <c r="BJ80" i="5"/>
  <c r="G80" i="5"/>
  <c r="H80" i="5" s="1"/>
  <c r="I80" i="5" s="1"/>
  <c r="BU80" i="5"/>
  <c r="CB80" i="5"/>
  <c r="AH80" i="5"/>
  <c r="AV80" i="5"/>
  <c r="BC80" i="5"/>
  <c r="BL80" i="5"/>
  <c r="BK80" i="5"/>
  <c r="BS80" i="5"/>
  <c r="BV80" i="5"/>
  <c r="AI80" i="5"/>
  <c r="AX80" i="5"/>
  <c r="BM80" i="5"/>
  <c r="AK80" i="5"/>
  <c r="AM80" i="5"/>
  <c r="BN80" i="5"/>
  <c r="BY80" i="5"/>
  <c r="AL80" i="5"/>
  <c r="AZ80" i="5"/>
  <c r="AS80" i="5"/>
  <c r="AO80" i="5"/>
  <c r="BO80" i="5"/>
  <c r="BQ80" i="5"/>
  <c r="BZ80" i="5"/>
  <c r="BE80" i="5"/>
  <c r="BT80" i="5"/>
  <c r="AU80" i="5"/>
  <c r="BB80" i="5"/>
  <c r="AQ80" i="5"/>
  <c r="BP80" i="5"/>
  <c r="AH123" i="5"/>
  <c r="AJ123" i="5"/>
  <c r="AI123" i="5"/>
  <c r="AP106" i="6"/>
  <c r="AP108" i="6" s="1"/>
  <c r="V98" i="5"/>
  <c r="CF91" i="5"/>
  <c r="V108" i="5"/>
  <c r="CF100" i="5"/>
  <c r="AM8" i="6"/>
  <c r="AL53" i="6"/>
  <c r="AL62" i="6" s="1"/>
  <c r="D60" i="14"/>
  <c r="U128" i="5"/>
  <c r="V126" i="5"/>
  <c r="CF81" i="5"/>
  <c r="BL81" i="5"/>
  <c r="CB81" i="5"/>
  <c r="BT81" i="5"/>
  <c r="BS81" i="5"/>
  <c r="BC81" i="5"/>
  <c r="AM81" i="5"/>
  <c r="BZ81" i="5"/>
  <c r="BJ81" i="5"/>
  <c r="AT81" i="5"/>
  <c r="BU81" i="5"/>
  <c r="BE81" i="5"/>
  <c r="AO81" i="5"/>
  <c r="BX81" i="5"/>
  <c r="BH81" i="5"/>
  <c r="AN81" i="5"/>
  <c r="AZ81" i="5"/>
  <c r="BO81" i="5"/>
  <c r="AU81" i="5"/>
  <c r="BN81" i="5"/>
  <c r="AP81" i="5"/>
  <c r="BY81" i="5"/>
  <c r="BA81" i="5"/>
  <c r="BD81" i="5"/>
  <c r="AJ81" i="5"/>
  <c r="CA81" i="5"/>
  <c r="AY81" i="5"/>
  <c r="BR81" i="5"/>
  <c r="AL81" i="5"/>
  <c r="CC81" i="5"/>
  <c r="AW81" i="5"/>
  <c r="BW81" i="5"/>
  <c r="AQ81" i="5"/>
  <c r="BF81" i="5"/>
  <c r="AH81" i="5"/>
  <c r="BQ81" i="5"/>
  <c r="AS81" i="5"/>
  <c r="G81" i="5"/>
  <c r="H81" i="5" s="1"/>
  <c r="I81" i="5" s="1"/>
  <c r="BK81" i="5"/>
  <c r="AI81" i="5"/>
  <c r="BB81" i="5"/>
  <c r="BM81" i="5"/>
  <c r="AK81" i="5"/>
  <c r="BG81" i="5"/>
  <c r="BV81" i="5"/>
  <c r="BI81" i="5"/>
  <c r="AV81" i="5"/>
  <c r="AR81" i="5"/>
  <c r="BP81" i="5"/>
  <c r="AX81" i="5"/>
  <c r="CF73" i="5"/>
  <c r="CF86" i="5"/>
  <c r="BL86" i="5"/>
  <c r="AZ86" i="5"/>
  <c r="BJ86" i="5"/>
  <c r="BA86" i="5"/>
  <c r="AX86" i="5"/>
  <c r="BF86" i="5"/>
  <c r="BS86" i="5"/>
  <c r="BX86" i="5"/>
  <c r="CA86" i="5"/>
  <c r="BY86" i="5"/>
  <c r="AI86" i="5"/>
  <c r="BC86" i="5"/>
  <c r="BH86" i="5"/>
  <c r="BO86" i="5"/>
  <c r="AO86" i="5"/>
  <c r="AK86" i="5"/>
  <c r="BE86" i="5"/>
  <c r="AP86" i="5"/>
  <c r="BK86" i="5"/>
  <c r="AL86" i="5"/>
  <c r="AM86" i="5"/>
  <c r="BQ86" i="5"/>
  <c r="AQ86" i="5"/>
  <c r="BW86" i="5"/>
  <c r="CC86" i="5"/>
  <c r="BM86" i="5"/>
  <c r="AS86" i="5"/>
  <c r="AJ86" i="5"/>
  <c r="AH86" i="5"/>
  <c r="BT86" i="5"/>
  <c r="BP86" i="5"/>
  <c r="AV86" i="5"/>
  <c r="BN86" i="5"/>
  <c r="AW86" i="5"/>
  <c r="AR86" i="5"/>
  <c r="AY86" i="5"/>
  <c r="BV86" i="5"/>
  <c r="G86" i="5"/>
  <c r="H86" i="5" s="1"/>
  <c r="I86" i="5" s="1"/>
  <c r="AT86" i="5"/>
  <c r="BB86" i="5"/>
  <c r="BG86" i="5"/>
  <c r="BZ86" i="5"/>
  <c r="BU86" i="5"/>
  <c r="AU86" i="5"/>
  <c r="BD86" i="5"/>
  <c r="CB86" i="5"/>
  <c r="BI86" i="5"/>
  <c r="AN86" i="5"/>
  <c r="BR86" i="5"/>
  <c r="Z108" i="5"/>
  <c r="AE117" i="5"/>
  <c r="X117" i="5"/>
  <c r="CF113" i="5"/>
  <c r="M128" i="5"/>
  <c r="AE77" i="5"/>
  <c r="W77" i="5"/>
  <c r="CF70" i="5"/>
  <c r="AZ74" i="5"/>
  <c r="BV74" i="5"/>
  <c r="BC74" i="5"/>
  <c r="BM74" i="5"/>
  <c r="AH74" i="5"/>
  <c r="AR74" i="5"/>
  <c r="BG74" i="5"/>
  <c r="AT74" i="5"/>
  <c r="BP74" i="5"/>
  <c r="AY74" i="5"/>
  <c r="BU74" i="5"/>
  <c r="BZ74" i="5"/>
  <c r="AX74" i="5"/>
  <c r="AO74" i="5"/>
  <c r="BF74" i="5"/>
  <c r="AW74" i="5"/>
  <c r="BQ74" i="5"/>
  <c r="BA74" i="5"/>
  <c r="AN74" i="5"/>
  <c r="BT74" i="5"/>
  <c r="G74" i="5"/>
  <c r="H74" i="5" s="1"/>
  <c r="I74" i="5" s="1"/>
  <c r="AL74" i="5"/>
  <c r="BK74" i="5"/>
  <c r="AQ74" i="5"/>
  <c r="CB74" i="5"/>
  <c r="BL74" i="5"/>
  <c r="AU74" i="5"/>
  <c r="AM74" i="5"/>
  <c r="AV74" i="5"/>
  <c r="CC74" i="5"/>
  <c r="BX74" i="5"/>
  <c r="BO74" i="5"/>
  <c r="CA74" i="5"/>
  <c r="BH74" i="5"/>
  <c r="BI74" i="5"/>
  <c r="AJ74" i="5"/>
  <c r="BJ74" i="5"/>
  <c r="BE74" i="5"/>
  <c r="AS74" i="5"/>
  <c r="BY74" i="5"/>
  <c r="BS74" i="5"/>
  <c r="BD74" i="5"/>
  <c r="AK74" i="5"/>
  <c r="BN74" i="5"/>
  <c r="BR74" i="5"/>
  <c r="BW74" i="5"/>
  <c r="AP74" i="5"/>
  <c r="BB74" i="5"/>
  <c r="AI74" i="5"/>
  <c r="AE126" i="5"/>
  <c r="AF126" i="5"/>
  <c r="R128" i="5"/>
  <c r="CE108" i="5"/>
  <c r="CI64" i="5"/>
  <c r="CZ73" i="6"/>
  <c r="CY89" i="6"/>
  <c r="BQ72" i="14"/>
  <c r="V88" i="5"/>
  <c r="AS106" i="6"/>
  <c r="AS108" i="6" s="1"/>
  <c r="F94" i="14"/>
  <c r="J39" i="16"/>
  <c r="AM106" i="6"/>
  <c r="AM108" i="6" s="1"/>
  <c r="AW64" i="6"/>
  <c r="S64" i="6" s="1"/>
  <c r="O68" i="14"/>
  <c r="S38" i="6"/>
  <c r="K38" i="6" s="1"/>
  <c r="CF116" i="5"/>
  <c r="AI101" i="5"/>
  <c r="AR101" i="5"/>
  <c r="AW101" i="5"/>
  <c r="BA101" i="5"/>
  <c r="BI101" i="5"/>
  <c r="BH101" i="5"/>
  <c r="AQ101" i="5"/>
  <c r="BJ101" i="5"/>
  <c r="BN101" i="5"/>
  <c r="AH101" i="5"/>
  <c r="BU101" i="5"/>
  <c r="BY101" i="5"/>
  <c r="AK101" i="5"/>
  <c r="AU101" i="5"/>
  <c r="AZ101" i="5"/>
  <c r="BM101" i="5"/>
  <c r="AL101" i="5"/>
  <c r="BK101" i="5"/>
  <c r="BS101" i="5"/>
  <c r="BR101" i="5"/>
  <c r="BX101" i="5"/>
  <c r="AT101" i="5"/>
  <c r="BB101" i="5"/>
  <c r="BF101" i="5"/>
  <c r="BG101" i="5"/>
  <c r="BW101" i="5"/>
  <c r="G101" i="5"/>
  <c r="H101" i="5" s="1"/>
  <c r="I101" i="5" s="1"/>
  <c r="CC101" i="5"/>
  <c r="AJ101" i="5"/>
  <c r="AV101" i="5"/>
  <c r="BC101" i="5"/>
  <c r="BL101" i="5"/>
  <c r="AN101" i="5"/>
  <c r="CA101" i="5"/>
  <c r="BV101" i="5"/>
  <c r="AM101" i="5"/>
  <c r="AX101" i="5"/>
  <c r="BD101" i="5"/>
  <c r="AP101" i="5"/>
  <c r="BO101" i="5"/>
  <c r="BQ101" i="5"/>
  <c r="BZ101" i="5"/>
  <c r="AY101" i="5"/>
  <c r="AS101" i="5"/>
  <c r="BT101" i="5"/>
  <c r="CB101" i="5"/>
  <c r="AO101" i="5"/>
  <c r="BE101" i="5"/>
  <c r="BP101" i="5"/>
  <c r="T134" i="6"/>
  <c r="AW63" i="6"/>
  <c r="R141" i="6"/>
  <c r="S143" i="6"/>
  <c r="CY144" i="6"/>
  <c r="CY157" i="6" s="1"/>
  <c r="CO144" i="6"/>
  <c r="CO157" i="6" s="1"/>
  <c r="CB144" i="6"/>
  <c r="CB157" i="6" s="1"/>
  <c r="BW144" i="6"/>
  <c r="BW157" i="6" s="1"/>
  <c r="U140" i="6"/>
  <c r="R101" i="6"/>
  <c r="W158" i="6"/>
  <c r="AD159" i="6"/>
  <c r="T43" i="6"/>
  <c r="D67" i="14"/>
  <c r="CA75" i="6"/>
  <c r="BZ91" i="6"/>
  <c r="AR74" i="14"/>
  <c r="AY106" i="6"/>
  <c r="AY108" i="6" s="1"/>
  <c r="AR106" i="6"/>
  <c r="AR108" i="6" s="1"/>
  <c r="AJ84" i="5"/>
  <c r="AK84" i="5"/>
  <c r="AR84" i="5"/>
  <c r="AS84" i="5"/>
  <c r="BA84" i="5"/>
  <c r="BR84" i="5"/>
  <c r="BG84" i="5"/>
  <c r="BS84" i="5"/>
  <c r="AP84" i="5"/>
  <c r="BD84" i="5"/>
  <c r="BX84" i="5"/>
  <c r="BQ84" i="5"/>
  <c r="BH84" i="5"/>
  <c r="AM84" i="5"/>
  <c r="AV84" i="5"/>
  <c r="AI84" i="5"/>
  <c r="BJ84" i="5"/>
  <c r="BK84" i="5"/>
  <c r="BU84" i="5"/>
  <c r="AX84" i="5"/>
  <c r="BY84" i="5"/>
  <c r="CC84" i="5"/>
  <c r="BP84" i="5"/>
  <c r="AN84" i="5"/>
  <c r="BB84" i="5"/>
  <c r="BC84" i="5"/>
  <c r="BV84" i="5"/>
  <c r="BI84" i="5"/>
  <c r="CA84" i="5"/>
  <c r="AQ84" i="5"/>
  <c r="BF84" i="5"/>
  <c r="BM84" i="5"/>
  <c r="AU84" i="5"/>
  <c r="BW84" i="5"/>
  <c r="CB84" i="5"/>
  <c r="AT84" i="5"/>
  <c r="G84" i="5"/>
  <c r="H84" i="5" s="1"/>
  <c r="I84" i="5" s="1"/>
  <c r="BO84" i="5"/>
  <c r="AW84" i="5"/>
  <c r="BZ84" i="5"/>
  <c r="BL84" i="5"/>
  <c r="AH84" i="5"/>
  <c r="AL84" i="5"/>
  <c r="AZ84" i="5"/>
  <c r="BT84" i="5"/>
  <c r="BE84" i="5"/>
  <c r="AY84" i="5"/>
  <c r="AO84" i="5"/>
  <c r="BN84" i="5"/>
  <c r="AF98" i="5"/>
  <c r="AN115" i="5"/>
  <c r="AR115" i="5"/>
  <c r="AW115" i="5"/>
  <c r="BA115" i="5"/>
  <c r="BI115" i="5"/>
  <c r="AJ115" i="5"/>
  <c r="BF115" i="5"/>
  <c r="BP115" i="5"/>
  <c r="AO115" i="5"/>
  <c r="CA115" i="5"/>
  <c r="BT115" i="5"/>
  <c r="CB115" i="5"/>
  <c r="AM115" i="5"/>
  <c r="AV115" i="5"/>
  <c r="BB115" i="5"/>
  <c r="BH115" i="5"/>
  <c r="BE115" i="5"/>
  <c r="BR115" i="5"/>
  <c r="BS115" i="5"/>
  <c r="BQ115" i="5"/>
  <c r="CC115" i="5"/>
  <c r="AP115" i="5"/>
  <c r="AY115" i="5"/>
  <c r="BM115" i="5"/>
  <c r="BG115" i="5"/>
  <c r="BZ115" i="5"/>
  <c r="BJ115" i="5"/>
  <c r="AI115" i="5"/>
  <c r="AT115" i="5"/>
  <c r="AZ115" i="5"/>
  <c r="BL115" i="5"/>
  <c r="BK115" i="5"/>
  <c r="BN115" i="5"/>
  <c r="BU115" i="5"/>
  <c r="AH115" i="5"/>
  <c r="AU115" i="5"/>
  <c r="BC115" i="5"/>
  <c r="AQ115" i="5"/>
  <c r="BO115" i="5"/>
  <c r="BW115" i="5"/>
  <c r="BX115" i="5"/>
  <c r="AL115" i="5"/>
  <c r="AX115" i="5"/>
  <c r="AS115" i="5"/>
  <c r="G115" i="5"/>
  <c r="H115" i="5" s="1"/>
  <c r="I115" i="5" s="1"/>
  <c r="AK115" i="5"/>
  <c r="BD115" i="5"/>
  <c r="BV115" i="5"/>
  <c r="BY115" i="5"/>
  <c r="CF72" i="5"/>
  <c r="AN72" i="5"/>
  <c r="BG72" i="5"/>
  <c r="AT72" i="5"/>
  <c r="AX72" i="5"/>
  <c r="BB72" i="5"/>
  <c r="BN72" i="5"/>
  <c r="AH72" i="5"/>
  <c r="AQ72" i="5"/>
  <c r="AU72" i="5"/>
  <c r="AZ72" i="5"/>
  <c r="BJ72" i="5"/>
  <c r="AJ72" i="5"/>
  <c r="BO72" i="5"/>
  <c r="AY72" i="5"/>
  <c r="BI72" i="5"/>
  <c r="AK72" i="5"/>
  <c r="AI72" i="5"/>
  <c r="AM72" i="5"/>
  <c r="BM72" i="5"/>
  <c r="AR72" i="5"/>
  <c r="BA72" i="5"/>
  <c r="AO72" i="5"/>
  <c r="AW72" i="5"/>
  <c r="AP72" i="5"/>
  <c r="BC72" i="5"/>
  <c r="AV72" i="5"/>
  <c r="BD72" i="5"/>
  <c r="BK72" i="5"/>
  <c r="AL72" i="5"/>
  <c r="AE88" i="5"/>
  <c r="CF76" i="5"/>
  <c r="Z98" i="5"/>
  <c r="X108" i="5"/>
  <c r="AK116" i="5"/>
  <c r="BN116" i="5"/>
  <c r="BR116" i="5"/>
  <c r="AZ116" i="5"/>
  <c r="BI116" i="5"/>
  <c r="AX116" i="5"/>
  <c r="BG116" i="5"/>
  <c r="BX116" i="5"/>
  <c r="BS116" i="5"/>
  <c r="AT116" i="5"/>
  <c r="AS116" i="5"/>
  <c r="AN116" i="5"/>
  <c r="AL116" i="5"/>
  <c r="AQ116" i="5"/>
  <c r="BB116" i="5"/>
  <c r="AU116" i="5"/>
  <c r="BO116" i="5"/>
  <c r="BZ116" i="5"/>
  <c r="CC116" i="5"/>
  <c r="AR116" i="5"/>
  <c r="BK116" i="5"/>
  <c r="BC116" i="5"/>
  <c r="G116" i="5"/>
  <c r="H116" i="5" s="1"/>
  <c r="I116" i="5" s="1"/>
  <c r="BM116" i="5"/>
  <c r="BJ116" i="5"/>
  <c r="BT116" i="5"/>
  <c r="AV116" i="5"/>
  <c r="AJ116" i="5"/>
  <c r="AW116" i="5"/>
  <c r="AH116" i="5"/>
  <c r="BF116" i="5"/>
  <c r="AI116" i="5"/>
  <c r="AO116" i="5"/>
  <c r="BQ116" i="5"/>
  <c r="BH116" i="5"/>
  <c r="AY116" i="5"/>
  <c r="BE116" i="5"/>
  <c r="AM116" i="5"/>
  <c r="BY116" i="5"/>
  <c r="BD116" i="5"/>
  <c r="BV116" i="5"/>
  <c r="BA116" i="5"/>
  <c r="BL116" i="5"/>
  <c r="CA116" i="5"/>
  <c r="CB116" i="5"/>
  <c r="BU116" i="5"/>
  <c r="BW116" i="5"/>
  <c r="BP116" i="5"/>
  <c r="AP116" i="5"/>
  <c r="AD88" i="5"/>
  <c r="AA88" i="5"/>
  <c r="AC77" i="5"/>
  <c r="CF92" i="5"/>
  <c r="BY92" i="5"/>
  <c r="BW92" i="5"/>
  <c r="BC92" i="5"/>
  <c r="BB92" i="5"/>
  <c r="BO92" i="5"/>
  <c r="AJ92" i="5"/>
  <c r="G92" i="5"/>
  <c r="H92" i="5" s="1"/>
  <c r="I92" i="5" s="1"/>
  <c r="AS92" i="5"/>
  <c r="BA92" i="5"/>
  <c r="AU92" i="5"/>
  <c r="CB92" i="5"/>
  <c r="BG92" i="5"/>
  <c r="AY92" i="5"/>
  <c r="BL92" i="5"/>
  <c r="AK92" i="5"/>
  <c r="BR92" i="5"/>
  <c r="AL92" i="5"/>
  <c r="BD92" i="5"/>
  <c r="BF92" i="5"/>
  <c r="AT92" i="5"/>
  <c r="BX92" i="5"/>
  <c r="BZ92" i="5"/>
  <c r="AQ92" i="5"/>
  <c r="BU92" i="5"/>
  <c r="AI92" i="5"/>
  <c r="BH92" i="5"/>
  <c r="AH92" i="5"/>
  <c r="BM92" i="5"/>
  <c r="BJ92" i="5"/>
  <c r="AN92" i="5"/>
  <c r="BS92" i="5"/>
  <c r="AW92" i="5"/>
  <c r="BP92" i="5"/>
  <c r="BV92" i="5"/>
  <c r="CA92" i="5"/>
  <c r="AP92" i="5"/>
  <c r="AV92" i="5"/>
  <c r="BT92" i="5"/>
  <c r="AM92" i="5"/>
  <c r="BQ92" i="5"/>
  <c r="BN92" i="5"/>
  <c r="BI92" i="5"/>
  <c r="BK92" i="5"/>
  <c r="AO92" i="5"/>
  <c r="CC92" i="5"/>
  <c r="AZ92" i="5"/>
  <c r="AR92" i="5"/>
  <c r="AX92" i="5"/>
  <c r="BE92" i="5"/>
  <c r="AH95" i="5"/>
  <c r="AQ95" i="5"/>
  <c r="AO95" i="5"/>
  <c r="AL95" i="5"/>
  <c r="AZ95" i="5"/>
  <c r="BP95" i="5"/>
  <c r="BI95" i="5"/>
  <c r="G95" i="5"/>
  <c r="H95" i="5" s="1"/>
  <c r="I95" i="5" s="1"/>
  <c r="BD95" i="5"/>
  <c r="BO95" i="5"/>
  <c r="BZ95" i="5"/>
  <c r="BF95" i="5"/>
  <c r="BY95" i="5"/>
  <c r="AT95" i="5"/>
  <c r="AM95" i="5"/>
  <c r="AK95" i="5"/>
  <c r="AW95" i="5"/>
  <c r="AX95" i="5"/>
  <c r="BG95" i="5"/>
  <c r="BK95" i="5"/>
  <c r="BA95" i="5"/>
  <c r="BJ95" i="5"/>
  <c r="AU95" i="5"/>
  <c r="BU95" i="5"/>
  <c r="AY95" i="5"/>
  <c r="BE95" i="5"/>
  <c r="AI95" i="5"/>
  <c r="BT95" i="5"/>
  <c r="CC95" i="5"/>
  <c r="BM95" i="5"/>
  <c r="BH95" i="5"/>
  <c r="BN95" i="5"/>
  <c r="BV95" i="5"/>
  <c r="BS95" i="5"/>
  <c r="AP95" i="5"/>
  <c r="AJ95" i="5"/>
  <c r="AR95" i="5"/>
  <c r="BR95" i="5"/>
  <c r="BL95" i="5"/>
  <c r="BX95" i="5"/>
  <c r="BW95" i="5"/>
  <c r="AS95" i="5"/>
  <c r="CA95" i="5"/>
  <c r="BQ95" i="5"/>
  <c r="AV95" i="5"/>
  <c r="AN95" i="5"/>
  <c r="BC95" i="5"/>
  <c r="BB95" i="5"/>
  <c r="CB95" i="5"/>
  <c r="CF95" i="5"/>
  <c r="BE104" i="5"/>
  <c r="BG104" i="5"/>
  <c r="BZ104" i="5"/>
  <c r="BU104" i="5"/>
  <c r="BD104" i="5"/>
  <c r="BS104" i="5"/>
  <c r="AW104" i="5"/>
  <c r="BP104" i="5"/>
  <c r="BX104" i="5"/>
  <c r="BQ104" i="5"/>
  <c r="AX104" i="5"/>
  <c r="AI104" i="5"/>
  <c r="BN104" i="5"/>
  <c r="BY104" i="5"/>
  <c r="CA104" i="5"/>
  <c r="BB104" i="5"/>
  <c r="BF104" i="5"/>
  <c r="BV104" i="5"/>
  <c r="AZ104" i="5"/>
  <c r="BI104" i="5"/>
  <c r="AR104" i="5"/>
  <c r="AT104" i="5"/>
  <c r="AJ104" i="5"/>
  <c r="BK104" i="5"/>
  <c r="CB104" i="5"/>
  <c r="AV104" i="5"/>
  <c r="AK104" i="5"/>
  <c r="BT104" i="5"/>
  <c r="BA104" i="5"/>
  <c r="AH104" i="5"/>
  <c r="BR104" i="5"/>
  <c r="AM104" i="5"/>
  <c r="BW104" i="5"/>
  <c r="AO104" i="5"/>
  <c r="CC104" i="5"/>
  <c r="AN104" i="5"/>
  <c r="Z117" i="5"/>
  <c r="AA117" i="5"/>
  <c r="E37" i="12"/>
  <c r="D39" i="12"/>
  <c r="D40" i="12" s="1"/>
  <c r="D41" i="12" s="1"/>
  <c r="CE88" i="5"/>
  <c r="G14" i="16"/>
  <c r="J36" i="6"/>
  <c r="AD77" i="5"/>
  <c r="X77" i="5"/>
  <c r="AI114" i="5"/>
  <c r="AJ114" i="5"/>
  <c r="AH114" i="5"/>
  <c r="AH121" i="5"/>
  <c r="AU121" i="5"/>
  <c r="AY121" i="5"/>
  <c r="BC121" i="5"/>
  <c r="BL121" i="5"/>
  <c r="BG121" i="5"/>
  <c r="BF121" i="5"/>
  <c r="BV121" i="5"/>
  <c r="BM121" i="5"/>
  <c r="BQ121" i="5"/>
  <c r="BY121" i="5"/>
  <c r="BI121" i="5"/>
  <c r="AP121" i="5"/>
  <c r="AX121" i="5"/>
  <c r="BD121" i="5"/>
  <c r="AQ121" i="5"/>
  <c r="AM121" i="5"/>
  <c r="BZ121" i="5"/>
  <c r="BW121" i="5"/>
  <c r="BX121" i="5"/>
  <c r="BN121" i="5"/>
  <c r="AV121" i="5"/>
  <c r="BB121" i="5"/>
  <c r="AS121" i="5"/>
  <c r="AN121" i="5"/>
  <c r="BS121" i="5"/>
  <c r="CB121" i="5"/>
  <c r="G121" i="5"/>
  <c r="H121" i="5" s="1"/>
  <c r="I121" i="5" s="1"/>
  <c r="AJ121" i="5"/>
  <c r="AW121" i="5"/>
  <c r="BE121" i="5"/>
  <c r="BK121" i="5"/>
  <c r="BR121" i="5"/>
  <c r="BO121" i="5"/>
  <c r="CC121" i="5"/>
  <c r="AK121" i="5"/>
  <c r="AZ121" i="5"/>
  <c r="BH121" i="5"/>
  <c r="AI121" i="5"/>
  <c r="CA121" i="5"/>
  <c r="BT121" i="5"/>
  <c r="AR121" i="5"/>
  <c r="BA121" i="5"/>
  <c r="BJ121" i="5"/>
  <c r="BU121" i="5"/>
  <c r="AT121" i="5"/>
  <c r="AO121" i="5"/>
  <c r="AL121" i="5"/>
  <c r="BP121" i="5"/>
  <c r="W126" i="5"/>
  <c r="CF121" i="5"/>
  <c r="V77" i="5"/>
  <c r="CF90" i="5"/>
  <c r="BC104" i="6"/>
  <c r="BC101" i="6"/>
  <c r="BU98" i="6"/>
  <c r="BE93" i="6"/>
  <c r="BF77" i="6"/>
  <c r="BG77" i="6" s="1"/>
  <c r="W76" i="14"/>
  <c r="BW76" i="6"/>
  <c r="BV92" i="6"/>
  <c r="AN75" i="14"/>
  <c r="R142" i="6"/>
  <c r="T143" i="6"/>
  <c r="DA144" i="6"/>
  <c r="DA157" i="6" s="1"/>
  <c r="S138" i="6"/>
  <c r="AW144" i="6"/>
  <c r="AP144" i="6"/>
  <c r="AP157" i="6" s="1"/>
  <c r="AM144" i="6"/>
  <c r="AM157" i="6" s="1"/>
  <c r="R138" i="6"/>
  <c r="BX144" i="6"/>
  <c r="BX157" i="6" s="1"/>
  <c r="BI144" i="6"/>
  <c r="T138" i="6"/>
  <c r="DC144" i="6"/>
  <c r="DC157" i="6" s="1"/>
  <c r="CC144" i="6"/>
  <c r="CC157" i="6" s="1"/>
  <c r="S139" i="6"/>
  <c r="AX144" i="6"/>
  <c r="AX157" i="6" s="1"/>
  <c r="AY144" i="6"/>
  <c r="AY157" i="6" s="1"/>
  <c r="T140" i="6"/>
  <c r="T141" i="6"/>
  <c r="BQ89" i="6"/>
  <c r="BR73" i="6"/>
  <c r="AI72" i="14"/>
  <c r="AO106" i="6"/>
  <c r="T26" i="6"/>
  <c r="AD67" i="14"/>
  <c r="BL63" i="6"/>
  <c r="W64" i="6"/>
  <c r="T37" i="6"/>
  <c r="U134" i="6"/>
  <c r="R107" i="6"/>
  <c r="AK108" i="6"/>
  <c r="CD76" i="6"/>
  <c r="CC92" i="6"/>
  <c r="AU75" i="14"/>
  <c r="CX144" i="6"/>
  <c r="CX157" i="6" s="1"/>
  <c r="CV144" i="6"/>
  <c r="CV157" i="6" s="1"/>
  <c r="W138" i="6"/>
  <c r="CM144" i="6"/>
  <c r="CM157" i="6" s="1"/>
  <c r="AU144" i="6"/>
  <c r="AU157" i="6" s="1"/>
  <c r="BK144" i="6"/>
  <c r="BK157" i="6" s="1"/>
  <c r="CE144" i="6"/>
  <c r="CE157" i="6" s="1"/>
  <c r="BY144" i="6"/>
  <c r="BY157" i="6" s="1"/>
  <c r="BJ144" i="6"/>
  <c r="BJ157" i="6" s="1"/>
  <c r="DD144" i="6"/>
  <c r="DD157" i="6" s="1"/>
  <c r="U139" i="6"/>
  <c r="BU144" i="6"/>
  <c r="CZ144" i="6"/>
  <c r="CZ157" i="6" s="1"/>
  <c r="AE123" i="6"/>
  <c r="W140" i="6"/>
  <c r="AZ144" i="6"/>
  <c r="AZ157" i="6" s="1"/>
  <c r="BE144" i="6"/>
  <c r="BE157" i="6" s="1"/>
  <c r="S141" i="6"/>
  <c r="U141" i="6"/>
  <c r="U142" i="6"/>
  <c r="CH144" i="6"/>
  <c r="CH157" i="6" s="1"/>
  <c r="F93" i="14"/>
  <c r="J38" i="16"/>
  <c r="W134" i="6"/>
  <c r="AP67" i="14"/>
  <c r="BX63" i="6"/>
  <c r="U37" i="6"/>
  <c r="AI8" i="6"/>
  <c r="I8" i="6"/>
  <c r="Q8" i="6"/>
  <c r="BT110" i="6"/>
  <c r="T110" i="6" s="1"/>
  <c r="T98" i="6"/>
  <c r="BD104" i="6"/>
  <c r="BD101" i="6"/>
  <c r="BR78" i="6"/>
  <c r="AI77" i="14"/>
  <c r="BQ94" i="6"/>
  <c r="CC89" i="6"/>
  <c r="CD73" i="6"/>
  <c r="AU72" i="14"/>
  <c r="BS144" i="6"/>
  <c r="BS157" i="6" s="1"/>
  <c r="AN144" i="6"/>
  <c r="AN157" i="6" s="1"/>
  <c r="CQ144" i="6"/>
  <c r="CQ157" i="6" s="1"/>
  <c r="V138" i="6"/>
  <c r="CK144" i="6"/>
  <c r="CK157" i="6" s="1"/>
  <c r="CF144" i="6"/>
  <c r="CF157" i="6" s="1"/>
  <c r="S134" i="6"/>
  <c r="AW158" i="6"/>
  <c r="S158" i="6" s="1"/>
  <c r="CC98" i="6"/>
  <c r="CC110" i="6" s="1"/>
  <c r="AR144" i="6"/>
  <c r="AR157" i="6" s="1"/>
  <c r="BG144" i="6"/>
  <c r="BG157" i="6" s="1"/>
  <c r="BZ144" i="6"/>
  <c r="BZ157" i="6" s="1"/>
  <c r="BM144" i="6"/>
  <c r="BM157" i="6" s="1"/>
  <c r="W139" i="6"/>
  <c r="CS144" i="6"/>
  <c r="CD144" i="6"/>
  <c r="CD157" i="6" s="1"/>
  <c r="AL144" i="6"/>
  <c r="BL78" i="6"/>
  <c r="AC77" i="14"/>
  <c r="BK94" i="6"/>
  <c r="CN73" i="6"/>
  <c r="CM89" i="6"/>
  <c r="BE72" i="14"/>
  <c r="AL158" i="6"/>
  <c r="R158" i="6" s="1"/>
  <c r="R134" i="6"/>
  <c r="BH44" i="6"/>
  <c r="S44" i="6" s="1"/>
  <c r="AQ144" i="6"/>
  <c r="AQ157" i="6" s="1"/>
  <c r="W141" i="6"/>
  <c r="W142" i="6"/>
  <c r="DB144" i="6"/>
  <c r="DB157" i="6" s="1"/>
  <c r="J38" i="6"/>
  <c r="G16" i="16"/>
  <c r="H15" i="16"/>
  <c r="T64" i="6"/>
  <c r="BF94" i="6"/>
  <c r="S94" i="6" s="1"/>
  <c r="K78" i="6"/>
  <c r="BF74" i="6"/>
  <c r="BE90" i="6"/>
  <c r="W73" i="14"/>
  <c r="BE85" i="6"/>
  <c r="V142" i="6"/>
  <c r="BF144" i="6"/>
  <c r="BF157" i="6" s="1"/>
  <c r="CW144" i="6"/>
  <c r="CW157" i="6" s="1"/>
  <c r="BV144" i="6"/>
  <c r="BV157" i="6" s="1"/>
  <c r="U138" i="6"/>
  <c r="BQ144" i="6"/>
  <c r="BQ157" i="6" s="1"/>
  <c r="CH73" i="6"/>
  <c r="CG89" i="6"/>
  <c r="AY72" i="14"/>
  <c r="BH144" i="6"/>
  <c r="BH157" i="6" s="1"/>
  <c r="AS144" i="6"/>
  <c r="AS157" i="6" s="1"/>
  <c r="CA144" i="6"/>
  <c r="CA157" i="6" s="1"/>
  <c r="V139" i="6"/>
  <c r="CG144" i="6"/>
  <c r="T139" i="6"/>
  <c r="T142" i="6"/>
  <c r="U143" i="6"/>
  <c r="W143" i="6"/>
  <c r="R139" i="6"/>
  <c r="S142" i="6"/>
  <c r="BC144" i="6"/>
  <c r="BC157" i="6" s="1"/>
  <c r="CJ144" i="6"/>
  <c r="CJ157" i="6" s="1"/>
  <c r="CI144" i="6"/>
  <c r="CI157" i="6" s="1"/>
  <c r="V141" i="6"/>
  <c r="CK64" i="6"/>
  <c r="AZ68" i="14"/>
  <c r="CH64" i="6"/>
  <c r="V38" i="6"/>
  <c r="AK62" i="6"/>
  <c r="AK63" i="6"/>
  <c r="CF107" i="5"/>
  <c r="AC108" i="5"/>
  <c r="E43" i="12"/>
  <c r="D48" i="12"/>
  <c r="AJ123" i="6"/>
  <c r="CG111" i="5" l="1"/>
  <c r="CI94" i="5"/>
  <c r="CJ94" i="5"/>
  <c r="CI97" i="5"/>
  <c r="CJ97" i="5"/>
  <c r="CH97" i="5"/>
  <c r="CH90" i="5"/>
  <c r="CG97" i="5"/>
  <c r="CJ90" i="5"/>
  <c r="CH94" i="5"/>
  <c r="CG94" i="5"/>
  <c r="L23" i="20"/>
  <c r="CM54" i="6"/>
  <c r="CM63" i="6" s="1"/>
  <c r="L25" i="20"/>
  <c r="CG107" i="5"/>
  <c r="CJ83" i="5"/>
  <c r="CJ75" i="5"/>
  <c r="CI107" i="5"/>
  <c r="Z156" i="6"/>
  <c r="Z123" i="6"/>
  <c r="CH76" i="5"/>
  <c r="AW61" i="6"/>
  <c r="CJ76" i="5"/>
  <c r="CJ114" i="5"/>
  <c r="CJ107" i="5"/>
  <c r="O65" i="14"/>
  <c r="CG122" i="5"/>
  <c r="CI91" i="5"/>
  <c r="CH106" i="5"/>
  <c r="CI111" i="5"/>
  <c r="CH75" i="5"/>
  <c r="CJ111" i="5"/>
  <c r="CG75" i="5"/>
  <c r="CH111" i="5"/>
  <c r="CI76" i="5"/>
  <c r="CG91" i="5"/>
  <c r="BN90" i="6"/>
  <c r="BB63" i="6"/>
  <c r="CI83" i="5"/>
  <c r="CG76" i="5"/>
  <c r="CH83" i="5"/>
  <c r="CI110" i="5"/>
  <c r="W43" i="6"/>
  <c r="BB126" i="5"/>
  <c r="R61" i="6"/>
  <c r="CG83" i="5"/>
  <c r="CH110" i="5"/>
  <c r="CG93" i="5"/>
  <c r="CJ106" i="5"/>
  <c r="AO126" i="5"/>
  <c r="R52" i="6"/>
  <c r="G23" i="16" s="1"/>
  <c r="AF170" i="6"/>
  <c r="G13" i="16"/>
  <c r="CJ71" i="5"/>
  <c r="CG106" i="5"/>
  <c r="U63" i="6"/>
  <c r="CH71" i="5"/>
  <c r="CJ93" i="5"/>
  <c r="CI120" i="5"/>
  <c r="CH120" i="5"/>
  <c r="CG105" i="5"/>
  <c r="CH107" i="5"/>
  <c r="BP117" i="5"/>
  <c r="BH108" i="5"/>
  <c r="BX126" i="5"/>
  <c r="CG87" i="5"/>
  <c r="AX117" i="5"/>
  <c r="BJ126" i="5"/>
  <c r="BI126" i="5"/>
  <c r="AR98" i="5"/>
  <c r="CG120" i="5"/>
  <c r="CH105" i="5"/>
  <c r="CJ105" i="5"/>
  <c r="CJ120" i="5"/>
  <c r="AU98" i="5"/>
  <c r="AQ108" i="5"/>
  <c r="BL77" i="5"/>
  <c r="CH123" i="5"/>
  <c r="W25" i="6"/>
  <c r="CJ87" i="5"/>
  <c r="BD117" i="5"/>
  <c r="CH93" i="5"/>
  <c r="CI123" i="5"/>
  <c r="CH91" i="5"/>
  <c r="CH114" i="5"/>
  <c r="CG100" i="5"/>
  <c r="CJ100" i="5"/>
  <c r="CI71" i="5"/>
  <c r="CJ91" i="5"/>
  <c r="CI105" i="5"/>
  <c r="O66" i="14"/>
  <c r="CG71" i="5"/>
  <c r="BD108" i="5"/>
  <c r="BZ126" i="5"/>
  <c r="AG128" i="5"/>
  <c r="U54" i="6"/>
  <c r="J25" i="16" s="1"/>
  <c r="AM117" i="5"/>
  <c r="CG96" i="5"/>
  <c r="I25" i="20"/>
  <c r="BL98" i="5"/>
  <c r="S14" i="20"/>
  <c r="AL126" i="5"/>
  <c r="CA126" i="5"/>
  <c r="BV126" i="5"/>
  <c r="AM108" i="5"/>
  <c r="CB98" i="5"/>
  <c r="BC98" i="5"/>
  <c r="BG117" i="5"/>
  <c r="CI93" i="5"/>
  <c r="BF108" i="5"/>
  <c r="AZ117" i="5"/>
  <c r="CH96" i="5"/>
  <c r="AQ126" i="5"/>
  <c r="CC88" i="5"/>
  <c r="BN88" i="5"/>
  <c r="BS117" i="5"/>
  <c r="BN126" i="5"/>
  <c r="AP108" i="5"/>
  <c r="AZ108" i="5"/>
  <c r="V25" i="6"/>
  <c r="CG110" i="5"/>
  <c r="AR117" i="5"/>
  <c r="CH87" i="5"/>
  <c r="CJ122" i="5"/>
  <c r="CJ72" i="5"/>
  <c r="CC98" i="5"/>
  <c r="CC108" i="5"/>
  <c r="AF73" i="14"/>
  <c r="BP126" i="5"/>
  <c r="BT126" i="5"/>
  <c r="AN126" i="5"/>
  <c r="BM126" i="5"/>
  <c r="BX108" i="5"/>
  <c r="BN117" i="5"/>
  <c r="CC117" i="5"/>
  <c r="BP88" i="5"/>
  <c r="BZ77" i="5"/>
  <c r="V43" i="6"/>
  <c r="CI87" i="5"/>
  <c r="CJ110" i="5"/>
  <c r="CI106" i="5"/>
  <c r="CH122" i="5"/>
  <c r="CI114" i="5"/>
  <c r="BA108" i="5"/>
  <c r="CI122" i="5"/>
  <c r="AK108" i="5"/>
  <c r="BO117" i="5"/>
  <c r="AF151" i="6"/>
  <c r="AF152" i="6" s="1"/>
  <c r="BE126" i="5"/>
  <c r="BD126" i="5"/>
  <c r="BI98" i="5"/>
  <c r="BM117" i="5"/>
  <c r="CH103" i="5"/>
  <c r="CG103" i="5"/>
  <c r="CJ123" i="5"/>
  <c r="BI108" i="5"/>
  <c r="R54" i="6"/>
  <c r="G25" i="16" s="1"/>
  <c r="AW126" i="5"/>
  <c r="AV126" i="5"/>
  <c r="AX126" i="5"/>
  <c r="BG126" i="5"/>
  <c r="BJ108" i="5"/>
  <c r="AS77" i="5"/>
  <c r="CI100" i="5"/>
  <c r="U13" i="20"/>
  <c r="T13" i="20"/>
  <c r="F31" i="20"/>
  <c r="AU108" i="5"/>
  <c r="Q36" i="18"/>
  <c r="I7" i="20"/>
  <c r="BR88" i="5"/>
  <c r="BV77" i="5"/>
  <c r="Z128" i="5"/>
  <c r="CO54" i="6"/>
  <c r="CO63" i="6" s="1"/>
  <c r="BG67" i="14"/>
  <c r="AC167" i="6"/>
  <c r="AC112" i="6"/>
  <c r="G37" i="18"/>
  <c r="AD167" i="6"/>
  <c r="AD168" i="6" s="1"/>
  <c r="AB166" i="6"/>
  <c r="AB168" i="6" s="1"/>
  <c r="AB120" i="6"/>
  <c r="AO166" i="6"/>
  <c r="CQ54" i="6"/>
  <c r="CQ63" i="6" s="1"/>
  <c r="BI67" i="14"/>
  <c r="BO88" i="5"/>
  <c r="L37" i="18"/>
  <c r="AH112" i="6"/>
  <c r="AH167" i="6"/>
  <c r="AI167" i="6"/>
  <c r="AI112" i="6"/>
  <c r="AG166" i="6"/>
  <c r="AG168" i="6" s="1"/>
  <c r="AG120" i="6"/>
  <c r="CG124" i="5"/>
  <c r="Q65" i="14"/>
  <c r="AY52" i="6"/>
  <c r="AY61" i="6" s="1"/>
  <c r="O25" i="20"/>
  <c r="BB67" i="14"/>
  <c r="CJ54" i="6"/>
  <c r="CJ63" i="6" s="1"/>
  <c r="P65" i="14"/>
  <c r="AX52" i="6"/>
  <c r="CJ124" i="5"/>
  <c r="BH67" i="14"/>
  <c r="CP54" i="6"/>
  <c r="CP63" i="6" s="1"/>
  <c r="K35" i="20"/>
  <c r="AZ17" i="6"/>
  <c r="BA17" i="6" s="1"/>
  <c r="BB17" i="6" s="1"/>
  <c r="U57" i="20"/>
  <c r="AA122" i="6"/>
  <c r="CA117" i="5"/>
  <c r="BV77" i="6"/>
  <c r="BV93" i="6" s="1"/>
  <c r="AG66" i="6"/>
  <c r="AG67" i="6" s="1"/>
  <c r="AG169" i="6" s="1"/>
  <c r="Y170" i="6"/>
  <c r="AB66" i="6"/>
  <c r="AA168" i="6"/>
  <c r="AA170" i="6" s="1"/>
  <c r="CH79" i="5"/>
  <c r="U59" i="20"/>
  <c r="AZ19" i="6"/>
  <c r="AY36" i="6"/>
  <c r="CA98" i="5"/>
  <c r="BT108" i="5"/>
  <c r="CG104" i="5"/>
  <c r="BX117" i="5"/>
  <c r="AY108" i="5"/>
  <c r="AU117" i="5"/>
  <c r="BB117" i="5"/>
  <c r="BT77" i="5"/>
  <c r="AT88" i="5"/>
  <c r="R63" i="6"/>
  <c r="BC126" i="5"/>
  <c r="BZ108" i="5"/>
  <c r="BW108" i="5"/>
  <c r="AH108" i="5"/>
  <c r="AR108" i="5"/>
  <c r="K39" i="18"/>
  <c r="CR54" i="6"/>
  <c r="CR63" i="6" s="1"/>
  <c r="BJ67" i="14"/>
  <c r="CL54" i="6"/>
  <c r="CL63" i="6" s="1"/>
  <c r="BD67" i="14"/>
  <c r="R104" i="6"/>
  <c r="AV105" i="6" s="1"/>
  <c r="BH98" i="5"/>
  <c r="CA88" i="5"/>
  <c r="BL126" i="5"/>
  <c r="BA126" i="5"/>
  <c r="CC126" i="5"/>
  <c r="BW126" i="5"/>
  <c r="AY126" i="5"/>
  <c r="BG108" i="5"/>
  <c r="AL108" i="5"/>
  <c r="BN108" i="5"/>
  <c r="AL88" i="5"/>
  <c r="BV88" i="5"/>
  <c r="AJ88" i="5"/>
  <c r="BF88" i="5"/>
  <c r="AO31" i="6"/>
  <c r="K9" i="20" s="1"/>
  <c r="AS126" i="5"/>
  <c r="BK126" i="5"/>
  <c r="CI79" i="5"/>
  <c r="AZ67" i="14"/>
  <c r="CH54" i="6"/>
  <c r="CH63" i="6" s="1"/>
  <c r="BE63" i="6"/>
  <c r="CI124" i="5"/>
  <c r="CH124" i="5"/>
  <c r="BA18" i="6"/>
  <c r="AZ35" i="6"/>
  <c r="T54" i="6"/>
  <c r="I25" i="16" s="1"/>
  <c r="CI96" i="5"/>
  <c r="BF67" i="14"/>
  <c r="CN54" i="6"/>
  <c r="CN63" i="6" s="1"/>
  <c r="CI54" i="6"/>
  <c r="CI63" i="6" s="1"/>
  <c r="BA67" i="14"/>
  <c r="K12" i="20"/>
  <c r="CG79" i="5"/>
  <c r="AC31" i="6"/>
  <c r="G38" i="18" s="1"/>
  <c r="AC40" i="6"/>
  <c r="AI126" i="5"/>
  <c r="AJ108" i="5"/>
  <c r="BH126" i="5"/>
  <c r="AZ126" i="5"/>
  <c r="AP126" i="5"/>
  <c r="CI103" i="5"/>
  <c r="AH8" i="6"/>
  <c r="M36" i="18"/>
  <c r="T63" i="6"/>
  <c r="AR126" i="5"/>
  <c r="BO126" i="5"/>
  <c r="BS126" i="5"/>
  <c r="BQ126" i="5"/>
  <c r="AU126" i="5"/>
  <c r="AV108" i="5"/>
  <c r="AV98" i="5"/>
  <c r="BX98" i="5"/>
  <c r="AY98" i="5"/>
  <c r="BH117" i="5"/>
  <c r="CH72" i="5"/>
  <c r="BL108" i="5"/>
  <c r="BM108" i="5"/>
  <c r="BX77" i="5"/>
  <c r="CJ103" i="5"/>
  <c r="CH100" i="5"/>
  <c r="Y128" i="5"/>
  <c r="AP167" i="6"/>
  <c r="L62" i="20"/>
  <c r="AP112" i="6"/>
  <c r="T37" i="18"/>
  <c r="V37" i="6"/>
  <c r="K15" i="16" s="1"/>
  <c r="CJ79" i="5"/>
  <c r="BC67" i="14"/>
  <c r="CK54" i="6"/>
  <c r="CK63" i="6" s="1"/>
  <c r="CJ96" i="5"/>
  <c r="I17" i="20"/>
  <c r="CT20" i="6"/>
  <c r="CS37" i="6"/>
  <c r="V34" i="20"/>
  <c r="AN60" i="6"/>
  <c r="AK60" i="6"/>
  <c r="AK66" i="6" s="1"/>
  <c r="I22" i="20"/>
  <c r="R90" i="14"/>
  <c r="X34" i="20"/>
  <c r="Q90" i="14"/>
  <c r="W34" i="20"/>
  <c r="O90" i="14"/>
  <c r="U34" i="20"/>
  <c r="P34" i="20"/>
  <c r="K90" i="14"/>
  <c r="Q34" i="20"/>
  <c r="I90" i="14"/>
  <c r="O34" i="20"/>
  <c r="N34" i="20"/>
  <c r="AN120" i="6"/>
  <c r="I34" i="20"/>
  <c r="I41" i="20" s="1"/>
  <c r="J34" i="20"/>
  <c r="J41" i="20" s="1"/>
  <c r="I35" i="16"/>
  <c r="H35" i="16"/>
  <c r="G35" i="16"/>
  <c r="C96" i="14"/>
  <c r="AH31" i="6"/>
  <c r="L38" i="18" s="1"/>
  <c r="AH40" i="6"/>
  <c r="Q40" i="6" s="1"/>
  <c r="Q34" i="6"/>
  <c r="F12" i="16" s="1"/>
  <c r="F17" i="16" s="1"/>
  <c r="F29" i="16" s="1"/>
  <c r="CP44" i="6"/>
  <c r="AQ22" i="6"/>
  <c r="AL120" i="6"/>
  <c r="CL92" i="6"/>
  <c r="BU93" i="6"/>
  <c r="BD75" i="14"/>
  <c r="K37" i="6"/>
  <c r="J37" i="6"/>
  <c r="AM120" i="6"/>
  <c r="AK57" i="6"/>
  <c r="AL57" i="6"/>
  <c r="AM126" i="5"/>
  <c r="BQ108" i="5"/>
  <c r="BQ117" i="5"/>
  <c r="BL117" i="5"/>
  <c r="BE117" i="5"/>
  <c r="CA77" i="5"/>
  <c r="BK98" i="5"/>
  <c r="AP117" i="5"/>
  <c r="CG72" i="5"/>
  <c r="CI72" i="5"/>
  <c r="BE108" i="5"/>
  <c r="BO108" i="5"/>
  <c r="CG86" i="5"/>
  <c r="AQ88" i="5"/>
  <c r="BZ88" i="5"/>
  <c r="BK88" i="5"/>
  <c r="BJ88" i="5"/>
  <c r="BX88" i="5"/>
  <c r="BA88" i="5"/>
  <c r="AS117" i="5"/>
  <c r="BK117" i="5"/>
  <c r="BK108" i="5"/>
  <c r="CI121" i="5"/>
  <c r="CA108" i="5"/>
  <c r="CH104" i="5"/>
  <c r="BW98" i="5"/>
  <c r="CG115" i="5"/>
  <c r="BJ117" i="5"/>
  <c r="AO108" i="5"/>
  <c r="BC108" i="5"/>
  <c r="BB108" i="5"/>
  <c r="BW88" i="5"/>
  <c r="BD88" i="5"/>
  <c r="CG123" i="5"/>
  <c r="BQ88" i="5"/>
  <c r="BL88" i="5"/>
  <c r="AW88" i="5"/>
  <c r="AQ117" i="5"/>
  <c r="BW117" i="5"/>
  <c r="AK117" i="5"/>
  <c r="AW117" i="5"/>
  <c r="BT117" i="5"/>
  <c r="BE77" i="5"/>
  <c r="CI70" i="5"/>
  <c r="BW77" i="5"/>
  <c r="CB77" i="5"/>
  <c r="AX77" i="5"/>
  <c r="BY88" i="5"/>
  <c r="BU88" i="5"/>
  <c r="BQ77" i="5"/>
  <c r="BU126" i="5"/>
  <c r="BR126" i="5"/>
  <c r="BI88" i="5"/>
  <c r="CB108" i="5"/>
  <c r="BC88" i="5"/>
  <c r="BH88" i="5"/>
  <c r="AR88" i="5"/>
  <c r="BU117" i="5"/>
  <c r="AJ117" i="5"/>
  <c r="BP77" i="5"/>
  <c r="BY77" i="5"/>
  <c r="BH77" i="5"/>
  <c r="BO98" i="5"/>
  <c r="CH113" i="5"/>
  <c r="AO117" i="5"/>
  <c r="BZ117" i="5"/>
  <c r="AV117" i="5"/>
  <c r="BC117" i="5"/>
  <c r="BI117" i="5"/>
  <c r="AK88" i="5"/>
  <c r="V64" i="6"/>
  <c r="AN108" i="5"/>
  <c r="AI108" i="5"/>
  <c r="CJ95" i="5"/>
  <c r="BM98" i="5"/>
  <c r="AM98" i="5"/>
  <c r="AK98" i="5"/>
  <c r="CB117" i="5"/>
  <c r="AL117" i="5"/>
  <c r="AS108" i="5"/>
  <c r="BY108" i="5"/>
  <c r="CJ86" i="5"/>
  <c r="BE88" i="5"/>
  <c r="AO88" i="5"/>
  <c r="BS88" i="5"/>
  <c r="CF98" i="5"/>
  <c r="BB88" i="5"/>
  <c r="AS88" i="5"/>
  <c r="AX88" i="5"/>
  <c r="AY88" i="5"/>
  <c r="BG88" i="5"/>
  <c r="CG114" i="5"/>
  <c r="AI98" i="5"/>
  <c r="CI104" i="5"/>
  <c r="CB126" i="5"/>
  <c r="BY126" i="5"/>
  <c r="AX108" i="5"/>
  <c r="BT98" i="5"/>
  <c r="AN98" i="5"/>
  <c r="BZ98" i="5"/>
  <c r="AJ98" i="5"/>
  <c r="AP88" i="5"/>
  <c r="BV108" i="5"/>
  <c r="BS108" i="5"/>
  <c r="BU108" i="5"/>
  <c r="AW108" i="5"/>
  <c r="BT88" i="5"/>
  <c r="AU88" i="5"/>
  <c r="AZ88" i="5"/>
  <c r="CB88" i="5"/>
  <c r="AN88" i="5"/>
  <c r="AB128" i="5"/>
  <c r="BV117" i="5"/>
  <c r="CG112" i="5"/>
  <c r="BY117" i="5"/>
  <c r="AY117" i="5"/>
  <c r="BA117" i="5"/>
  <c r="AN117" i="5"/>
  <c r="CC77" i="5"/>
  <c r="AK77" i="5"/>
  <c r="BK77" i="5"/>
  <c r="BU77" i="5"/>
  <c r="CI73" i="5"/>
  <c r="BS77" i="5"/>
  <c r="AM88" i="5"/>
  <c r="BM88" i="5"/>
  <c r="CG125" i="5"/>
  <c r="AK126" i="5"/>
  <c r="AK120" i="6"/>
  <c r="CH95" i="5"/>
  <c r="BS98" i="5"/>
  <c r="CG92" i="5"/>
  <c r="AH98" i="5"/>
  <c r="CJ101" i="5"/>
  <c r="AM45" i="6"/>
  <c r="AN8" i="6"/>
  <c r="R36" i="18" s="1"/>
  <c r="E60" i="14"/>
  <c r="AM53" i="6"/>
  <c r="I24" i="20" s="1"/>
  <c r="L90" i="14"/>
  <c r="AT77" i="5"/>
  <c r="CH70" i="5"/>
  <c r="AY77" i="5"/>
  <c r="CH125" i="5"/>
  <c r="V128" i="5"/>
  <c r="CF77" i="5"/>
  <c r="CJ104" i="5"/>
  <c r="CG95" i="5"/>
  <c r="BV98" i="5"/>
  <c r="BD98" i="5"/>
  <c r="CI74" i="5"/>
  <c r="AI88" i="5"/>
  <c r="CH80" i="5"/>
  <c r="CG113" i="5"/>
  <c r="AM77" i="5"/>
  <c r="AQ98" i="5"/>
  <c r="CI92" i="5"/>
  <c r="CI115" i="5"/>
  <c r="CI101" i="5"/>
  <c r="CZ89" i="6"/>
  <c r="DA73" i="6"/>
  <c r="BR72" i="14"/>
  <c r="CH74" i="5"/>
  <c r="CG80" i="5"/>
  <c r="CG70" i="5"/>
  <c r="AH77" i="5"/>
  <c r="CH85" i="5"/>
  <c r="AP34" i="6"/>
  <c r="CJ125" i="5"/>
  <c r="CI125" i="5"/>
  <c r="BF126" i="5"/>
  <c r="CH121" i="5"/>
  <c r="E39" i="12"/>
  <c r="E40" i="12" s="1"/>
  <c r="E41" i="12" s="1"/>
  <c r="F37" i="12"/>
  <c r="F39" i="12" s="1"/>
  <c r="F40" i="12" s="1"/>
  <c r="F41" i="12" s="1"/>
  <c r="AZ98" i="5"/>
  <c r="CJ115" i="5"/>
  <c r="CH84" i="5"/>
  <c r="J90" i="14"/>
  <c r="CF88" i="5"/>
  <c r="W128" i="5"/>
  <c r="CJ81" i="5"/>
  <c r="CF126" i="5"/>
  <c r="CJ80" i="5"/>
  <c r="AT98" i="5"/>
  <c r="W26" i="6"/>
  <c r="AV88" i="5"/>
  <c r="CJ113" i="5"/>
  <c r="AI117" i="5"/>
  <c r="C92" i="14"/>
  <c r="G37" i="16"/>
  <c r="BC77" i="5"/>
  <c r="AW77" i="5"/>
  <c r="BI77" i="5"/>
  <c r="BB77" i="5"/>
  <c r="AP77" i="5"/>
  <c r="AL77" i="5"/>
  <c r="AU77" i="5"/>
  <c r="AI77" i="5"/>
  <c r="CH82" i="5"/>
  <c r="CI82" i="5"/>
  <c r="CJ82" i="5"/>
  <c r="CJ73" i="5"/>
  <c r="CG73" i="5"/>
  <c r="CJ85" i="5"/>
  <c r="AT117" i="5"/>
  <c r="BF77" i="5"/>
  <c r="CJ121" i="5"/>
  <c r="AJ126" i="5"/>
  <c r="CG121" i="5"/>
  <c r="AH126" i="5"/>
  <c r="X128" i="5"/>
  <c r="BF98" i="5"/>
  <c r="CI95" i="5"/>
  <c r="BE98" i="5"/>
  <c r="BN98" i="5"/>
  <c r="BP98" i="5"/>
  <c r="BJ98" i="5"/>
  <c r="AL98" i="5"/>
  <c r="BA98" i="5"/>
  <c r="BY98" i="5"/>
  <c r="CI116" i="5"/>
  <c r="CJ116" i="5"/>
  <c r="CH115" i="5"/>
  <c r="CI84" i="5"/>
  <c r="CH101" i="5"/>
  <c r="CG101" i="5"/>
  <c r="AE128" i="5"/>
  <c r="CH86" i="5"/>
  <c r="CG81" i="5"/>
  <c r="D63" i="14"/>
  <c r="D71" i="14"/>
  <c r="D83" i="14"/>
  <c r="CI80" i="5"/>
  <c r="BR108" i="5"/>
  <c r="CE128" i="5"/>
  <c r="BR98" i="5"/>
  <c r="CJ112" i="5"/>
  <c r="CH112" i="5"/>
  <c r="AF128" i="5"/>
  <c r="CJ70" i="5"/>
  <c r="BN77" i="5"/>
  <c r="BA77" i="5"/>
  <c r="AZ77" i="5"/>
  <c r="AV77" i="5"/>
  <c r="BM77" i="5"/>
  <c r="AR77" i="5"/>
  <c r="CF117" i="5"/>
  <c r="CG82" i="5"/>
  <c r="CH73" i="5"/>
  <c r="CI85" i="5"/>
  <c r="D49" i="12"/>
  <c r="AT126" i="5"/>
  <c r="AH117" i="5"/>
  <c r="AH88" i="5"/>
  <c r="BF117" i="5"/>
  <c r="BR117" i="5"/>
  <c r="BR77" i="5"/>
  <c r="AD128" i="5"/>
  <c r="AX98" i="5"/>
  <c r="AO98" i="5"/>
  <c r="BQ98" i="5"/>
  <c r="AP98" i="5"/>
  <c r="AW98" i="5"/>
  <c r="BU98" i="5"/>
  <c r="CH92" i="5"/>
  <c r="CJ92" i="5"/>
  <c r="BG98" i="5"/>
  <c r="AS98" i="5"/>
  <c r="BB98" i="5"/>
  <c r="CG116" i="5"/>
  <c r="CH116" i="5"/>
  <c r="CG84" i="5"/>
  <c r="CJ84" i="5"/>
  <c r="CB75" i="6"/>
  <c r="CA91" i="6"/>
  <c r="AS74" i="14"/>
  <c r="BP108" i="5"/>
  <c r="H16" i="16"/>
  <c r="L38" i="6"/>
  <c r="CJ74" i="5"/>
  <c r="CG74" i="5"/>
  <c r="CI86" i="5"/>
  <c r="CI81" i="5"/>
  <c r="CH81" i="5"/>
  <c r="G21" i="11"/>
  <c r="B27" i="11"/>
  <c r="G27" i="11" s="1"/>
  <c r="AA128" i="5"/>
  <c r="CI113" i="5"/>
  <c r="CI112" i="5"/>
  <c r="AT108" i="5"/>
  <c r="AO77" i="5"/>
  <c r="BJ77" i="5"/>
  <c r="AN77" i="5"/>
  <c r="BG77" i="5"/>
  <c r="AJ77" i="5"/>
  <c r="BD77" i="5"/>
  <c r="BO77" i="5"/>
  <c r="AQ77" i="5"/>
  <c r="CG85" i="5"/>
  <c r="G64" i="14"/>
  <c r="AO40" i="6"/>
  <c r="AO51" i="6"/>
  <c r="AO60" i="6" s="1"/>
  <c r="BU157" i="6"/>
  <c r="U157" i="6" s="1"/>
  <c r="U144" i="6"/>
  <c r="BV98" i="6"/>
  <c r="BV110" i="6" s="1"/>
  <c r="BE104" i="6"/>
  <c r="BE101" i="6"/>
  <c r="BI44" i="6"/>
  <c r="CN76" i="6"/>
  <c r="CM92" i="6"/>
  <c r="BE75" i="14"/>
  <c r="BE117" i="6"/>
  <c r="BE113" i="6"/>
  <c r="BE107" i="6"/>
  <c r="W79" i="14"/>
  <c r="W78" i="14" s="1"/>
  <c r="BF90" i="6"/>
  <c r="BF85" i="6"/>
  <c r="X73" i="14"/>
  <c r="W144" i="6"/>
  <c r="CS157" i="6"/>
  <c r="W157" i="6" s="1"/>
  <c r="CD98" i="6"/>
  <c r="CD110" i="6" s="1"/>
  <c r="M37" i="6"/>
  <c r="J15" i="16"/>
  <c r="CE76" i="6"/>
  <c r="CD92" i="6"/>
  <c r="AV75" i="14"/>
  <c r="BS73" i="6"/>
  <c r="BR89" i="6"/>
  <c r="AJ72" i="14"/>
  <c r="BF93" i="6"/>
  <c r="X76" i="14"/>
  <c r="BU110" i="6"/>
  <c r="AJ152" i="6"/>
  <c r="AJ156" i="6"/>
  <c r="AJ159" i="6" s="1"/>
  <c r="AJ155" i="6" s="1"/>
  <c r="CF108" i="5"/>
  <c r="AC128" i="5"/>
  <c r="CN89" i="6"/>
  <c r="CO73" i="6"/>
  <c r="BF72" i="14"/>
  <c r="BM78" i="6"/>
  <c r="AD77" i="14"/>
  <c r="BL94" i="6"/>
  <c r="CD89" i="6"/>
  <c r="AV72" i="14"/>
  <c r="BS78" i="6"/>
  <c r="AJ77" i="14"/>
  <c r="BR94" i="6"/>
  <c r="AE156" i="6"/>
  <c r="AE159" i="6" s="1"/>
  <c r="AE152" i="6"/>
  <c r="L37" i="6"/>
  <c r="I15" i="16"/>
  <c r="AO108" i="6"/>
  <c r="M34" i="20" s="1"/>
  <c r="AW157" i="6"/>
  <c r="S157" i="6" s="1"/>
  <c r="S144" i="6"/>
  <c r="BX76" i="6"/>
  <c r="BW92" i="6"/>
  <c r="AO75" i="14"/>
  <c r="F43" i="12"/>
  <c r="F48" i="12" s="1"/>
  <c r="E48" i="12"/>
  <c r="CG157" i="6"/>
  <c r="V157" i="6" s="1"/>
  <c r="V144" i="6"/>
  <c r="AL66" i="6"/>
  <c r="N38" i="6"/>
  <c r="K16" i="16"/>
  <c r="O38" i="6"/>
  <c r="Z159" i="6"/>
  <c r="CI73" i="6"/>
  <c r="CH89" i="6"/>
  <c r="AZ72" i="14"/>
  <c r="K74" i="6"/>
  <c r="AL157" i="6"/>
  <c r="R157" i="6" s="1"/>
  <c r="R144" i="6"/>
  <c r="BP74" i="6"/>
  <c r="BO90" i="6"/>
  <c r="AG73" i="14"/>
  <c r="BD106" i="6"/>
  <c r="BD108" i="6" s="1"/>
  <c r="BI157" i="6"/>
  <c r="T157" i="6" s="1"/>
  <c r="T144" i="6"/>
  <c r="BC106" i="6"/>
  <c r="L39" i="18" l="1"/>
  <c r="S63" i="6"/>
  <c r="AU128" i="5"/>
  <c r="AV128" i="5"/>
  <c r="Q112" i="6"/>
  <c r="F36" i="16" s="1"/>
  <c r="F42" i="16" s="1"/>
  <c r="F44" i="16" s="1"/>
  <c r="F46" i="16" s="1"/>
  <c r="BF128" i="5"/>
  <c r="BC128" i="5"/>
  <c r="AY128" i="5"/>
  <c r="AK128" i="5"/>
  <c r="CG108" i="5"/>
  <c r="CI88" i="5"/>
  <c r="AG170" i="6"/>
  <c r="CJ77" i="5"/>
  <c r="CC128" i="5"/>
  <c r="CB128" i="5"/>
  <c r="BT128" i="5"/>
  <c r="AS128" i="5"/>
  <c r="BM128" i="5"/>
  <c r="BQ128" i="5"/>
  <c r="BI128" i="5"/>
  <c r="BK128" i="5"/>
  <c r="CI108" i="5"/>
  <c r="BS128" i="5"/>
  <c r="BL128" i="5"/>
  <c r="N37" i="6"/>
  <c r="AF156" i="6"/>
  <c r="AF159" i="6" s="1"/>
  <c r="V54" i="6"/>
  <c r="K25" i="16" s="1"/>
  <c r="Q167" i="6"/>
  <c r="V63" i="6"/>
  <c r="CH117" i="5"/>
  <c r="AP166" i="6"/>
  <c r="AP168" i="6" s="1"/>
  <c r="BW77" i="6"/>
  <c r="AN76" i="14"/>
  <c r="AB122" i="6"/>
  <c r="AB67" i="6"/>
  <c r="AB169" i="6" s="1"/>
  <c r="AC166" i="6"/>
  <c r="AC120" i="6"/>
  <c r="AZ52" i="6"/>
  <c r="R65" i="14"/>
  <c r="AI166" i="6"/>
  <c r="AI168" i="6" s="1"/>
  <c r="AI120" i="6"/>
  <c r="AI122" i="6" s="1"/>
  <c r="BB18" i="6"/>
  <c r="BA35" i="6"/>
  <c r="Q66" i="14"/>
  <c r="U14" i="20"/>
  <c r="AA151" i="6"/>
  <c r="AA123" i="6"/>
  <c r="AX61" i="6"/>
  <c r="U23" i="20"/>
  <c r="AO168" i="6"/>
  <c r="AR128" i="5"/>
  <c r="CG117" i="5"/>
  <c r="CH126" i="5"/>
  <c r="CJ88" i="5"/>
  <c r="BW128" i="5"/>
  <c r="AH66" i="6"/>
  <c r="AI169" i="6"/>
  <c r="BA19" i="6"/>
  <c r="AZ36" i="6"/>
  <c r="AQ167" i="6"/>
  <c r="AQ112" i="6"/>
  <c r="U37" i="18"/>
  <c r="BC17" i="6"/>
  <c r="BD17" i="6" s="1"/>
  <c r="BE17" i="6" s="1"/>
  <c r="BF17" i="6" s="1"/>
  <c r="BG17" i="6" s="1"/>
  <c r="BH17" i="6" s="1"/>
  <c r="X57" i="20"/>
  <c r="V13" i="20"/>
  <c r="AH166" i="6"/>
  <c r="AH168" i="6" s="1"/>
  <c r="F35" i="20"/>
  <c r="F41" i="20" s="1"/>
  <c r="F43" i="20" s="1"/>
  <c r="F45" i="20" s="1"/>
  <c r="AH120" i="6"/>
  <c r="AP31" i="6"/>
  <c r="L9" i="20" s="1"/>
  <c r="BO128" i="5"/>
  <c r="AP128" i="5"/>
  <c r="CI126" i="5"/>
  <c r="CH108" i="5"/>
  <c r="CS54" i="6"/>
  <c r="CS63" i="6" s="1"/>
  <c r="BK67" i="14"/>
  <c r="AG8" i="6"/>
  <c r="L36" i="18"/>
  <c r="AC66" i="6"/>
  <c r="AD169" i="6"/>
  <c r="AD170" i="6" s="1"/>
  <c r="AG122" i="6"/>
  <c r="AN128" i="5"/>
  <c r="BP128" i="5"/>
  <c r="E49" i="12"/>
  <c r="BU128" i="5"/>
  <c r="BR128" i="5"/>
  <c r="BN128" i="5"/>
  <c r="AQ128" i="5"/>
  <c r="AT128" i="5"/>
  <c r="BZ128" i="5"/>
  <c r="BX128" i="5"/>
  <c r="CU20" i="6"/>
  <c r="CT37" i="6"/>
  <c r="G39" i="18"/>
  <c r="L35" i="20"/>
  <c r="L12" i="20"/>
  <c r="L17" i="20" s="1"/>
  <c r="S90" i="6"/>
  <c r="I27" i="20"/>
  <c r="I29" i="20" s="1"/>
  <c r="I31" i="20" s="1"/>
  <c r="K34" i="20"/>
  <c r="K41" i="20" s="1"/>
  <c r="L34" i="20"/>
  <c r="F31" i="16"/>
  <c r="CQ44" i="6"/>
  <c r="AR22" i="6"/>
  <c r="BD128" i="5"/>
  <c r="AW128" i="5"/>
  <c r="CI117" i="5"/>
  <c r="BB128" i="5"/>
  <c r="CH88" i="5"/>
  <c r="BV128" i="5"/>
  <c r="CJ126" i="5"/>
  <c r="AH128" i="5"/>
  <c r="BY128" i="5"/>
  <c r="CI77" i="5"/>
  <c r="AM128" i="5"/>
  <c r="AX128" i="5"/>
  <c r="BH128" i="5"/>
  <c r="CA128" i="5"/>
  <c r="BE128" i="5"/>
  <c r="CR44" i="6"/>
  <c r="AJ128" i="5"/>
  <c r="BJ128" i="5"/>
  <c r="AO128" i="5"/>
  <c r="CG126" i="5"/>
  <c r="BA128" i="5"/>
  <c r="CJ108" i="5"/>
  <c r="AL128" i="5"/>
  <c r="CH77" i="5"/>
  <c r="CJ117" i="5"/>
  <c r="CC75" i="6"/>
  <c r="CB91" i="6"/>
  <c r="AT74" i="14"/>
  <c r="BS72" i="14"/>
  <c r="DA89" i="6"/>
  <c r="DB73" i="6"/>
  <c r="CG98" i="5"/>
  <c r="CG88" i="5"/>
  <c r="CF128" i="5"/>
  <c r="BG128" i="5"/>
  <c r="CJ98" i="5"/>
  <c r="CI98" i="5"/>
  <c r="CH98" i="5"/>
  <c r="AO8" i="6"/>
  <c r="S36" i="18" s="1"/>
  <c r="AN45" i="6"/>
  <c r="AN53" i="6"/>
  <c r="F60" i="14"/>
  <c r="AQ34" i="6"/>
  <c r="M12" i="20" s="1"/>
  <c r="AM57" i="6"/>
  <c r="AM62" i="6"/>
  <c r="AM66" i="6" s="1"/>
  <c r="CG77" i="5"/>
  <c r="E63" i="14"/>
  <c r="E71" i="14"/>
  <c r="E83" i="14"/>
  <c r="F49" i="12"/>
  <c r="AZ128" i="5"/>
  <c r="AI128" i="5"/>
  <c r="H64" i="14"/>
  <c r="AP51" i="6"/>
  <c r="AP60" i="6" s="1"/>
  <c r="AP40" i="6"/>
  <c r="BG93" i="6"/>
  <c r="BH77" i="6"/>
  <c r="K77" i="6" s="1"/>
  <c r="K85" i="6" s="1"/>
  <c r="Y76" i="14"/>
  <c r="BG85" i="6"/>
  <c r="BT73" i="6"/>
  <c r="L73" i="6" s="1"/>
  <c r="BS89" i="6"/>
  <c r="AK72" i="14"/>
  <c r="AK67" i="6"/>
  <c r="AK169" i="6" s="1"/>
  <c r="AK122" i="6"/>
  <c r="AK151" i="6" s="1"/>
  <c r="BQ74" i="6"/>
  <c r="BP90" i="6"/>
  <c r="AH73" i="14"/>
  <c r="AL67" i="6"/>
  <c r="AL169" i="6" s="1"/>
  <c r="AL170" i="6" s="1"/>
  <c r="AL122" i="6"/>
  <c r="AL151" i="6" s="1"/>
  <c r="BT78" i="6"/>
  <c r="L78" i="6" s="1"/>
  <c r="AK77" i="14"/>
  <c r="BS94" i="6"/>
  <c r="BE106" i="6"/>
  <c r="BE108" i="6" s="1"/>
  <c r="V90" i="14"/>
  <c r="CO89" i="6"/>
  <c r="CP73" i="6"/>
  <c r="BG72" i="14"/>
  <c r="CE98" i="6"/>
  <c r="CE110" i="6" s="1"/>
  <c r="BF107" i="6"/>
  <c r="BF117" i="6"/>
  <c r="X96" i="14" s="1"/>
  <c r="BF113" i="6"/>
  <c r="X92" i="14" s="1"/>
  <c r="X79" i="14"/>
  <c r="X78" i="14" s="1"/>
  <c r="W92" i="14"/>
  <c r="CN92" i="6"/>
  <c r="CO76" i="6"/>
  <c r="BF75" i="14"/>
  <c r="BW98" i="6"/>
  <c r="BC108" i="6"/>
  <c r="AV106" i="6"/>
  <c r="R106" i="6" s="1"/>
  <c r="R105" i="6"/>
  <c r="CJ73" i="6"/>
  <c r="CI89" i="6"/>
  <c r="BA72" i="14"/>
  <c r="BX92" i="6"/>
  <c r="BY76" i="6"/>
  <c r="AP75" i="14"/>
  <c r="AE77" i="14"/>
  <c r="BM94" i="6"/>
  <c r="CF76" i="6"/>
  <c r="CE92" i="6"/>
  <c r="AW75" i="14"/>
  <c r="BF104" i="6"/>
  <c r="BF101" i="6"/>
  <c r="W96" i="14"/>
  <c r="Q66" i="6" l="1"/>
  <c r="Q67" i="6" s="1"/>
  <c r="CJ128" i="5"/>
  <c r="L41" i="20"/>
  <c r="CG128" i="5"/>
  <c r="AI170" i="6"/>
  <c r="BC18" i="6"/>
  <c r="X58" i="20"/>
  <c r="BB35" i="6"/>
  <c r="S17" i="6"/>
  <c r="H60" i="16" s="1"/>
  <c r="BI17" i="6"/>
  <c r="BJ17" i="6" s="1"/>
  <c r="BK17" i="6" s="1"/>
  <c r="BL17" i="6" s="1"/>
  <c r="BM17" i="6" s="1"/>
  <c r="BN17" i="6" s="1"/>
  <c r="BO17" i="6" s="1"/>
  <c r="BP17" i="6" s="1"/>
  <c r="BQ17" i="6" s="1"/>
  <c r="BR17" i="6" s="1"/>
  <c r="BS17" i="6" s="1"/>
  <c r="S65" i="14"/>
  <c r="BA52" i="6"/>
  <c r="BA61" i="6" s="1"/>
  <c r="AA156" i="6"/>
  <c r="AA152" i="6"/>
  <c r="BW93" i="6"/>
  <c r="AO76" i="14"/>
  <c r="BX77" i="6"/>
  <c r="AH122" i="6"/>
  <c r="AI151" i="6"/>
  <c r="AI123" i="6"/>
  <c r="R66" i="14"/>
  <c r="AG151" i="6"/>
  <c r="AG123" i="6"/>
  <c r="AR167" i="6"/>
  <c r="AR112" i="6"/>
  <c r="AR166" i="6" s="1"/>
  <c r="V37" i="18"/>
  <c r="BB19" i="6"/>
  <c r="BA36" i="6"/>
  <c r="S66" i="14" s="1"/>
  <c r="AB151" i="6"/>
  <c r="AB123" i="6"/>
  <c r="AQ166" i="6"/>
  <c r="AP120" i="6"/>
  <c r="AF8" i="6"/>
  <c r="K36" i="18"/>
  <c r="M35" i="20"/>
  <c r="M41" i="20" s="1"/>
  <c r="V14" i="20"/>
  <c r="Q120" i="6"/>
  <c r="AH67" i="6"/>
  <c r="AH169" i="6" s="1"/>
  <c r="Q169" i="6" s="1"/>
  <c r="AZ61" i="6"/>
  <c r="AC168" i="6"/>
  <c r="Q166" i="6"/>
  <c r="Q168" i="6" s="1"/>
  <c r="CT54" i="6"/>
  <c r="CT63" i="6" s="1"/>
  <c r="BL67" i="14"/>
  <c r="AC67" i="6"/>
  <c r="AC169" i="6" s="1"/>
  <c r="AC122" i="6"/>
  <c r="AQ31" i="6"/>
  <c r="M9" i="20" s="1"/>
  <c r="CV20" i="6"/>
  <c r="CU37" i="6"/>
  <c r="AK170" i="6"/>
  <c r="W13" i="20"/>
  <c r="AB170" i="6"/>
  <c r="I43" i="20"/>
  <c r="I45" i="20" s="1"/>
  <c r="L22" i="20"/>
  <c r="AO120" i="6"/>
  <c r="H56" i="16"/>
  <c r="V44" i="6"/>
  <c r="AS22" i="6"/>
  <c r="R108" i="6"/>
  <c r="CI128" i="5"/>
  <c r="CS44" i="6"/>
  <c r="CH128" i="5"/>
  <c r="AV108" i="6"/>
  <c r="AQ51" i="6"/>
  <c r="I64" i="14"/>
  <c r="AQ40" i="6"/>
  <c r="F83" i="14"/>
  <c r="F71" i="14"/>
  <c r="F63" i="14"/>
  <c r="BT72" i="14"/>
  <c r="DB89" i="6"/>
  <c r="DC73" i="6"/>
  <c r="AP8" i="6"/>
  <c r="AO53" i="6"/>
  <c r="G60" i="14"/>
  <c r="AO45" i="6"/>
  <c r="AR34" i="6"/>
  <c r="AN57" i="6"/>
  <c r="AN62" i="6"/>
  <c r="AN66" i="6" s="1"/>
  <c r="AM122" i="6"/>
  <c r="AM151" i="6" s="1"/>
  <c r="AM67" i="6"/>
  <c r="AM169" i="6" s="1"/>
  <c r="AM170" i="6" s="1"/>
  <c r="AU74" i="14"/>
  <c r="CD75" i="6"/>
  <c r="CC91" i="6"/>
  <c r="W90" i="14"/>
  <c r="BZ76" i="6"/>
  <c r="M76" i="6" s="1"/>
  <c r="BY92" i="6"/>
  <c r="AQ75" i="14"/>
  <c r="BW110" i="6"/>
  <c r="BQ90" i="6"/>
  <c r="BR74" i="6"/>
  <c r="AI73" i="14"/>
  <c r="BQ85" i="6"/>
  <c r="BG104" i="6"/>
  <c r="BG101" i="6"/>
  <c r="BF106" i="6"/>
  <c r="BF108" i="6" s="1"/>
  <c r="BH93" i="6"/>
  <c r="BI77" i="6"/>
  <c r="S77" i="6"/>
  <c r="S85" i="6" s="1"/>
  <c r="H57" i="16" s="1"/>
  <c r="BH85" i="6"/>
  <c r="Z76" i="14"/>
  <c r="CJ89" i="6"/>
  <c r="BB72" i="14"/>
  <c r="BU78" i="6"/>
  <c r="T78" i="6"/>
  <c r="AL77" i="14"/>
  <c r="BT94" i="6"/>
  <c r="T94" i="6" s="1"/>
  <c r="AL123" i="6"/>
  <c r="BG117" i="6"/>
  <c r="Y79" i="14"/>
  <c r="Y78" i="14" s="1"/>
  <c r="BG107" i="6"/>
  <c r="BG113" i="6"/>
  <c r="Y92" i="14" s="1"/>
  <c r="BX98" i="6"/>
  <c r="BX110" i="6" s="1"/>
  <c r="CO92" i="6"/>
  <c r="CP76" i="6"/>
  <c r="BG75" i="14"/>
  <c r="BU73" i="6"/>
  <c r="BT89" i="6"/>
  <c r="T73" i="6"/>
  <c r="AL72" i="14"/>
  <c r="CF92" i="6"/>
  <c r="U76" i="6"/>
  <c r="AX75" i="14"/>
  <c r="U90" i="14"/>
  <c r="CF98" i="6"/>
  <c r="CF110" i="6" s="1"/>
  <c r="U82" i="6"/>
  <c r="CQ73" i="6"/>
  <c r="CP89" i="6"/>
  <c r="BH72" i="14"/>
  <c r="AK123" i="6"/>
  <c r="AR168" i="6" l="1"/>
  <c r="I63" i="20"/>
  <c r="I64" i="20"/>
  <c r="L7" i="20"/>
  <c r="T36" i="18"/>
  <c r="AE8" i="6"/>
  <c r="J36" i="18"/>
  <c r="AR31" i="6"/>
  <c r="N9" i="20" s="1"/>
  <c r="N12" i="20"/>
  <c r="AC151" i="6"/>
  <c r="AC123" i="6"/>
  <c r="AG156" i="6"/>
  <c r="AG159" i="6" s="1"/>
  <c r="AG152" i="6"/>
  <c r="T65" i="14"/>
  <c r="BB52" i="6"/>
  <c r="X13" i="20"/>
  <c r="AS167" i="6"/>
  <c r="O62" i="20"/>
  <c r="AS112" i="6"/>
  <c r="O35" i="20" s="1"/>
  <c r="O41" i="20" s="1"/>
  <c r="W37" i="18"/>
  <c r="AC170" i="6"/>
  <c r="X59" i="20"/>
  <c r="BB36" i="6"/>
  <c r="T66" i="14" s="1"/>
  <c r="BC19" i="6"/>
  <c r="AH170" i="6"/>
  <c r="F63" i="20"/>
  <c r="F64" i="20"/>
  <c r="BD18" i="6"/>
  <c r="BC35" i="6"/>
  <c r="AI156" i="6"/>
  <c r="AI159" i="6" s="1"/>
  <c r="AI152" i="6"/>
  <c r="BX93" i="6"/>
  <c r="AP76" i="14"/>
  <c r="BY77" i="6"/>
  <c r="AB156" i="6"/>
  <c r="AB159" i="6" s="1"/>
  <c r="AB152" i="6"/>
  <c r="Q170" i="6"/>
  <c r="AA159" i="6"/>
  <c r="N35" i="20"/>
  <c r="N41" i="20" s="1"/>
  <c r="CU54" i="6"/>
  <c r="BM67" i="14"/>
  <c r="AQ168" i="6"/>
  <c r="Q122" i="6"/>
  <c r="Q123" i="6" s="1"/>
  <c r="CW20" i="6"/>
  <c r="CV37" i="6"/>
  <c r="AH151" i="6"/>
  <c r="AH123" i="6"/>
  <c r="W14" i="20"/>
  <c r="N90" i="14"/>
  <c r="T34" i="20"/>
  <c r="S34" i="20"/>
  <c r="R34" i="20"/>
  <c r="C90" i="14"/>
  <c r="G34" i="16"/>
  <c r="AT22" i="6"/>
  <c r="CT44" i="6"/>
  <c r="AM123" i="6"/>
  <c r="CE75" i="6"/>
  <c r="CD91" i="6"/>
  <c r="AV74" i="14"/>
  <c r="AS34" i="6"/>
  <c r="H60" i="14"/>
  <c r="AP45" i="6"/>
  <c r="AQ8" i="6"/>
  <c r="U36" i="18" s="1"/>
  <c r="AP53" i="6"/>
  <c r="L24" i="20" s="1"/>
  <c r="L27" i="20" s="1"/>
  <c r="L29" i="20" s="1"/>
  <c r="AQ60" i="6"/>
  <c r="AR40" i="6"/>
  <c r="AR51" i="6"/>
  <c r="AR60" i="6" s="1"/>
  <c r="J64" i="14"/>
  <c r="AO62" i="6"/>
  <c r="AO66" i="6" s="1"/>
  <c r="AO57" i="6"/>
  <c r="AN67" i="6"/>
  <c r="AN169" i="6" s="1"/>
  <c r="AN122" i="6"/>
  <c r="AN151" i="6" s="1"/>
  <c r="DC89" i="6"/>
  <c r="BU72" i="14"/>
  <c r="DD73" i="6"/>
  <c r="G83" i="14"/>
  <c r="G71" i="14"/>
  <c r="G63" i="14"/>
  <c r="CR73" i="6"/>
  <c r="N73" i="6" s="1"/>
  <c r="CQ89" i="6"/>
  <c r="BI72" i="14"/>
  <c r="T89" i="6"/>
  <c r="Y96" i="14"/>
  <c r="BQ104" i="6"/>
  <c r="BQ101" i="6"/>
  <c r="AK152" i="6"/>
  <c r="AK156" i="6"/>
  <c r="BU89" i="6"/>
  <c r="BV73" i="6"/>
  <c r="AM72" i="14"/>
  <c r="AL156" i="6"/>
  <c r="AL152" i="6"/>
  <c r="AM77" i="14"/>
  <c r="BU94" i="6"/>
  <c r="BV78" i="6"/>
  <c r="X90" i="14"/>
  <c r="BQ107" i="6"/>
  <c r="BQ117" i="6"/>
  <c r="AI96" i="14" s="1"/>
  <c r="BQ113" i="6"/>
  <c r="AI92" i="14" s="1"/>
  <c r="AI79" i="14"/>
  <c r="AI78" i="14" s="1"/>
  <c r="BY98" i="6"/>
  <c r="BZ98" i="6"/>
  <c r="BZ110" i="6" s="1"/>
  <c r="BH117" i="6"/>
  <c r="Z96" i="14" s="1"/>
  <c r="BH113" i="6"/>
  <c r="Z92" i="14" s="1"/>
  <c r="Z79" i="14"/>
  <c r="Z78" i="14" s="1"/>
  <c r="BH107" i="6"/>
  <c r="S107" i="6" s="1"/>
  <c r="CG98" i="6"/>
  <c r="BJ77" i="6"/>
  <c r="BI93" i="6"/>
  <c r="AA76" i="14"/>
  <c r="BI85" i="6"/>
  <c r="CQ76" i="6"/>
  <c r="CP92" i="6"/>
  <c r="BH75" i="14"/>
  <c r="BG106" i="6"/>
  <c r="BG108" i="6" s="1"/>
  <c r="BH104" i="6"/>
  <c r="S104" i="6" s="1"/>
  <c r="BH101" i="6"/>
  <c r="S101" i="6" s="1"/>
  <c r="S93" i="6"/>
  <c r="BS74" i="6"/>
  <c r="BR90" i="6"/>
  <c r="AJ73" i="14"/>
  <c r="BR85" i="6"/>
  <c r="BZ92" i="6"/>
  <c r="U92" i="6" s="1"/>
  <c r="AR75" i="14"/>
  <c r="X14" i="20" l="1"/>
  <c r="U65" i="14"/>
  <c r="BC52" i="6"/>
  <c r="AD8" i="6"/>
  <c r="I36" i="18"/>
  <c r="AN170" i="6"/>
  <c r="BD19" i="6"/>
  <c r="BC36" i="6"/>
  <c r="AC156" i="6"/>
  <c r="AC159" i="6" s="1"/>
  <c r="AC152" i="6"/>
  <c r="BE18" i="6"/>
  <c r="BD35" i="6"/>
  <c r="BB61" i="6"/>
  <c r="X23" i="20"/>
  <c r="BN67" i="14"/>
  <c r="CV54" i="6"/>
  <c r="CV63" i="6" s="1"/>
  <c r="CU63" i="6"/>
  <c r="AT167" i="6"/>
  <c r="AT112" i="6"/>
  <c r="P35" i="20" s="1"/>
  <c r="P41" i="20" s="1"/>
  <c r="X37" i="18"/>
  <c r="CX20" i="6"/>
  <c r="CW37" i="6"/>
  <c r="BZ77" i="6"/>
  <c r="BY93" i="6"/>
  <c r="AQ76" i="14"/>
  <c r="AS166" i="6"/>
  <c r="AS31" i="6"/>
  <c r="O9" i="20" s="1"/>
  <c r="O12" i="20"/>
  <c r="O17" i="20" s="1"/>
  <c r="AH156" i="6"/>
  <c r="AH159" i="6" s="1"/>
  <c r="F50" i="20" s="1"/>
  <c r="AH152" i="6"/>
  <c r="Q151" i="6"/>
  <c r="Q152" i="6" s="1"/>
  <c r="L31" i="20"/>
  <c r="L43" i="20"/>
  <c r="L45" i="20" s="1"/>
  <c r="AU22" i="6"/>
  <c r="S113" i="6"/>
  <c r="H37" i="16" s="1"/>
  <c r="M82" i="6"/>
  <c r="CU44" i="6"/>
  <c r="J91" i="14"/>
  <c r="AR120" i="6"/>
  <c r="J97" i="14" s="1"/>
  <c r="K64" i="14"/>
  <c r="AS51" i="6"/>
  <c r="AS60" i="6" s="1"/>
  <c r="AS40" i="6"/>
  <c r="AM152" i="6"/>
  <c r="AM156" i="6"/>
  <c r="I91" i="14"/>
  <c r="AQ120" i="6"/>
  <c r="AO67" i="6"/>
  <c r="AO169" i="6" s="1"/>
  <c r="AO122" i="6"/>
  <c r="AO151" i="6" s="1"/>
  <c r="H63" i="14"/>
  <c r="H83" i="14"/>
  <c r="H71" i="14"/>
  <c r="AT34" i="6"/>
  <c r="P8" i="6"/>
  <c r="AQ45" i="6"/>
  <c r="AR8" i="6"/>
  <c r="V36" i="18" s="1"/>
  <c r="I60" i="14"/>
  <c r="AQ53" i="6"/>
  <c r="DD89" i="6"/>
  <c r="W73" i="6"/>
  <c r="BV72" i="14"/>
  <c r="AN123" i="6"/>
  <c r="AP62" i="6"/>
  <c r="AP66" i="6" s="1"/>
  <c r="AP67" i="6" s="1"/>
  <c r="AP169" i="6" s="1"/>
  <c r="AP170" i="6" s="1"/>
  <c r="AP57" i="6"/>
  <c r="AW74" i="14"/>
  <c r="CF75" i="6"/>
  <c r="CE91" i="6"/>
  <c r="BH105" i="6"/>
  <c r="S105" i="6" s="1"/>
  <c r="Y90" i="14"/>
  <c r="BR104" i="6"/>
  <c r="BR101" i="6"/>
  <c r="AK159" i="6"/>
  <c r="C84" i="14"/>
  <c r="CR89" i="6"/>
  <c r="V89" i="6" s="1"/>
  <c r="CS73" i="6"/>
  <c r="V73" i="6"/>
  <c r="BJ72" i="14"/>
  <c r="BT74" i="6"/>
  <c r="BS90" i="6"/>
  <c r="AK73" i="14"/>
  <c r="BS85" i="6"/>
  <c r="BI104" i="6"/>
  <c r="BI101" i="6"/>
  <c r="CH98" i="6"/>
  <c r="CH110" i="6" s="1"/>
  <c r="BY110" i="6"/>
  <c r="U110" i="6" s="1"/>
  <c r="U98" i="6"/>
  <c r="BW73" i="6"/>
  <c r="BV89" i="6"/>
  <c r="AN72" i="14"/>
  <c r="BR113" i="6"/>
  <c r="AJ92" i="14" s="1"/>
  <c r="BR117" i="6"/>
  <c r="AJ96" i="14" s="1"/>
  <c r="BR107" i="6"/>
  <c r="AJ79" i="14"/>
  <c r="AJ78" i="14" s="1"/>
  <c r="BI117" i="6"/>
  <c r="BI107" i="6"/>
  <c r="BI113" i="6"/>
  <c r="AA79" i="14"/>
  <c r="AA78" i="14" s="1"/>
  <c r="BK77" i="6"/>
  <c r="BJ93" i="6"/>
  <c r="AB76" i="14"/>
  <c r="BJ85" i="6"/>
  <c r="CG110" i="6"/>
  <c r="BW78" i="6"/>
  <c r="AN77" i="14"/>
  <c r="BV94" i="6"/>
  <c r="D84" i="14"/>
  <c r="AL159" i="6"/>
  <c r="BQ106" i="6"/>
  <c r="BQ108" i="6" s="1"/>
  <c r="CR76" i="6"/>
  <c r="CQ92" i="6"/>
  <c r="BI75" i="14"/>
  <c r="S117" i="6"/>
  <c r="Q159" i="6" l="1"/>
  <c r="F51" i="16" s="1"/>
  <c r="CW54" i="6"/>
  <c r="BO67" i="14"/>
  <c r="CW63" i="6"/>
  <c r="AT31" i="6"/>
  <c r="P9" i="20" s="1"/>
  <c r="P12" i="20"/>
  <c r="AC8" i="6"/>
  <c r="H36" i="18"/>
  <c r="AT166" i="6"/>
  <c r="AT168" i="6" s="1"/>
  <c r="Q156" i="6"/>
  <c r="BD52" i="6"/>
  <c r="BD61" i="6" s="1"/>
  <c r="V65" i="14"/>
  <c r="U66" i="14"/>
  <c r="BF18" i="6"/>
  <c r="BE35" i="6"/>
  <c r="BE19" i="6"/>
  <c r="BD36" i="6"/>
  <c r="V66" i="14" s="1"/>
  <c r="BC61" i="6"/>
  <c r="AO170" i="6"/>
  <c r="AU112" i="6"/>
  <c r="AU167" i="6"/>
  <c r="Y37" i="18"/>
  <c r="CA77" i="6"/>
  <c r="BZ93" i="6"/>
  <c r="AR76" i="14"/>
  <c r="L63" i="20"/>
  <c r="AS168" i="6"/>
  <c r="CY20" i="6"/>
  <c r="CX37" i="6"/>
  <c r="L64" i="20"/>
  <c r="O22" i="20"/>
  <c r="J35" i="16"/>
  <c r="D92" i="14"/>
  <c r="AV22" i="6"/>
  <c r="BH106" i="6"/>
  <c r="S106" i="6" s="1"/>
  <c r="S108" i="6" s="1"/>
  <c r="CV44" i="6"/>
  <c r="AP122" i="6"/>
  <c r="AP151" i="6" s="1"/>
  <c r="I71" i="14"/>
  <c r="I63" i="14"/>
  <c r="I83" i="14"/>
  <c r="I89" i="14"/>
  <c r="L64" i="14"/>
  <c r="AT40" i="6"/>
  <c r="AT51" i="6"/>
  <c r="AQ62" i="6"/>
  <c r="AQ66" i="6" s="1"/>
  <c r="AQ57" i="6"/>
  <c r="AM159" i="6"/>
  <c r="I50" i="20" s="1"/>
  <c r="E84" i="14"/>
  <c r="CG75" i="6"/>
  <c r="U75" i="6"/>
  <c r="CF91" i="6"/>
  <c r="AX74" i="14"/>
  <c r="M75" i="6"/>
  <c r="J60" i="14"/>
  <c r="AR53" i="6"/>
  <c r="AS8" i="6"/>
  <c r="AR45" i="6"/>
  <c r="AU34" i="6"/>
  <c r="I97" i="14"/>
  <c r="AN152" i="6"/>
  <c r="AN156" i="6"/>
  <c r="AO123" i="6"/>
  <c r="AI90" i="14"/>
  <c r="BX78" i="6"/>
  <c r="AO77" i="14"/>
  <c r="BW94" i="6"/>
  <c r="BJ107" i="6"/>
  <c r="BJ113" i="6"/>
  <c r="AB92" i="14" s="1"/>
  <c r="BJ117" i="6"/>
  <c r="AB96" i="14" s="1"/>
  <c r="AB79" i="14"/>
  <c r="AB78" i="14" s="1"/>
  <c r="CI98" i="6"/>
  <c r="BU74" i="6"/>
  <c r="BT90" i="6"/>
  <c r="AL73" i="14"/>
  <c r="T74" i="6"/>
  <c r="T85" i="6" s="1"/>
  <c r="I57" i="16" s="1"/>
  <c r="BT85" i="6"/>
  <c r="L74" i="6"/>
  <c r="CS89" i="6"/>
  <c r="O73" i="6"/>
  <c r="BK72" i="14"/>
  <c r="CR92" i="6"/>
  <c r="V92" i="6" s="1"/>
  <c r="CS76" i="6"/>
  <c r="V76" i="6"/>
  <c r="BJ75" i="14"/>
  <c r="N76" i="6"/>
  <c r="AA92" i="14"/>
  <c r="BS107" i="6"/>
  <c r="BS117" i="6"/>
  <c r="AK96" i="14" s="1"/>
  <c r="BS113" i="6"/>
  <c r="AK92" i="14" s="1"/>
  <c r="AK79" i="14"/>
  <c r="AK78" i="14" s="1"/>
  <c r="BJ104" i="6"/>
  <c r="BJ101" i="6"/>
  <c r="AK161" i="6"/>
  <c r="D96" i="14"/>
  <c r="H41" i="16"/>
  <c r="BL77" i="6"/>
  <c r="BK93" i="6"/>
  <c r="AC76" i="14"/>
  <c r="BK85" i="6"/>
  <c r="AA96" i="14"/>
  <c r="BX73" i="6"/>
  <c r="BW89" i="6"/>
  <c r="AO72" i="14"/>
  <c r="BI106" i="6"/>
  <c r="BI108" i="6" s="1"/>
  <c r="BS101" i="6"/>
  <c r="BS104" i="6"/>
  <c r="BR106" i="6"/>
  <c r="BR108" i="6" s="1"/>
  <c r="AB8" i="6" l="1"/>
  <c r="G36" i="18"/>
  <c r="CA93" i="6"/>
  <c r="CB77" i="6"/>
  <c r="AS76" i="14"/>
  <c r="AV167" i="6"/>
  <c r="R167" i="6" s="1"/>
  <c r="R22" i="6"/>
  <c r="R62" i="20"/>
  <c r="AV112" i="6"/>
  <c r="Z37" i="18"/>
  <c r="BP67" i="14"/>
  <c r="CX54" i="6"/>
  <c r="CX63" i="6" s="1"/>
  <c r="CZ20" i="6"/>
  <c r="CY37" i="6"/>
  <c r="BF19" i="6"/>
  <c r="BE36" i="6"/>
  <c r="W66" i="14" s="1"/>
  <c r="W65" i="14"/>
  <c r="BE52" i="6"/>
  <c r="BE61" i="6" s="1"/>
  <c r="AU166" i="6"/>
  <c r="Q35" i="20"/>
  <c r="Q41" i="20" s="1"/>
  <c r="BG18" i="6"/>
  <c r="BF35" i="6"/>
  <c r="AU31" i="6"/>
  <c r="Q9" i="20" s="1"/>
  <c r="O7" i="20"/>
  <c r="W36" i="18"/>
  <c r="Q12" i="20"/>
  <c r="U91" i="6"/>
  <c r="AT60" i="6"/>
  <c r="D90" i="14"/>
  <c r="BH108" i="6"/>
  <c r="Z90" i="14" s="1"/>
  <c r="AW22" i="6"/>
  <c r="AP123" i="6"/>
  <c r="CW44" i="6"/>
  <c r="AT8" i="6"/>
  <c r="X36" i="18" s="1"/>
  <c r="K60" i="14"/>
  <c r="AS53" i="6"/>
  <c r="O24" i="20" s="1"/>
  <c r="O27" i="20" s="1"/>
  <c r="O29" i="20" s="1"/>
  <c r="R8" i="6"/>
  <c r="C89" i="14" s="1"/>
  <c r="AS45" i="6"/>
  <c r="H34" i="16"/>
  <c r="AO156" i="6"/>
  <c r="AO152" i="6"/>
  <c r="M64" i="14"/>
  <c r="AU40" i="6"/>
  <c r="AU51" i="6"/>
  <c r="AU60" i="6" s="1"/>
  <c r="AR62" i="6"/>
  <c r="AR66" i="6" s="1"/>
  <c r="AR122" i="6" s="1"/>
  <c r="AR151" i="6" s="1"/>
  <c r="AR57" i="6"/>
  <c r="L91" i="14"/>
  <c r="AT120" i="6"/>
  <c r="AN159" i="6"/>
  <c r="J50" i="20" s="1"/>
  <c r="F84" i="14"/>
  <c r="K91" i="14"/>
  <c r="AS120" i="6"/>
  <c r="AV34" i="6"/>
  <c r="J89" i="14"/>
  <c r="J83" i="14"/>
  <c r="J71" i="14"/>
  <c r="J63" i="14"/>
  <c r="AY74" i="14"/>
  <c r="CH75" i="6"/>
  <c r="CG91" i="6"/>
  <c r="AQ122" i="6"/>
  <c r="AQ151" i="6" s="1"/>
  <c r="AQ67" i="6"/>
  <c r="AQ169" i="6" s="1"/>
  <c r="AA90" i="14"/>
  <c r="AJ90" i="14"/>
  <c r="AP152" i="6"/>
  <c r="AP156" i="6"/>
  <c r="CS92" i="6"/>
  <c r="CT76" i="6"/>
  <c r="BK75" i="14"/>
  <c r="CJ98" i="6"/>
  <c r="CJ110" i="6" s="1"/>
  <c r="BY73" i="6"/>
  <c r="BX89" i="6"/>
  <c r="AP72" i="14"/>
  <c r="W89" i="6"/>
  <c r="CI110" i="6"/>
  <c r="BY78" i="6"/>
  <c r="AP77" i="14"/>
  <c r="BX94" i="6"/>
  <c r="BS106" i="6"/>
  <c r="BS108" i="6" s="1"/>
  <c r="AL155" i="6"/>
  <c r="AL161" i="6" s="1"/>
  <c r="C85" i="14"/>
  <c r="BJ106" i="6"/>
  <c r="BJ108" i="6" s="1"/>
  <c r="BT104" i="6"/>
  <c r="BT101" i="6"/>
  <c r="T90" i="6"/>
  <c r="BK104" i="6"/>
  <c r="BK101" i="6"/>
  <c r="BL93" i="6"/>
  <c r="BM77" i="6"/>
  <c r="BL85" i="6"/>
  <c r="AD76" i="14"/>
  <c r="BK113" i="6"/>
  <c r="BK117" i="6"/>
  <c r="BK107" i="6"/>
  <c r="AC79" i="14"/>
  <c r="AC78" i="14" s="1"/>
  <c r="BT117" i="6"/>
  <c r="AL96" i="14" s="1"/>
  <c r="BT107" i="6"/>
  <c r="BT113" i="6"/>
  <c r="AL92" i="14" s="1"/>
  <c r="AL79" i="14"/>
  <c r="AL78" i="14" s="1"/>
  <c r="BU90" i="6"/>
  <c r="BV74" i="6"/>
  <c r="AM73" i="14"/>
  <c r="BU85" i="6"/>
  <c r="CY54" i="6" l="1"/>
  <c r="CY63" i="6" s="1"/>
  <c r="BQ67" i="14"/>
  <c r="DA20" i="6"/>
  <c r="CZ37" i="6"/>
  <c r="CC77" i="6"/>
  <c r="CB93" i="6"/>
  <c r="AT76" i="14"/>
  <c r="BH18" i="6"/>
  <c r="BG35" i="6"/>
  <c r="AV166" i="6"/>
  <c r="AV168" i="6" s="1"/>
  <c r="AU168" i="6"/>
  <c r="X65" i="14"/>
  <c r="BF52" i="6"/>
  <c r="BF61" i="6" s="1"/>
  <c r="AQ170" i="6"/>
  <c r="AA8" i="6"/>
  <c r="F36" i="18"/>
  <c r="AV31" i="6"/>
  <c r="R12" i="20"/>
  <c r="R17" i="20" s="1"/>
  <c r="AW112" i="6"/>
  <c r="AW167" i="6"/>
  <c r="AA37" i="18"/>
  <c r="BG19" i="6"/>
  <c r="BF36" i="6"/>
  <c r="X66" i="14" s="1"/>
  <c r="R35" i="20"/>
  <c r="R41" i="20" s="1"/>
  <c r="O31" i="20"/>
  <c r="O43" i="20"/>
  <c r="O45" i="20" s="1"/>
  <c r="AX22" i="6"/>
  <c r="CX44" i="6"/>
  <c r="AR67" i="6"/>
  <c r="AR169" i="6" s="1"/>
  <c r="AR170" i="6" s="1"/>
  <c r="L97" i="14"/>
  <c r="K97" i="14"/>
  <c r="AZ74" i="14"/>
  <c r="CI75" i="6"/>
  <c r="CH91" i="6"/>
  <c r="AV51" i="6"/>
  <c r="R51" i="6" s="1"/>
  <c r="AV40" i="6"/>
  <c r="N64" i="14"/>
  <c r="R34" i="6"/>
  <c r="AO159" i="6"/>
  <c r="K50" i="20" s="1"/>
  <c r="G84" i="14"/>
  <c r="AS57" i="6"/>
  <c r="AS62" i="6"/>
  <c r="AS66" i="6" s="1"/>
  <c r="AW34" i="6"/>
  <c r="K83" i="14"/>
  <c r="K89" i="14"/>
  <c r="K63" i="14"/>
  <c r="K71" i="14"/>
  <c r="AQ123" i="6"/>
  <c r="L60" i="14"/>
  <c r="AU8" i="6"/>
  <c r="Y36" i="18" s="1"/>
  <c r="AT53" i="6"/>
  <c r="AT45" i="6"/>
  <c r="BW74" i="6"/>
  <c r="BV90" i="6"/>
  <c r="AN73" i="14"/>
  <c r="BV85" i="6"/>
  <c r="AM155" i="6"/>
  <c r="AM161" i="6" s="1"/>
  <c r="I51" i="20" s="1"/>
  <c r="D85" i="14"/>
  <c r="BZ78" i="6"/>
  <c r="AQ77" i="14"/>
  <c r="BY94" i="6"/>
  <c r="CU76" i="6"/>
  <c r="CT92" i="6"/>
  <c r="BL75" i="14"/>
  <c r="BL117" i="6"/>
  <c r="AD96" i="14" s="1"/>
  <c r="BL107" i="6"/>
  <c r="BL113" i="6"/>
  <c r="AD92" i="14" s="1"/>
  <c r="AD79" i="14"/>
  <c r="AD78" i="14" s="1"/>
  <c r="AB90" i="14"/>
  <c r="BY89" i="6"/>
  <c r="BZ73" i="6"/>
  <c r="AQ72" i="14"/>
  <c r="H84" i="14"/>
  <c r="AP159" i="6"/>
  <c r="BU117" i="6"/>
  <c r="BU113" i="6"/>
  <c r="AM79" i="14"/>
  <c r="AM78" i="14" s="1"/>
  <c r="BU107" i="6"/>
  <c r="AC96" i="14"/>
  <c r="BM93" i="6"/>
  <c r="BN77" i="6"/>
  <c r="AE76" i="14"/>
  <c r="BM85" i="6"/>
  <c r="AK90" i="14"/>
  <c r="BU101" i="6"/>
  <c r="BU104" i="6"/>
  <c r="AC92" i="14"/>
  <c r="BL104" i="6"/>
  <c r="BL101" i="6"/>
  <c r="BK106" i="6"/>
  <c r="BK108" i="6" s="1"/>
  <c r="AR123" i="6"/>
  <c r="CK98" i="6"/>
  <c r="R166" i="6" l="1"/>
  <c r="R168" i="6" s="1"/>
  <c r="BR67" i="14"/>
  <c r="CZ54" i="6"/>
  <c r="CZ63" i="6" s="1"/>
  <c r="AX167" i="6"/>
  <c r="AX112" i="6"/>
  <c r="AB37" i="18"/>
  <c r="AU76" i="14"/>
  <c r="CD77" i="6"/>
  <c r="CC93" i="6"/>
  <c r="R31" i="6"/>
  <c r="G9" i="16" s="1"/>
  <c r="R9" i="20"/>
  <c r="DB20" i="6"/>
  <c r="DA37" i="6"/>
  <c r="AW31" i="6"/>
  <c r="S9" i="20" s="1"/>
  <c r="S12" i="20"/>
  <c r="BH19" i="6"/>
  <c r="BG36" i="6"/>
  <c r="Y66" i="14" s="1"/>
  <c r="S18" i="6"/>
  <c r="H61" i="16" s="1"/>
  <c r="BI18" i="6"/>
  <c r="BH35" i="6"/>
  <c r="AW166" i="6"/>
  <c r="S35" i="20"/>
  <c r="S41" i="20" s="1"/>
  <c r="Z8" i="6"/>
  <c r="E36" i="18"/>
  <c r="BG52" i="6"/>
  <c r="BG61" i="6" s="1"/>
  <c r="Y65" i="14"/>
  <c r="R22" i="20"/>
  <c r="L50" i="20"/>
  <c r="G22" i="16"/>
  <c r="AY22" i="6"/>
  <c r="CY44" i="6"/>
  <c r="AV60" i="6"/>
  <c r="R60" i="6" s="1"/>
  <c r="R40" i="6"/>
  <c r="AU45" i="6"/>
  <c r="AU53" i="6"/>
  <c r="AV8" i="6"/>
  <c r="M60" i="14"/>
  <c r="CJ75" i="6"/>
  <c r="BA74" i="14"/>
  <c r="CI91" i="6"/>
  <c r="L63" i="14"/>
  <c r="L83" i="14"/>
  <c r="L89" i="14"/>
  <c r="L71" i="14"/>
  <c r="M91" i="14"/>
  <c r="AU120" i="6"/>
  <c r="N91" i="14"/>
  <c r="AV120" i="6"/>
  <c r="R112" i="6"/>
  <c r="AS67" i="6"/>
  <c r="AS169" i="6" s="1"/>
  <c r="AS122" i="6"/>
  <c r="AS151" i="6" s="1"/>
  <c r="AQ156" i="6"/>
  <c r="AQ152" i="6"/>
  <c r="O64" i="14"/>
  <c r="AW51" i="6"/>
  <c r="AW40" i="6"/>
  <c r="J34" i="6"/>
  <c r="G12" i="16"/>
  <c r="G17" i="16" s="1"/>
  <c r="G19" i="16" s="1"/>
  <c r="AT57" i="6"/>
  <c r="AT62" i="6"/>
  <c r="AT66" i="6" s="1"/>
  <c r="AX34" i="6"/>
  <c r="CL98" i="6"/>
  <c r="CL110" i="6" s="1"/>
  <c r="AC90" i="14"/>
  <c r="BM117" i="6"/>
  <c r="BM107" i="6"/>
  <c r="BM113" i="6"/>
  <c r="AE79" i="14"/>
  <c r="AE78" i="14" s="1"/>
  <c r="BX74" i="6"/>
  <c r="BW90" i="6"/>
  <c r="AO73" i="14"/>
  <c r="BW85" i="6"/>
  <c r="AM92" i="14"/>
  <c r="CV76" i="6"/>
  <c r="CU92" i="6"/>
  <c r="BM75" i="14"/>
  <c r="BV117" i="6"/>
  <c r="AN96" i="14" s="1"/>
  <c r="BV107" i="6"/>
  <c r="BV113" i="6"/>
  <c r="AN92" i="14" s="1"/>
  <c r="AN79" i="14"/>
  <c r="AN78" i="14" s="1"/>
  <c r="BO77" i="6"/>
  <c r="BN93" i="6"/>
  <c r="AF76" i="14"/>
  <c r="BN85" i="6"/>
  <c r="AM96" i="14"/>
  <c r="BZ89" i="6"/>
  <c r="AR72" i="14"/>
  <c r="M73" i="6"/>
  <c r="AN155" i="6"/>
  <c r="AN161" i="6" s="1"/>
  <c r="J51" i="20" s="1"/>
  <c r="E85" i="14"/>
  <c r="CK110" i="6"/>
  <c r="AR156" i="6"/>
  <c r="AR152" i="6"/>
  <c r="BL106" i="6"/>
  <c r="BL108" i="6" s="1"/>
  <c r="BU106" i="6"/>
  <c r="BU108" i="6" s="1"/>
  <c r="BM104" i="6"/>
  <c r="BM101" i="6"/>
  <c r="CA78" i="6"/>
  <c r="AR77" i="14"/>
  <c r="BZ94" i="6"/>
  <c r="BV104" i="6"/>
  <c r="BV101" i="6"/>
  <c r="AX31" i="6" l="1"/>
  <c r="T9" i="20" s="1"/>
  <c r="T12" i="20"/>
  <c r="R7" i="20"/>
  <c r="Z36" i="18"/>
  <c r="Y8" i="6"/>
  <c r="C36" i="18" s="1"/>
  <c r="D36" i="18"/>
  <c r="S19" i="6"/>
  <c r="H62" i="16" s="1"/>
  <c r="H65" i="16" s="1"/>
  <c r="BI19" i="6"/>
  <c r="BH36" i="6"/>
  <c r="AS170" i="6"/>
  <c r="O63" i="20"/>
  <c r="O64" i="20"/>
  <c r="AW168" i="6"/>
  <c r="CE77" i="6"/>
  <c r="CD93" i="6"/>
  <c r="AV76" i="14"/>
  <c r="U62" i="20"/>
  <c r="AY167" i="6"/>
  <c r="AY112" i="6"/>
  <c r="AC37" i="18"/>
  <c r="AX166" i="6"/>
  <c r="AX168" i="6" s="1"/>
  <c r="U35" i="20"/>
  <c r="U41" i="20" s="1"/>
  <c r="S35" i="6"/>
  <c r="BH52" i="6"/>
  <c r="S52" i="6" s="1"/>
  <c r="H23" i="16" s="1"/>
  <c r="Z65" i="14"/>
  <c r="DA54" i="6"/>
  <c r="DA63" i="6" s="1"/>
  <c r="BS67" i="14"/>
  <c r="BJ18" i="6"/>
  <c r="BK18" i="6" s="1"/>
  <c r="BL18" i="6" s="1"/>
  <c r="BM18" i="6" s="1"/>
  <c r="BN18" i="6" s="1"/>
  <c r="BO18" i="6" s="1"/>
  <c r="BP18" i="6" s="1"/>
  <c r="BQ18" i="6" s="1"/>
  <c r="BR18" i="6" s="1"/>
  <c r="BS18" i="6" s="1"/>
  <c r="BT18" i="6" s="1"/>
  <c r="BI35" i="6"/>
  <c r="DC20" i="6"/>
  <c r="DB37" i="6"/>
  <c r="T35" i="20"/>
  <c r="T41" i="20" s="1"/>
  <c r="AW60" i="6"/>
  <c r="AZ22" i="6"/>
  <c r="N97" i="14"/>
  <c r="CZ44" i="6"/>
  <c r="AY34" i="6"/>
  <c r="AS123" i="6"/>
  <c r="AU57" i="6"/>
  <c r="AU62" i="6"/>
  <c r="AU66" i="6" s="1"/>
  <c r="P64" i="14"/>
  <c r="AX40" i="6"/>
  <c r="AX51" i="6"/>
  <c r="AX60" i="6" s="1"/>
  <c r="I84" i="14"/>
  <c r="AQ159" i="6"/>
  <c r="AT122" i="6"/>
  <c r="AT151" i="6" s="1"/>
  <c r="AT67" i="6"/>
  <c r="AT169" i="6" s="1"/>
  <c r="M97" i="14"/>
  <c r="R120" i="6"/>
  <c r="BB74" i="14"/>
  <c r="CK75" i="6"/>
  <c r="CJ91" i="6"/>
  <c r="N60" i="14"/>
  <c r="J8" i="6"/>
  <c r="AW8" i="6"/>
  <c r="AA36" i="18" s="1"/>
  <c r="AV53" i="6"/>
  <c r="R24" i="20" s="1"/>
  <c r="R27" i="20" s="1"/>
  <c r="R29" i="20" s="1"/>
  <c r="AV45" i="6"/>
  <c r="R45" i="6" s="1"/>
  <c r="G36" i="16"/>
  <c r="G42" i="16" s="1"/>
  <c r="C91" i="14"/>
  <c r="M83" i="14"/>
  <c r="M63" i="14"/>
  <c r="M89" i="14"/>
  <c r="M71" i="14"/>
  <c r="CB78" i="6"/>
  <c r="AS77" i="14"/>
  <c r="CA94" i="6"/>
  <c r="U89" i="6"/>
  <c r="BW104" i="6"/>
  <c r="BW101" i="6"/>
  <c r="AE92" i="14"/>
  <c r="CM98" i="6"/>
  <c r="BV106" i="6"/>
  <c r="BV108" i="6" s="1"/>
  <c r="AM90" i="14"/>
  <c r="AD90" i="14"/>
  <c r="AR159" i="6"/>
  <c r="J84" i="14"/>
  <c r="BN101" i="6"/>
  <c r="BN104" i="6"/>
  <c r="BY74" i="6"/>
  <c r="BX90" i="6"/>
  <c r="AP73" i="14"/>
  <c r="BX85" i="6"/>
  <c r="BM106" i="6"/>
  <c r="BM108" i="6" s="1"/>
  <c r="AO155" i="6"/>
  <c r="AO161" i="6" s="1"/>
  <c r="K51" i="20" s="1"/>
  <c r="F85" i="14"/>
  <c r="BP77" i="6"/>
  <c r="BO93" i="6"/>
  <c r="AG76" i="14"/>
  <c r="BO85" i="6"/>
  <c r="CV92" i="6"/>
  <c r="CW76" i="6"/>
  <c r="BN75" i="14"/>
  <c r="BW117" i="6"/>
  <c r="BW113" i="6"/>
  <c r="AO92" i="14" s="1"/>
  <c r="BW107" i="6"/>
  <c r="AO79" i="14"/>
  <c r="AO78" i="14" s="1"/>
  <c r="AE96" i="14"/>
  <c r="BN117" i="6"/>
  <c r="AF96" i="14" s="1"/>
  <c r="BN113" i="6"/>
  <c r="AF92" i="14" s="1"/>
  <c r="AF79" i="14"/>
  <c r="AF78" i="14" s="1"/>
  <c r="BN107" i="6"/>
  <c r="BH61" i="6" l="1"/>
  <c r="S61" i="6" s="1"/>
  <c r="T18" i="6"/>
  <c r="I61" i="16" s="1"/>
  <c r="BU18" i="6"/>
  <c r="CF77" i="6"/>
  <c r="CE93" i="6"/>
  <c r="AW76" i="14"/>
  <c r="Z66" i="14"/>
  <c r="S36" i="6"/>
  <c r="BI52" i="6"/>
  <c r="BI61" i="6" s="1"/>
  <c r="AA65" i="14"/>
  <c r="H13" i="16"/>
  <c r="K35" i="6"/>
  <c r="AT170" i="6"/>
  <c r="AZ167" i="6"/>
  <c r="AZ112" i="6"/>
  <c r="AD37" i="18"/>
  <c r="AY31" i="6"/>
  <c r="U9" i="20" s="1"/>
  <c r="U12" i="20"/>
  <c r="U17" i="20" s="1"/>
  <c r="BJ19" i="6"/>
  <c r="BI36" i="6"/>
  <c r="BT67" i="14"/>
  <c r="DB54" i="6"/>
  <c r="DB63" i="6" s="1"/>
  <c r="AY166" i="6"/>
  <c r="AY168" i="6" s="1"/>
  <c r="DD20" i="6"/>
  <c r="DC37" i="6"/>
  <c r="R31" i="20"/>
  <c r="R43" i="20"/>
  <c r="R45" i="20" s="1"/>
  <c r="M50" i="20"/>
  <c r="N50" i="20"/>
  <c r="BA22" i="6"/>
  <c r="DA44" i="6"/>
  <c r="AT123" i="6"/>
  <c r="AU122" i="6"/>
  <c r="AU151" i="6" s="1"/>
  <c r="AU67" i="6"/>
  <c r="AU169" i="6" s="1"/>
  <c r="AU170" i="6" s="1"/>
  <c r="O60" i="14"/>
  <c r="AX8" i="6"/>
  <c r="AB36" i="18" s="1"/>
  <c r="AW53" i="6"/>
  <c r="AW45" i="6"/>
  <c r="CL75" i="6"/>
  <c r="CK91" i="6"/>
  <c r="BC74" i="14"/>
  <c r="P91" i="14"/>
  <c r="AX120" i="6"/>
  <c r="AV57" i="6"/>
  <c r="R57" i="6" s="1"/>
  <c r="AV62" i="6"/>
  <c r="AV66" i="6" s="1"/>
  <c r="AV122" i="6" s="1"/>
  <c r="AV151" i="6" s="1"/>
  <c r="R53" i="6"/>
  <c r="O91" i="14"/>
  <c r="AW120" i="6"/>
  <c r="AS156" i="6"/>
  <c r="AS152" i="6"/>
  <c r="AY51" i="6"/>
  <c r="AY60" i="6" s="1"/>
  <c r="Q64" i="14"/>
  <c r="AY40" i="6"/>
  <c r="N83" i="14"/>
  <c r="N89" i="14"/>
  <c r="N63" i="14"/>
  <c r="N71" i="14"/>
  <c r="C97" i="14"/>
  <c r="AZ34" i="6"/>
  <c r="AE90" i="14"/>
  <c r="BO117" i="6"/>
  <c r="AG96" i="14" s="1"/>
  <c r="BO107" i="6"/>
  <c r="BO113" i="6"/>
  <c r="AG92" i="14" s="1"/>
  <c r="AG79" i="14"/>
  <c r="AG78" i="14" s="1"/>
  <c r="CN98" i="6"/>
  <c r="CN110" i="6" s="1"/>
  <c r="AP155" i="6"/>
  <c r="AP161" i="6" s="1"/>
  <c r="L51" i="20" s="1"/>
  <c r="G85" i="14"/>
  <c r="BX101" i="6"/>
  <c r="BX104" i="6"/>
  <c r="AN90" i="14"/>
  <c r="CC78" i="6"/>
  <c r="AT77" i="14"/>
  <c r="CB94" i="6"/>
  <c r="CW92" i="6"/>
  <c r="CX76" i="6"/>
  <c r="BO75" i="14"/>
  <c r="BO101" i="6"/>
  <c r="BO104" i="6"/>
  <c r="BZ74" i="6"/>
  <c r="BY90" i="6"/>
  <c r="AQ73" i="14"/>
  <c r="BY85" i="6"/>
  <c r="AO96" i="14"/>
  <c r="BP93" i="6"/>
  <c r="AH76" i="14"/>
  <c r="BP85" i="6"/>
  <c r="L77" i="6"/>
  <c r="L85" i="6" s="1"/>
  <c r="BX117" i="6"/>
  <c r="AP96" i="14" s="1"/>
  <c r="BX107" i="6"/>
  <c r="BX113" i="6"/>
  <c r="AP79" i="14"/>
  <c r="AP78" i="14" s="1"/>
  <c r="BN106" i="6"/>
  <c r="BN108" i="6" s="1"/>
  <c r="CM110" i="6"/>
  <c r="BW106" i="6"/>
  <c r="BW108" i="6" s="1"/>
  <c r="AZ31" i="6" l="1"/>
  <c r="V9" i="20" s="1"/>
  <c r="BA167" i="6"/>
  <c r="BA112" i="6"/>
  <c r="AE37" i="18"/>
  <c r="BV18" i="6"/>
  <c r="BU35" i="6"/>
  <c r="AZ166" i="6"/>
  <c r="V35" i="20"/>
  <c r="V41" i="20" s="1"/>
  <c r="AA66" i="14"/>
  <c r="U77" i="6"/>
  <c r="AX76" i="14"/>
  <c r="M77" i="6"/>
  <c r="CF93" i="6"/>
  <c r="U93" i="6" s="1"/>
  <c r="CG77" i="6"/>
  <c r="DC54" i="6"/>
  <c r="DC63" i="6" s="1"/>
  <c r="BU67" i="14"/>
  <c r="BK19" i="6"/>
  <c r="BJ36" i="6"/>
  <c r="AB66" i="14" s="1"/>
  <c r="K36" i="6"/>
  <c r="H14" i="16"/>
  <c r="W20" i="6"/>
  <c r="DD37" i="6"/>
  <c r="V12" i="20"/>
  <c r="U22" i="20"/>
  <c r="G24" i="16"/>
  <c r="G27" i="16" s="1"/>
  <c r="G29" i="16" s="1"/>
  <c r="G31" i="16" s="1"/>
  <c r="I56" i="16"/>
  <c r="BB22" i="6"/>
  <c r="AV67" i="6"/>
  <c r="AV169" i="6" s="1"/>
  <c r="DB44" i="6"/>
  <c r="R66" i="6"/>
  <c r="R67" i="6" s="1"/>
  <c r="AW62" i="6"/>
  <c r="AW66" i="6" s="1"/>
  <c r="AW122" i="6" s="1"/>
  <c r="AW151" i="6" s="1"/>
  <c r="AW57" i="6"/>
  <c r="R64" i="14"/>
  <c r="AZ40" i="6"/>
  <c r="AZ51" i="6"/>
  <c r="K84" i="14"/>
  <c r="AS159" i="6"/>
  <c r="R62" i="6"/>
  <c r="P60" i="14"/>
  <c r="AX45" i="6"/>
  <c r="AX53" i="6"/>
  <c r="AY8" i="6"/>
  <c r="AU123" i="6"/>
  <c r="BA34" i="6"/>
  <c r="BA31" i="6" s="1"/>
  <c r="W9" i="20" s="1"/>
  <c r="P97" i="14"/>
  <c r="CL91" i="6"/>
  <c r="CM75" i="6"/>
  <c r="BD74" i="14"/>
  <c r="O63" i="14"/>
  <c r="O83" i="14"/>
  <c r="O71" i="14"/>
  <c r="O89" i="14"/>
  <c r="AT156" i="6"/>
  <c r="AT152" i="6"/>
  <c r="O97" i="14"/>
  <c r="AO90" i="14"/>
  <c r="AF90" i="14"/>
  <c r="BP117" i="6"/>
  <c r="BP107" i="6"/>
  <c r="T107" i="6" s="1"/>
  <c r="AH79" i="14"/>
  <c r="AH78" i="14" s="1"/>
  <c r="BP113" i="6"/>
  <c r="AV123" i="6"/>
  <c r="R122" i="6"/>
  <c r="R123" i="6" s="1"/>
  <c r="BY104" i="6"/>
  <c r="BY101" i="6"/>
  <c r="CA74" i="6"/>
  <c r="BZ90" i="6"/>
  <c r="AR73" i="14"/>
  <c r="BZ85" i="6"/>
  <c r="AQ155" i="6"/>
  <c r="AQ161" i="6" s="1"/>
  <c r="M51" i="20" s="1"/>
  <c r="H85" i="14"/>
  <c r="AP92" i="14"/>
  <c r="BP101" i="6"/>
  <c r="T101" i="6" s="1"/>
  <c r="BP104" i="6"/>
  <c r="T93" i="6"/>
  <c r="BY117" i="6"/>
  <c r="AQ96" i="14" s="1"/>
  <c r="AQ79" i="14"/>
  <c r="AQ78" i="14" s="1"/>
  <c r="BY107" i="6"/>
  <c r="BY113" i="6"/>
  <c r="AQ92" i="14" s="1"/>
  <c r="BO106" i="6"/>
  <c r="BO108" i="6" s="1"/>
  <c r="CY76" i="6"/>
  <c r="CX92" i="6"/>
  <c r="BP75" i="14"/>
  <c r="AU77" i="14"/>
  <c r="CC94" i="6"/>
  <c r="CD78" i="6"/>
  <c r="CO98" i="6"/>
  <c r="BX106" i="6"/>
  <c r="BX108" i="6" s="1"/>
  <c r="BW18" i="6" l="1"/>
  <c r="BV35" i="6"/>
  <c r="BA166" i="6"/>
  <c r="BA168" i="6" s="1"/>
  <c r="W35" i="20"/>
  <c r="W41" i="20" s="1"/>
  <c r="AV170" i="6"/>
  <c r="R169" i="6"/>
  <c r="R170" i="6" s="1"/>
  <c r="R63" i="20"/>
  <c r="R64" i="20"/>
  <c r="AZ168" i="6"/>
  <c r="DD54" i="6"/>
  <c r="W54" i="6" s="1"/>
  <c r="BV67" i="14"/>
  <c r="W37" i="6"/>
  <c r="O37" i="6" s="1"/>
  <c r="U7" i="20"/>
  <c r="AC36" i="18"/>
  <c r="CG93" i="6"/>
  <c r="AY76" i="14"/>
  <c r="CH77" i="6"/>
  <c r="BB167" i="6"/>
  <c r="X62" i="20"/>
  <c r="BB112" i="6"/>
  <c r="BB166" i="6" s="1"/>
  <c r="AF37" i="18"/>
  <c r="BL19" i="6"/>
  <c r="BK36" i="6"/>
  <c r="W12" i="20"/>
  <c r="AM65" i="14"/>
  <c r="BU52" i="6"/>
  <c r="AZ60" i="6"/>
  <c r="O50" i="20"/>
  <c r="G44" i="16"/>
  <c r="G46" i="16" s="1"/>
  <c r="BC22" i="6"/>
  <c r="AW67" i="6"/>
  <c r="AW169" i="6" s="1"/>
  <c r="DC44" i="6"/>
  <c r="AY53" i="6"/>
  <c r="U24" i="20" s="1"/>
  <c r="U27" i="20" s="1"/>
  <c r="U29" i="20" s="1"/>
  <c r="Q60" i="14"/>
  <c r="AY45" i="6"/>
  <c r="AZ8" i="6"/>
  <c r="AD36" i="18" s="1"/>
  <c r="CM91" i="6"/>
  <c r="BE74" i="14"/>
  <c r="CN75" i="6"/>
  <c r="AX57" i="6"/>
  <c r="AX62" i="6"/>
  <c r="AX66" i="6" s="1"/>
  <c r="AU152" i="6"/>
  <c r="AU156" i="6"/>
  <c r="S64" i="14"/>
  <c r="BA40" i="6"/>
  <c r="BA51" i="6"/>
  <c r="BA60" i="6" s="1"/>
  <c r="R91" i="14"/>
  <c r="AZ120" i="6"/>
  <c r="L84" i="14"/>
  <c r="AT159" i="6"/>
  <c r="BB34" i="6"/>
  <c r="BB31" i="6" s="1"/>
  <c r="X9" i="20" s="1"/>
  <c r="Q91" i="14"/>
  <c r="AY120" i="6"/>
  <c r="P89" i="14"/>
  <c r="P71" i="14"/>
  <c r="P83" i="14"/>
  <c r="P63" i="14"/>
  <c r="AP90" i="14"/>
  <c r="AG90" i="14"/>
  <c r="AV152" i="6"/>
  <c r="AV156" i="6"/>
  <c r="R151" i="6"/>
  <c r="R152" i="6" s="1"/>
  <c r="CZ76" i="6"/>
  <c r="CY92" i="6"/>
  <c r="BQ75" i="14"/>
  <c r="BP106" i="6"/>
  <c r="BP108" i="6" s="1"/>
  <c r="T104" i="6"/>
  <c r="BZ101" i="6"/>
  <c r="BZ104" i="6"/>
  <c r="AH96" i="14"/>
  <c r="T117" i="6"/>
  <c r="CE78" i="6"/>
  <c r="CD94" i="6"/>
  <c r="AV77" i="14"/>
  <c r="CP98" i="6"/>
  <c r="CP110" i="6" s="1"/>
  <c r="AR155" i="6"/>
  <c r="AR161" i="6" s="1"/>
  <c r="N51" i="20" s="1"/>
  <c r="I85" i="14"/>
  <c r="CB74" i="6"/>
  <c r="CA90" i="6"/>
  <c r="CA85" i="6"/>
  <c r="AS73" i="14"/>
  <c r="BY106" i="6"/>
  <c r="BY108" i="6" s="1"/>
  <c r="AH92" i="14"/>
  <c r="T113" i="6"/>
  <c r="AW123" i="6"/>
  <c r="CO110" i="6"/>
  <c r="BZ117" i="6"/>
  <c r="BZ107" i="6"/>
  <c r="BZ113" i="6"/>
  <c r="AR92" i="14" s="1"/>
  <c r="AR79" i="14"/>
  <c r="AR78" i="14" s="1"/>
  <c r="X35" i="20" l="1"/>
  <c r="X41" i="20" s="1"/>
  <c r="BU61" i="6"/>
  <c r="DD63" i="6"/>
  <c r="W63" i="6" s="1"/>
  <c r="BB168" i="6"/>
  <c r="X12" i="20"/>
  <c r="X17" i="20" s="1"/>
  <c r="BV52" i="6"/>
  <c r="BV61" i="6" s="1"/>
  <c r="AN65" i="14"/>
  <c r="CI77" i="6"/>
  <c r="CH93" i="6"/>
  <c r="AZ76" i="14"/>
  <c r="AW170" i="6"/>
  <c r="BC112" i="6"/>
  <c r="BC166" i="6" s="1"/>
  <c r="BC167" i="6"/>
  <c r="AG37" i="18"/>
  <c r="AC66" i="14"/>
  <c r="BM19" i="6"/>
  <c r="BL36" i="6"/>
  <c r="AD66" i="14" s="1"/>
  <c r="BX18" i="6"/>
  <c r="BW35" i="6"/>
  <c r="U31" i="20"/>
  <c r="U43" i="20"/>
  <c r="U45" i="20" s="1"/>
  <c r="P50" i="20"/>
  <c r="BD22" i="6"/>
  <c r="DD44" i="6"/>
  <c r="W44" i="6" s="1"/>
  <c r="R97" i="14"/>
  <c r="BA8" i="6"/>
  <c r="AE36" i="18" s="1"/>
  <c r="AZ45" i="6"/>
  <c r="AZ53" i="6"/>
  <c r="R60" i="14"/>
  <c r="BC34" i="6"/>
  <c r="BC31" i="6" s="1"/>
  <c r="M84" i="14"/>
  <c r="AU159" i="6"/>
  <c r="Q50" i="20" s="1"/>
  <c r="CN91" i="6"/>
  <c r="CO75" i="6"/>
  <c r="BF74" i="14"/>
  <c r="Q97" i="14"/>
  <c r="Q63" i="14"/>
  <c r="Q83" i="14"/>
  <c r="Q71" i="14"/>
  <c r="Q89" i="14"/>
  <c r="T64" i="14"/>
  <c r="BB40" i="6"/>
  <c r="BB51" i="6"/>
  <c r="BB60" i="6" s="1"/>
  <c r="AX122" i="6"/>
  <c r="AX151" i="6" s="1"/>
  <c r="AX67" i="6"/>
  <c r="AX169" i="6" s="1"/>
  <c r="AX170" i="6" s="1"/>
  <c r="AY57" i="6"/>
  <c r="AY62" i="6"/>
  <c r="AY66" i="6" s="1"/>
  <c r="AY122" i="6" s="1"/>
  <c r="AY151" i="6" s="1"/>
  <c r="AQ90" i="14"/>
  <c r="AR96" i="14"/>
  <c r="AW152" i="6"/>
  <c r="AW156" i="6"/>
  <c r="CA107" i="6"/>
  <c r="CA113" i="6"/>
  <c r="AS92" i="14" s="1"/>
  <c r="CA117" i="6"/>
  <c r="AS96" i="14" s="1"/>
  <c r="AS79" i="14"/>
  <c r="AS78" i="14" s="1"/>
  <c r="CQ98" i="6"/>
  <c r="CQ110" i="6" s="1"/>
  <c r="BZ106" i="6"/>
  <c r="BZ108" i="6" s="1"/>
  <c r="AH90" i="14"/>
  <c r="CA104" i="6"/>
  <c r="CA101" i="6"/>
  <c r="AS155" i="6"/>
  <c r="AS161" i="6" s="1"/>
  <c r="O51" i="20" s="1"/>
  <c r="J85" i="14"/>
  <c r="CZ92" i="6"/>
  <c r="DA76" i="6"/>
  <c r="BR75" i="14"/>
  <c r="E96" i="14"/>
  <c r="I41" i="16"/>
  <c r="CC74" i="6"/>
  <c r="CB90" i="6"/>
  <c r="AT73" i="14"/>
  <c r="CB85" i="6"/>
  <c r="E92" i="14"/>
  <c r="I37" i="16"/>
  <c r="CF78" i="6"/>
  <c r="AW77" i="14"/>
  <c r="CE94" i="6"/>
  <c r="BT105" i="6"/>
  <c r="AV159" i="6"/>
  <c r="N84" i="14"/>
  <c r="R156" i="6"/>
  <c r="BN19" i="6" l="1"/>
  <c r="BM36" i="6"/>
  <c r="AE66" i="14" s="1"/>
  <c r="BD167" i="6"/>
  <c r="BD112" i="6"/>
  <c r="BD166" i="6" s="1"/>
  <c r="BD168" i="6" s="1"/>
  <c r="AH37" i="18"/>
  <c r="AO65" i="14"/>
  <c r="BW52" i="6"/>
  <c r="BW61" i="6" s="1"/>
  <c r="CJ77" i="6"/>
  <c r="CI93" i="6"/>
  <c r="BA76" i="14"/>
  <c r="BY18" i="6"/>
  <c r="BX35" i="6"/>
  <c r="BC168" i="6"/>
  <c r="X22" i="20"/>
  <c r="R50" i="20"/>
  <c r="BE22" i="6"/>
  <c r="R159" i="6"/>
  <c r="AY67" i="6"/>
  <c r="AY169" i="6" s="1"/>
  <c r="AY170" i="6" s="1"/>
  <c r="T91" i="14"/>
  <c r="BB120" i="6"/>
  <c r="R83" i="14"/>
  <c r="R63" i="14"/>
  <c r="R71" i="14"/>
  <c r="R89" i="14"/>
  <c r="S91" i="14"/>
  <c r="BA120" i="6"/>
  <c r="BG74" i="14"/>
  <c r="CP75" i="6"/>
  <c r="CO91" i="6"/>
  <c r="AZ57" i="6"/>
  <c r="AZ62" i="6"/>
  <c r="AZ66" i="6" s="1"/>
  <c r="BC51" i="6"/>
  <c r="BC60" i="6" s="1"/>
  <c r="U64" i="14"/>
  <c r="BC40" i="6"/>
  <c r="AX123" i="6"/>
  <c r="BD34" i="6"/>
  <c r="BD31" i="6" s="1"/>
  <c r="BB8" i="6"/>
  <c r="S60" i="14"/>
  <c r="BA53" i="6"/>
  <c r="BA45" i="6"/>
  <c r="AR90" i="14"/>
  <c r="CB101" i="6"/>
  <c r="CB104" i="6"/>
  <c r="DA92" i="6"/>
  <c r="DB76" i="6"/>
  <c r="BS75" i="14"/>
  <c r="AT155" i="6"/>
  <c r="AT161" i="6" s="1"/>
  <c r="P51" i="20" s="1"/>
  <c r="K85" i="14"/>
  <c r="AY123" i="6"/>
  <c r="CD74" i="6"/>
  <c r="CC90" i="6"/>
  <c r="AU73" i="14"/>
  <c r="CC85" i="6"/>
  <c r="O84" i="14"/>
  <c r="AW159" i="6"/>
  <c r="CG78" i="6"/>
  <c r="AX77" i="14"/>
  <c r="CF94" i="6"/>
  <c r="U94" i="6" s="1"/>
  <c r="U78" i="6"/>
  <c r="M78" i="6"/>
  <c r="CB107" i="6"/>
  <c r="CB117" i="6"/>
  <c r="AT96" i="14" s="1"/>
  <c r="CB113" i="6"/>
  <c r="AT92" i="14" s="1"/>
  <c r="AT79" i="14"/>
  <c r="AT78" i="14" s="1"/>
  <c r="T105" i="6"/>
  <c r="BT106" i="6"/>
  <c r="T106" i="6" s="1"/>
  <c r="CA106" i="6"/>
  <c r="CA108" i="6" s="1"/>
  <c r="CR98" i="6"/>
  <c r="CS82" i="6"/>
  <c r="V82" i="6"/>
  <c r="N82" i="6"/>
  <c r="CK77" i="6" l="1"/>
  <c r="CJ93" i="6"/>
  <c r="BB76" i="14"/>
  <c r="BX52" i="6"/>
  <c r="BX61" i="6" s="1"/>
  <c r="AP65" i="14"/>
  <c r="U63" i="20"/>
  <c r="BZ18" i="6"/>
  <c r="BY35" i="6"/>
  <c r="BO19" i="6"/>
  <c r="BN36" i="6"/>
  <c r="AF66" i="14" s="1"/>
  <c r="X7" i="20"/>
  <c r="AF36" i="18"/>
  <c r="BE112" i="6"/>
  <c r="BE166" i="6" s="1"/>
  <c r="BE167" i="6"/>
  <c r="AI37" i="18"/>
  <c r="U64" i="20"/>
  <c r="S50" i="20"/>
  <c r="G51" i="16"/>
  <c r="BF22" i="6"/>
  <c r="BT108" i="6"/>
  <c r="AL90" i="14" s="1"/>
  <c r="T97" i="14"/>
  <c r="V64" i="14"/>
  <c r="BD51" i="6"/>
  <c r="BD60" i="6" s="1"/>
  <c r="BD40" i="6"/>
  <c r="CQ75" i="6"/>
  <c r="CP91" i="6"/>
  <c r="BH74" i="14"/>
  <c r="BC8" i="6"/>
  <c r="AG36" i="18" s="1"/>
  <c r="BB53" i="6"/>
  <c r="X24" i="20" s="1"/>
  <c r="X27" i="20" s="1"/>
  <c r="X29" i="20" s="1"/>
  <c r="BB45" i="6"/>
  <c r="T60" i="14"/>
  <c r="S97" i="14"/>
  <c r="BA57" i="6"/>
  <c r="BA62" i="6"/>
  <c r="BA66" i="6" s="1"/>
  <c r="BE34" i="6"/>
  <c r="BE31" i="6" s="1"/>
  <c r="AZ122" i="6"/>
  <c r="AZ151" i="6" s="1"/>
  <c r="AZ67" i="6"/>
  <c r="AZ169" i="6" s="1"/>
  <c r="S63" i="14"/>
  <c r="S71" i="14"/>
  <c r="S83" i="14"/>
  <c r="S89" i="14"/>
  <c r="AX156" i="6"/>
  <c r="AX152" i="6"/>
  <c r="CC117" i="6"/>
  <c r="AU96" i="14" s="1"/>
  <c r="CC113" i="6"/>
  <c r="AU92" i="14" s="1"/>
  <c r="AU79" i="14"/>
  <c r="AU78" i="14" s="1"/>
  <c r="CC107" i="6"/>
  <c r="AU155" i="6"/>
  <c r="AU161" i="6" s="1"/>
  <c r="Q51" i="20" s="1"/>
  <c r="L85" i="14"/>
  <c r="AS90" i="14"/>
  <c r="CR110" i="6"/>
  <c r="V110" i="6" s="1"/>
  <c r="V98" i="6"/>
  <c r="AY156" i="6"/>
  <c r="AY152" i="6"/>
  <c r="CB106" i="6"/>
  <c r="CB108" i="6" s="1"/>
  <c r="CS98" i="6"/>
  <c r="CT82" i="6"/>
  <c r="CE74" i="6"/>
  <c r="CD90" i="6"/>
  <c r="AV73" i="14"/>
  <c r="CD85" i="6"/>
  <c r="DC76" i="6"/>
  <c r="DB92" i="6"/>
  <c r="BT75" i="14"/>
  <c r="T108" i="6"/>
  <c r="CH78" i="6"/>
  <c r="AY77" i="14"/>
  <c r="CG94" i="6"/>
  <c r="CC104" i="6"/>
  <c r="CC101" i="6"/>
  <c r="BE168" i="6" l="1"/>
  <c r="BP19" i="6"/>
  <c r="BO36" i="6"/>
  <c r="AZ170" i="6"/>
  <c r="AQ65" i="14"/>
  <c r="BY52" i="6"/>
  <c r="BY61" i="6" s="1"/>
  <c r="CL77" i="6"/>
  <c r="CK93" i="6"/>
  <c r="BC76" i="14"/>
  <c r="BF167" i="6"/>
  <c r="BF112" i="6"/>
  <c r="BF166" i="6" s="1"/>
  <c r="AJ37" i="18"/>
  <c r="CA18" i="6"/>
  <c r="BZ35" i="6"/>
  <c r="X31" i="20"/>
  <c r="X43" i="20"/>
  <c r="X45" i="20" s="1"/>
  <c r="K35" i="16"/>
  <c r="BH22" i="6"/>
  <c r="BG22" i="6"/>
  <c r="U91" i="14"/>
  <c r="BC120" i="6"/>
  <c r="BA67" i="6"/>
  <c r="BA169" i="6" s="1"/>
  <c r="BA170" i="6" s="1"/>
  <c r="BA122" i="6"/>
  <c r="BA151" i="6" s="1"/>
  <c r="T71" i="14"/>
  <c r="T89" i="14"/>
  <c r="T83" i="14"/>
  <c r="T63" i="14"/>
  <c r="V91" i="14"/>
  <c r="BD120" i="6"/>
  <c r="AZ123" i="6"/>
  <c r="W64" i="14"/>
  <c r="BE40" i="6"/>
  <c r="BE51" i="6"/>
  <c r="BE60" i="6" s="1"/>
  <c r="BB57" i="6"/>
  <c r="BB62" i="6"/>
  <c r="BB66" i="6" s="1"/>
  <c r="BB122" i="6" s="1"/>
  <c r="BB151" i="6" s="1"/>
  <c r="AX159" i="6"/>
  <c r="P84" i="14"/>
  <c r="BF34" i="6"/>
  <c r="BF31" i="6" s="1"/>
  <c r="BD8" i="6"/>
  <c r="AH36" i="18" s="1"/>
  <c r="U60" i="14"/>
  <c r="BC45" i="6"/>
  <c r="BC53" i="6"/>
  <c r="CR75" i="6"/>
  <c r="CQ91" i="6"/>
  <c r="BI74" i="14"/>
  <c r="CD113" i="6"/>
  <c r="AV92" i="14" s="1"/>
  <c r="CD117" i="6"/>
  <c r="AV96" i="14" s="1"/>
  <c r="CD107" i="6"/>
  <c r="AV79" i="14"/>
  <c r="AV78" i="14" s="1"/>
  <c r="CC106" i="6"/>
  <c r="CC108" i="6" s="1"/>
  <c r="CI78" i="6"/>
  <c r="AZ77" i="14"/>
  <c r="CH94" i="6"/>
  <c r="AT90" i="14"/>
  <c r="AY159" i="6"/>
  <c r="Q84" i="14"/>
  <c r="E90" i="14"/>
  <c r="I34" i="16"/>
  <c r="CD104" i="6"/>
  <c r="CD101" i="6"/>
  <c r="CU82" i="6"/>
  <c r="CT98" i="6"/>
  <c r="CT110" i="6" s="1"/>
  <c r="AV155" i="6"/>
  <c r="AV161" i="6" s="1"/>
  <c r="R51" i="20" s="1"/>
  <c r="M85" i="14"/>
  <c r="DD76" i="6"/>
  <c r="DC92" i="6"/>
  <c r="BU75" i="14"/>
  <c r="CF74" i="6"/>
  <c r="CE90" i="6"/>
  <c r="CE85" i="6"/>
  <c r="AW73" i="14"/>
  <c r="CS110" i="6"/>
  <c r="BF168" i="6" l="1"/>
  <c r="CL93" i="6"/>
  <c r="BD76" i="14"/>
  <c r="CM77" i="6"/>
  <c r="AG66" i="14"/>
  <c r="AR65" i="14"/>
  <c r="BZ52" i="6"/>
  <c r="BQ19" i="6"/>
  <c r="BP36" i="6"/>
  <c r="AH66" i="14" s="1"/>
  <c r="CB18" i="6"/>
  <c r="CA35" i="6"/>
  <c r="BG167" i="6"/>
  <c r="BG112" i="6"/>
  <c r="BG166" i="6" s="1"/>
  <c r="BG168" i="6" s="1"/>
  <c r="AK37" i="18"/>
  <c r="BH167" i="6"/>
  <c r="S167" i="6" s="1"/>
  <c r="S22" i="6"/>
  <c r="BH112" i="6"/>
  <c r="BH166" i="6" s="1"/>
  <c r="AL37" i="18"/>
  <c r="U50" i="20"/>
  <c r="T50" i="20"/>
  <c r="V97" i="14"/>
  <c r="BB67" i="6"/>
  <c r="BB169" i="6" s="1"/>
  <c r="X63" i="20" s="1"/>
  <c r="BF51" i="6"/>
  <c r="BF60" i="6" s="1"/>
  <c r="BF40" i="6"/>
  <c r="X64" i="14"/>
  <c r="BG34" i="6"/>
  <c r="BG31" i="6" s="1"/>
  <c r="W91" i="14"/>
  <c r="BE120" i="6"/>
  <c r="U83" i="14"/>
  <c r="U63" i="14"/>
  <c r="U89" i="14"/>
  <c r="U71" i="14"/>
  <c r="U97" i="14"/>
  <c r="BC57" i="6"/>
  <c r="BC62" i="6"/>
  <c r="BC66" i="6" s="1"/>
  <c r="CS75" i="6"/>
  <c r="CR91" i="6"/>
  <c r="V75" i="6"/>
  <c r="BJ74" i="14"/>
  <c r="N75" i="6"/>
  <c r="BE8" i="6"/>
  <c r="AI36" i="18" s="1"/>
  <c r="V60" i="14"/>
  <c r="BD45" i="6"/>
  <c r="BD53" i="6"/>
  <c r="AZ156" i="6"/>
  <c r="AZ152" i="6"/>
  <c r="BA123" i="6"/>
  <c r="AU90" i="14"/>
  <c r="BB123" i="6"/>
  <c r="CJ78" i="6"/>
  <c r="BA77" i="14"/>
  <c r="CI94" i="6"/>
  <c r="CV82" i="6"/>
  <c r="CU98" i="6"/>
  <c r="CE117" i="6"/>
  <c r="AW96" i="14" s="1"/>
  <c r="CE107" i="6"/>
  <c r="CE113" i="6"/>
  <c r="AW92" i="14" s="1"/>
  <c r="AW79" i="14"/>
  <c r="AW78" i="14" s="1"/>
  <c r="CD106" i="6"/>
  <c r="CD108" i="6" s="1"/>
  <c r="CF90" i="6"/>
  <c r="CG74" i="6"/>
  <c r="U74" i="6"/>
  <c r="U85" i="6" s="1"/>
  <c r="J57" i="16" s="1"/>
  <c r="CF85" i="6"/>
  <c r="AX73" i="14"/>
  <c r="M74" i="6"/>
  <c r="M85" i="6" s="1"/>
  <c r="CE104" i="6"/>
  <c r="CE101" i="6"/>
  <c r="DD92" i="6"/>
  <c r="W92" i="6" s="1"/>
  <c r="W76" i="6"/>
  <c r="BV75" i="14"/>
  <c r="O76" i="6"/>
  <c r="AW155" i="6"/>
  <c r="R161" i="6"/>
  <c r="N85" i="14"/>
  <c r="G54" i="16"/>
  <c r="AS65" i="14" l="1"/>
  <c r="CA52" i="6"/>
  <c r="CA61" i="6" s="1"/>
  <c r="CC18" i="6"/>
  <c r="CB35" i="6"/>
  <c r="CN77" i="6"/>
  <c r="CM93" i="6"/>
  <c r="BE76" i="14"/>
  <c r="BB170" i="6"/>
  <c r="X64" i="20"/>
  <c r="BH168" i="6"/>
  <c r="S166" i="6"/>
  <c r="S168" i="6" s="1"/>
  <c r="BZ61" i="6"/>
  <c r="BR19" i="6"/>
  <c r="BQ36" i="6"/>
  <c r="AI66" i="14" s="1"/>
  <c r="V91" i="6"/>
  <c r="J56" i="16"/>
  <c r="W97" i="14"/>
  <c r="V83" i="14"/>
  <c r="V89" i="14"/>
  <c r="V63" i="14"/>
  <c r="V71" i="14"/>
  <c r="R84" i="14"/>
  <c r="AZ159" i="6"/>
  <c r="BE53" i="6"/>
  <c r="BE45" i="6"/>
  <c r="W60" i="14"/>
  <c r="BF8" i="6"/>
  <c r="AJ36" i="18" s="1"/>
  <c r="BI22" i="6"/>
  <c r="BH34" i="6"/>
  <c r="BH31" i="6" s="1"/>
  <c r="S31" i="6" s="1"/>
  <c r="H9" i="16" s="1"/>
  <c r="BA156" i="6"/>
  <c r="BA152" i="6"/>
  <c r="BD62" i="6"/>
  <c r="BD66" i="6" s="1"/>
  <c r="BD57" i="6"/>
  <c r="CS91" i="6"/>
  <c r="CT75" i="6"/>
  <c r="BK74" i="14"/>
  <c r="X91" i="14"/>
  <c r="BF120" i="6"/>
  <c r="BC67" i="6"/>
  <c r="BC169" i="6" s="1"/>
  <c r="BC170" i="6" s="1"/>
  <c r="BC122" i="6"/>
  <c r="BC151" i="6" s="1"/>
  <c r="Y64" i="14"/>
  <c r="BG51" i="6"/>
  <c r="BG60" i="6" s="1"/>
  <c r="BG40" i="6"/>
  <c r="CU110" i="6"/>
  <c r="CE106" i="6"/>
  <c r="CE108" i="6"/>
  <c r="CF107" i="6"/>
  <c r="U107" i="6" s="1"/>
  <c r="CF113" i="6"/>
  <c r="CF117" i="6"/>
  <c r="AX79" i="14"/>
  <c r="AX78" i="14" s="1"/>
  <c r="CV98" i="6"/>
  <c r="CV110" i="6" s="1"/>
  <c r="CW82" i="6"/>
  <c r="CF101" i="6"/>
  <c r="U101" i="6" s="1"/>
  <c r="CF104" i="6"/>
  <c r="U90" i="6"/>
  <c r="CK78" i="6"/>
  <c r="CL78" i="6" s="1"/>
  <c r="CM78" i="6" s="1"/>
  <c r="CN78" i="6" s="1"/>
  <c r="CO78" i="6" s="1"/>
  <c r="BB77" i="14"/>
  <c r="CJ94" i="6"/>
  <c r="AW161" i="6"/>
  <c r="S51" i="20" s="1"/>
  <c r="S155" i="6"/>
  <c r="AV90" i="14"/>
  <c r="CH74" i="6"/>
  <c r="CG90" i="6"/>
  <c r="AY73" i="14"/>
  <c r="CG85" i="6"/>
  <c r="BB152" i="6"/>
  <c r="BB156" i="6"/>
  <c r="BS19" i="6" l="1"/>
  <c r="BR36" i="6"/>
  <c r="AJ66" i="14" s="1"/>
  <c r="CN93" i="6"/>
  <c r="CO77" i="6"/>
  <c r="BF76" i="14"/>
  <c r="AT65" i="14"/>
  <c r="CB52" i="6"/>
  <c r="CB61" i="6" s="1"/>
  <c r="CD18" i="6"/>
  <c r="CC35" i="6"/>
  <c r="BI167" i="6"/>
  <c r="BI112" i="6"/>
  <c r="BI166" i="6" s="1"/>
  <c r="AM37" i="18"/>
  <c r="V50" i="20"/>
  <c r="CT91" i="6"/>
  <c r="BL74" i="14"/>
  <c r="CU75" i="6"/>
  <c r="Z64" i="14"/>
  <c r="BH51" i="6"/>
  <c r="S51" i="6" s="1"/>
  <c r="BH40" i="6"/>
  <c r="S34" i="6"/>
  <c r="X97" i="14"/>
  <c r="BA159" i="6"/>
  <c r="S84" i="14"/>
  <c r="BI34" i="6"/>
  <c r="BI31" i="6" s="1"/>
  <c r="BE57" i="6"/>
  <c r="BE62" i="6"/>
  <c r="BE66" i="6" s="1"/>
  <c r="BF53" i="6"/>
  <c r="BF45" i="6"/>
  <c r="X60" i="14"/>
  <c r="BG8" i="6"/>
  <c r="AK36" i="18" s="1"/>
  <c r="Y91" i="14"/>
  <c r="BG120" i="6"/>
  <c r="BC123" i="6"/>
  <c r="BD122" i="6"/>
  <c r="BD151" i="6" s="1"/>
  <c r="BD67" i="6"/>
  <c r="BD169" i="6" s="1"/>
  <c r="BD170" i="6" s="1"/>
  <c r="W71" i="14"/>
  <c r="W63" i="14"/>
  <c r="W89" i="14"/>
  <c r="W83" i="14"/>
  <c r="CG104" i="6"/>
  <c r="CG101" i="6"/>
  <c r="U104" i="6"/>
  <c r="AW90" i="14"/>
  <c r="AX155" i="6"/>
  <c r="AX161" i="6" s="1"/>
  <c r="T51" i="20" s="1"/>
  <c r="O85" i="14"/>
  <c r="CG113" i="6"/>
  <c r="CG117" i="6"/>
  <c r="CG107" i="6"/>
  <c r="AY79" i="14"/>
  <c r="AY78" i="14" s="1"/>
  <c r="CI74" i="6"/>
  <c r="CH90" i="6"/>
  <c r="AZ73" i="14"/>
  <c r="CH85" i="6"/>
  <c r="AX96" i="14"/>
  <c r="U117" i="6"/>
  <c r="BB159" i="6"/>
  <c r="T84" i="14"/>
  <c r="BC77" i="14"/>
  <c r="CK94" i="6"/>
  <c r="CW98" i="6"/>
  <c r="CW110" i="6" s="1"/>
  <c r="CX82" i="6"/>
  <c r="AX92" i="14"/>
  <c r="U113" i="6"/>
  <c r="CO93" i="6" l="1"/>
  <c r="BG76" i="14"/>
  <c r="CP77" i="6"/>
  <c r="CE18" i="6"/>
  <c r="CD35" i="6"/>
  <c r="BI168" i="6"/>
  <c r="AU65" i="14"/>
  <c r="CC52" i="6"/>
  <c r="CC61" i="6" s="1"/>
  <c r="BS36" i="6"/>
  <c r="AK66" i="14" s="1"/>
  <c r="BT19" i="6"/>
  <c r="X50" i="20"/>
  <c r="W50" i="20"/>
  <c r="H22" i="16"/>
  <c r="BJ22" i="6"/>
  <c r="Y97" i="14"/>
  <c r="H12" i="16"/>
  <c r="H17" i="16" s="1"/>
  <c r="H19" i="16" s="1"/>
  <c r="K34" i="6"/>
  <c r="BD123" i="6"/>
  <c r="BF62" i="6"/>
  <c r="BF66" i="6" s="1"/>
  <c r="BF57" i="6"/>
  <c r="S40" i="6"/>
  <c r="K40" i="6" s="1"/>
  <c r="CV75" i="6"/>
  <c r="BM74" i="14"/>
  <c r="CU91" i="6"/>
  <c r="BC156" i="6"/>
  <c r="BC152" i="6"/>
  <c r="BG53" i="6"/>
  <c r="Y60" i="14"/>
  <c r="BG45" i="6"/>
  <c r="BH8" i="6"/>
  <c r="AL36" i="18" s="1"/>
  <c r="BE122" i="6"/>
  <c r="BE151" i="6" s="1"/>
  <c r="BE67" i="6"/>
  <c r="BE169" i="6" s="1"/>
  <c r="BE170" i="6" s="1"/>
  <c r="BI51" i="6"/>
  <c r="AA64" i="14"/>
  <c r="BI40" i="6"/>
  <c r="X63" i="14"/>
  <c r="X83" i="14"/>
  <c r="X71" i="14"/>
  <c r="X89" i="14"/>
  <c r="BJ34" i="6"/>
  <c r="BH60" i="6"/>
  <c r="S60" i="6" s="1"/>
  <c r="CH117" i="6"/>
  <c r="AZ96" i="14" s="1"/>
  <c r="CH107" i="6"/>
  <c r="AZ79" i="14"/>
  <c r="AZ78" i="14" s="1"/>
  <c r="CH113" i="6"/>
  <c r="AZ92" i="14" s="1"/>
  <c r="F92" i="14"/>
  <c r="J37" i="16"/>
  <c r="BD77" i="14"/>
  <c r="CL94" i="6"/>
  <c r="J41" i="16"/>
  <c r="F96" i="14"/>
  <c r="CY82" i="6"/>
  <c r="CX98" i="6"/>
  <c r="CX110" i="6" s="1"/>
  <c r="CH101" i="6"/>
  <c r="CH104" i="6"/>
  <c r="AY96" i="14"/>
  <c r="CF105" i="6"/>
  <c r="CG106" i="6"/>
  <c r="CG108" i="6" s="1"/>
  <c r="CJ74" i="6"/>
  <c r="CI90" i="6"/>
  <c r="BA73" i="14"/>
  <c r="CI85" i="6"/>
  <c r="AY92" i="14"/>
  <c r="AY155" i="6"/>
  <c r="AY161" i="6" s="1"/>
  <c r="U51" i="20" s="1"/>
  <c r="P85" i="14"/>
  <c r="CF18" i="6" l="1"/>
  <c r="CE35" i="6"/>
  <c r="T19" i="6"/>
  <c r="I62" i="16" s="1"/>
  <c r="BU19" i="6"/>
  <c r="BT36" i="6"/>
  <c r="CD52" i="6"/>
  <c r="CD61" i="6" s="1"/>
  <c r="AV65" i="14"/>
  <c r="CQ77" i="6"/>
  <c r="CP93" i="6"/>
  <c r="BH76" i="14"/>
  <c r="BJ167" i="6"/>
  <c r="BJ112" i="6"/>
  <c r="BJ166" i="6" s="1"/>
  <c r="AN37" i="18"/>
  <c r="BK22" i="6"/>
  <c r="BJ44" i="6"/>
  <c r="BJ35" i="6"/>
  <c r="BJ40" i="6" s="1"/>
  <c r="Y71" i="14"/>
  <c r="Y89" i="14"/>
  <c r="Y63" i="14"/>
  <c r="Y83" i="14"/>
  <c r="Z91" i="14"/>
  <c r="BH120" i="6"/>
  <c r="S112" i="6"/>
  <c r="BD152" i="6"/>
  <c r="BD156" i="6"/>
  <c r="BJ51" i="6"/>
  <c r="BJ60" i="6" s="1"/>
  <c r="AB64" i="14"/>
  <c r="BI60" i="6"/>
  <c r="BE123" i="6"/>
  <c r="BG57" i="6"/>
  <c r="BG62" i="6"/>
  <c r="BG66" i="6" s="1"/>
  <c r="BC159" i="6"/>
  <c r="U84" i="14"/>
  <c r="BK34" i="6"/>
  <c r="BI8" i="6"/>
  <c r="AM36" i="18" s="1"/>
  <c r="Z60" i="14"/>
  <c r="BH45" i="6"/>
  <c r="S45" i="6" s="1"/>
  <c r="K8" i="6"/>
  <c r="BH53" i="6"/>
  <c r="S8" i="6"/>
  <c r="D89" i="14" s="1"/>
  <c r="CV91" i="6"/>
  <c r="BN74" i="14"/>
  <c r="CW75" i="6"/>
  <c r="BF122" i="6"/>
  <c r="BF151" i="6" s="1"/>
  <c r="BF67" i="6"/>
  <c r="BF169" i="6" s="1"/>
  <c r="BF170" i="6" s="1"/>
  <c r="AZ155" i="6"/>
  <c r="AZ161" i="6" s="1"/>
  <c r="V51" i="20" s="1"/>
  <c r="Q85" i="14"/>
  <c r="CI117" i="6"/>
  <c r="CI113" i="6"/>
  <c r="BA92" i="14" s="1"/>
  <c r="BA79" i="14"/>
  <c r="BA78" i="14" s="1"/>
  <c r="CI107" i="6"/>
  <c r="U105" i="6"/>
  <c r="CF106" i="6"/>
  <c r="U106" i="6" s="1"/>
  <c r="CK74" i="6"/>
  <c r="CJ90" i="6"/>
  <c r="BB73" i="14"/>
  <c r="CJ85" i="6"/>
  <c r="AY90" i="14"/>
  <c r="CI104" i="6"/>
  <c r="CI101" i="6"/>
  <c r="CH106" i="6"/>
  <c r="CH108" i="6" s="1"/>
  <c r="CZ82" i="6"/>
  <c r="CY98" i="6"/>
  <c r="CY110" i="6" s="1"/>
  <c r="CM94" i="6"/>
  <c r="BE77" i="14"/>
  <c r="BV19" i="6" l="1"/>
  <c r="BU36" i="6"/>
  <c r="BK112" i="6"/>
  <c r="BK166" i="6" s="1"/>
  <c r="BK167" i="6"/>
  <c r="AO37" i="18"/>
  <c r="AL66" i="14"/>
  <c r="T36" i="6"/>
  <c r="BJ168" i="6"/>
  <c r="AW65" i="14"/>
  <c r="CE52" i="6"/>
  <c r="CE61" i="6" s="1"/>
  <c r="CG18" i="6"/>
  <c r="U18" i="6"/>
  <c r="J61" i="16" s="1"/>
  <c r="CF35" i="6"/>
  <c r="BJ52" i="6"/>
  <c r="BJ61" i="6" s="1"/>
  <c r="CR77" i="6"/>
  <c r="CQ93" i="6"/>
  <c r="BI76" i="14"/>
  <c r="BL22" i="6"/>
  <c r="AB65" i="14"/>
  <c r="BK44" i="6"/>
  <c r="BK35" i="6"/>
  <c r="BK40" i="6" s="1"/>
  <c r="BJ31" i="6"/>
  <c r="CF108" i="6"/>
  <c r="AX90" i="14" s="1"/>
  <c r="BI45" i="6"/>
  <c r="BI53" i="6"/>
  <c r="AA60" i="14"/>
  <c r="BJ8" i="6"/>
  <c r="AN36" i="18" s="1"/>
  <c r="Z97" i="14"/>
  <c r="S120" i="6"/>
  <c r="BE152" i="6"/>
  <c r="BE156" i="6"/>
  <c r="AB91" i="14"/>
  <c r="BJ120" i="6"/>
  <c r="CW91" i="6"/>
  <c r="CX75" i="6"/>
  <c r="BO74" i="14"/>
  <c r="S53" i="6"/>
  <c r="BH62" i="6"/>
  <c r="BH57" i="6"/>
  <c r="S57" i="6" s="1"/>
  <c r="BL34" i="6"/>
  <c r="V84" i="14"/>
  <c r="BD159" i="6"/>
  <c r="BF123" i="6"/>
  <c r="Z63" i="14"/>
  <c r="Z89" i="14"/>
  <c r="Z71" i="14"/>
  <c r="Z83" i="14"/>
  <c r="BK51" i="6"/>
  <c r="BK60" i="6" s="1"/>
  <c r="AC64" i="14"/>
  <c r="BG122" i="6"/>
  <c r="BG151" i="6" s="1"/>
  <c r="BG67" i="6"/>
  <c r="BG169" i="6" s="1"/>
  <c r="BG170" i="6" s="1"/>
  <c r="D91" i="14"/>
  <c r="H36" i="16"/>
  <c r="H42" i="16" s="1"/>
  <c r="AA91" i="14"/>
  <c r="BI120" i="6"/>
  <c r="AZ90" i="14"/>
  <c r="CJ117" i="6"/>
  <c r="BB96" i="14" s="1"/>
  <c r="CJ107" i="6"/>
  <c r="CJ113" i="6"/>
  <c r="BB79" i="14"/>
  <c r="BB78" i="14" s="1"/>
  <c r="BA155" i="6"/>
  <c r="BA161" i="6" s="1"/>
  <c r="W51" i="20" s="1"/>
  <c r="R85" i="14"/>
  <c r="CI106" i="6"/>
  <c r="CI108" i="6" s="1"/>
  <c r="CZ98" i="6"/>
  <c r="CZ110" i="6" s="1"/>
  <c r="DA82" i="6"/>
  <c r="BF77" i="14"/>
  <c r="CN94" i="6"/>
  <c r="CJ104" i="6"/>
  <c r="CJ101" i="6"/>
  <c r="U108" i="6"/>
  <c r="BA96" i="14"/>
  <c r="CL74" i="6"/>
  <c r="CK90" i="6"/>
  <c r="CK85" i="6"/>
  <c r="BC73" i="14"/>
  <c r="AX65" i="14" l="1"/>
  <c r="CF52" i="6"/>
  <c r="U35" i="6"/>
  <c r="J13" i="16" s="1"/>
  <c r="CH18" i="6"/>
  <c r="CG35" i="6"/>
  <c r="BL167" i="6"/>
  <c r="BL112" i="6"/>
  <c r="BL166" i="6" s="1"/>
  <c r="BL168" i="6" s="1"/>
  <c r="AP37" i="18"/>
  <c r="BK168" i="6"/>
  <c r="V77" i="6"/>
  <c r="BJ76" i="14"/>
  <c r="N77" i="6"/>
  <c r="CR93" i="6"/>
  <c r="V93" i="6" s="1"/>
  <c r="CS77" i="6"/>
  <c r="AM66" i="14"/>
  <c r="I14" i="16"/>
  <c r="L36" i="6"/>
  <c r="BK52" i="6"/>
  <c r="BK61" i="6" s="1"/>
  <c r="BW19" i="6"/>
  <c r="BV36" i="6"/>
  <c r="AN66" i="14" s="1"/>
  <c r="H24" i="16"/>
  <c r="H27" i="16" s="1"/>
  <c r="H29" i="16" s="1"/>
  <c r="H44" i="16" s="1"/>
  <c r="H46" i="16" s="1"/>
  <c r="AB97" i="14"/>
  <c r="BM22" i="6"/>
  <c r="AC65" i="14"/>
  <c r="BL44" i="6"/>
  <c r="BL35" i="6"/>
  <c r="BL40" i="6" s="1"/>
  <c r="BK31" i="6"/>
  <c r="D97" i="14"/>
  <c r="BG123" i="6"/>
  <c r="BM34" i="6"/>
  <c r="AD64" i="14"/>
  <c r="BL51" i="6"/>
  <c r="BL60" i="6" s="1"/>
  <c r="AA97" i="14"/>
  <c r="BF156" i="6"/>
  <c r="BF152" i="6"/>
  <c r="CY75" i="6"/>
  <c r="CX91" i="6"/>
  <c r="BP74" i="14"/>
  <c r="W84" i="14"/>
  <c r="BE159" i="6"/>
  <c r="BK8" i="6"/>
  <c r="AO36" i="18" s="1"/>
  <c r="AB60" i="14"/>
  <c r="BJ53" i="6"/>
  <c r="BJ45" i="6"/>
  <c r="BI57" i="6"/>
  <c r="BI62" i="6"/>
  <c r="BI66" i="6" s="1"/>
  <c r="BI122" i="6" s="1"/>
  <c r="BI151" i="6" s="1"/>
  <c r="AC91" i="14"/>
  <c r="BK120" i="6"/>
  <c r="BH66" i="6"/>
  <c r="S62" i="6"/>
  <c r="AA83" i="14"/>
  <c r="AA71" i="14"/>
  <c r="AA89" i="14"/>
  <c r="AA63" i="14"/>
  <c r="CK104" i="6"/>
  <c r="CK101" i="6"/>
  <c r="F90" i="14"/>
  <c r="J34" i="16"/>
  <c r="CP78" i="6"/>
  <c r="CQ78" i="6" s="1"/>
  <c r="BG77" i="14"/>
  <c r="CO94" i="6"/>
  <c r="DA98" i="6"/>
  <c r="DA110" i="6" s="1"/>
  <c r="DB82" i="6"/>
  <c r="BB92" i="14"/>
  <c r="CK107" i="6"/>
  <c r="CK117" i="6"/>
  <c r="CK113" i="6"/>
  <c r="BC92" i="14" s="1"/>
  <c r="BC79" i="14"/>
  <c r="BC78" i="14" s="1"/>
  <c r="BA90" i="14"/>
  <c r="CM74" i="6"/>
  <c r="CL90" i="6"/>
  <c r="BD73" i="14"/>
  <c r="CL85" i="6"/>
  <c r="CJ106" i="6"/>
  <c r="CJ108" i="6" s="1"/>
  <c r="BB155" i="6"/>
  <c r="BB161" i="6" s="1"/>
  <c r="X51" i="20" s="1"/>
  <c r="S85" i="14"/>
  <c r="CT77" i="6" l="1"/>
  <c r="CS93" i="6"/>
  <c r="BK76" i="14"/>
  <c r="CI18" i="6"/>
  <c r="CH35" i="6"/>
  <c r="BM112" i="6"/>
  <c r="BM166" i="6" s="1"/>
  <c r="BM167" i="6"/>
  <c r="AQ37" i="18"/>
  <c r="CF61" i="6"/>
  <c r="U61" i="6" s="1"/>
  <c r="U52" i="6"/>
  <c r="J23" i="16" s="1"/>
  <c r="BL52" i="6"/>
  <c r="BL61" i="6" s="1"/>
  <c r="BX19" i="6"/>
  <c r="BW36" i="6"/>
  <c r="AO66" i="14" s="1"/>
  <c r="AY65" i="14"/>
  <c r="CG52" i="6"/>
  <c r="CG61" i="6"/>
  <c r="H31" i="16"/>
  <c r="BL31" i="6"/>
  <c r="BM44" i="6"/>
  <c r="BM35" i="6"/>
  <c r="BM40" i="6" s="1"/>
  <c r="BM31" i="6"/>
  <c r="AD65" i="14"/>
  <c r="BN22" i="6"/>
  <c r="AC97" i="14"/>
  <c r="BJ62" i="6"/>
  <c r="BJ66" i="6" s="1"/>
  <c r="BJ57" i="6"/>
  <c r="BI67" i="6"/>
  <c r="BI169" i="6" s="1"/>
  <c r="BH122" i="6"/>
  <c r="BH151" i="6" s="1"/>
  <c r="S66" i="6"/>
  <c r="S67" i="6" s="1"/>
  <c r="BH67" i="6"/>
  <c r="BH169" i="6" s="1"/>
  <c r="AB71" i="14"/>
  <c r="AB89" i="14"/>
  <c r="AB63" i="14"/>
  <c r="AB83" i="14"/>
  <c r="X84" i="14"/>
  <c r="BF159" i="6"/>
  <c r="AE64" i="14"/>
  <c r="BM51" i="6"/>
  <c r="BM60" i="6" s="1"/>
  <c r="BL8" i="6"/>
  <c r="AP36" i="18" s="1"/>
  <c r="AC60" i="14"/>
  <c r="BK45" i="6"/>
  <c r="BK53" i="6"/>
  <c r="BN34" i="6"/>
  <c r="CY91" i="6"/>
  <c r="CZ75" i="6"/>
  <c r="BQ74" i="14"/>
  <c r="BG152" i="6"/>
  <c r="BG156" i="6"/>
  <c r="BB90" i="14"/>
  <c r="BC96" i="14"/>
  <c r="CK106" i="6"/>
  <c r="CK108" i="6"/>
  <c r="CN74" i="6"/>
  <c r="CM90" i="6"/>
  <c r="BE73" i="14"/>
  <c r="CM85" i="6"/>
  <c r="BC155" i="6"/>
  <c r="BC161" i="6" s="1"/>
  <c r="T85" i="14"/>
  <c r="CL113" i="6"/>
  <c r="CL117" i="6"/>
  <c r="BD96" i="14" s="1"/>
  <c r="BD79" i="14"/>
  <c r="BD78" i="14" s="1"/>
  <c r="CL107" i="6"/>
  <c r="BH77" i="14"/>
  <c r="CP94" i="6"/>
  <c r="CL104" i="6"/>
  <c r="CL101" i="6"/>
  <c r="DC82" i="6"/>
  <c r="DB98" i="6"/>
  <c r="DB110" i="6" s="1"/>
  <c r="BI123" i="6"/>
  <c r="BM52" i="6" l="1"/>
  <c r="BM168" i="6"/>
  <c r="BN167" i="6"/>
  <c r="BN112" i="6"/>
  <c r="BN166" i="6" s="1"/>
  <c r="BN168" i="6" s="1"/>
  <c r="AR37" i="18"/>
  <c r="BH170" i="6"/>
  <c r="S169" i="6"/>
  <c r="S170" i="6" s="1"/>
  <c r="BY19" i="6"/>
  <c r="BX36" i="6"/>
  <c r="AP66" i="14" s="1"/>
  <c r="CH52" i="6"/>
  <c r="AZ65" i="14"/>
  <c r="CH61" i="6"/>
  <c r="CJ18" i="6"/>
  <c r="CI35" i="6"/>
  <c r="CU77" i="6"/>
  <c r="CT93" i="6"/>
  <c r="BL76" i="14"/>
  <c r="BI170" i="6"/>
  <c r="BN44" i="6"/>
  <c r="BN35" i="6"/>
  <c r="BN52" i="6" s="1"/>
  <c r="BM61" i="6"/>
  <c r="AE65" i="14"/>
  <c r="BO22" i="6"/>
  <c r="BK62" i="6"/>
  <c r="BK66" i="6" s="1"/>
  <c r="BK57" i="6"/>
  <c r="AE91" i="14"/>
  <c r="BM120" i="6"/>
  <c r="AD91" i="14"/>
  <c r="BL120" i="6"/>
  <c r="BN51" i="6"/>
  <c r="BN60" i="6" s="1"/>
  <c r="AF64" i="14"/>
  <c r="BH123" i="6"/>
  <c r="S122" i="6"/>
  <c r="S123" i="6" s="1"/>
  <c r="BJ67" i="6"/>
  <c r="BJ169" i="6" s="1"/>
  <c r="BJ170" i="6" s="1"/>
  <c r="BJ122" i="6"/>
  <c r="BJ151" i="6" s="1"/>
  <c r="BL45" i="6"/>
  <c r="BM8" i="6"/>
  <c r="AQ36" i="18" s="1"/>
  <c r="BL53" i="6"/>
  <c r="AD60" i="14"/>
  <c r="BG159" i="6"/>
  <c r="Y84" i="14"/>
  <c r="BR74" i="14"/>
  <c r="DA75" i="6"/>
  <c r="CZ91" i="6"/>
  <c r="BO34" i="6"/>
  <c r="AC83" i="14"/>
  <c r="AC89" i="14"/>
  <c r="AC63" i="14"/>
  <c r="AC71" i="14"/>
  <c r="CM107" i="6"/>
  <c r="CM117" i="6"/>
  <c r="CM113" i="6"/>
  <c r="BE92" i="14" s="1"/>
  <c r="BE79" i="14"/>
  <c r="BE78" i="14" s="1"/>
  <c r="BD155" i="6"/>
  <c r="BD161" i="6" s="1"/>
  <c r="U85" i="14"/>
  <c r="CN90" i="6"/>
  <c r="CO74" i="6"/>
  <c r="BF73" i="14"/>
  <c r="CN85" i="6"/>
  <c r="BI156" i="6"/>
  <c r="BI152" i="6"/>
  <c r="DD82" i="6"/>
  <c r="DC98" i="6"/>
  <c r="DC110" i="6" s="1"/>
  <c r="BD92" i="14"/>
  <c r="BC90" i="14"/>
  <c r="CL106" i="6"/>
  <c r="CL108" i="6" s="1"/>
  <c r="CR78" i="6"/>
  <c r="BI77" i="14"/>
  <c r="CQ94" i="6"/>
  <c r="CM104" i="6"/>
  <c r="CM101" i="6"/>
  <c r="CK18" i="6" l="1"/>
  <c r="CJ35" i="6"/>
  <c r="BZ19" i="6"/>
  <c r="BY36" i="6"/>
  <c r="AQ66" i="14" s="1"/>
  <c r="BA65" i="14"/>
  <c r="CI52" i="6"/>
  <c r="CI61" i="6"/>
  <c r="BO167" i="6"/>
  <c r="BO112" i="6"/>
  <c r="BO166" i="6" s="1"/>
  <c r="AS37" i="18"/>
  <c r="CV77" i="6"/>
  <c r="CU93" i="6"/>
  <c r="BM76" i="14"/>
  <c r="AF65" i="14"/>
  <c r="BN61" i="6"/>
  <c r="BO44" i="6"/>
  <c r="BO35" i="6"/>
  <c r="BO31" i="6" s="1"/>
  <c r="BN40" i="6"/>
  <c r="BP22" i="6"/>
  <c r="BN31" i="6"/>
  <c r="AE97" i="14"/>
  <c r="AD71" i="14"/>
  <c r="AD63" i="14"/>
  <c r="AD89" i="14"/>
  <c r="AD83" i="14"/>
  <c r="AG64" i="14"/>
  <c r="BO51" i="6"/>
  <c r="BO60" i="6" s="1"/>
  <c r="BL57" i="6"/>
  <c r="BL62" i="6"/>
  <c r="BL66" i="6" s="1"/>
  <c r="BP34" i="6"/>
  <c r="BM53" i="6"/>
  <c r="AE60" i="14"/>
  <c r="BN8" i="6"/>
  <c r="AR36" i="18" s="1"/>
  <c r="BM45" i="6"/>
  <c r="AD97" i="14"/>
  <c r="DB75" i="6"/>
  <c r="DA91" i="6"/>
  <c r="BS74" i="14"/>
  <c r="BJ123" i="6"/>
  <c r="BH152" i="6"/>
  <c r="BH156" i="6"/>
  <c r="S151" i="6"/>
  <c r="S152" i="6" s="1"/>
  <c r="BK67" i="6"/>
  <c r="BK169" i="6" s="1"/>
  <c r="BK170" i="6" s="1"/>
  <c r="BK122" i="6"/>
  <c r="BK151" i="6" s="1"/>
  <c r="BD90" i="14"/>
  <c r="CN117" i="6"/>
  <c r="BF96" i="14" s="1"/>
  <c r="CN107" i="6"/>
  <c r="CN113" i="6"/>
  <c r="BF79" i="14"/>
  <c r="BF78" i="14" s="1"/>
  <c r="BE96" i="14"/>
  <c r="CM106" i="6"/>
  <c r="CM108" i="6" s="1"/>
  <c r="BE155" i="6"/>
  <c r="BE161" i="6" s="1"/>
  <c r="V85" i="14"/>
  <c r="BI159" i="6"/>
  <c r="AA84" i="14"/>
  <c r="CP74" i="6"/>
  <c r="CO90" i="6"/>
  <c r="BG73" i="14"/>
  <c r="CO85" i="6"/>
  <c r="CS78" i="6"/>
  <c r="BJ77" i="14"/>
  <c r="CR94" i="6"/>
  <c r="V94" i="6" s="1"/>
  <c r="V78" i="6"/>
  <c r="N78" i="6"/>
  <c r="DD98" i="6"/>
  <c r="W82" i="6"/>
  <c r="O82" i="6"/>
  <c r="CN104" i="6"/>
  <c r="CN101" i="6"/>
  <c r="BO168" i="6" l="1"/>
  <c r="BN76" i="14"/>
  <c r="CV93" i="6"/>
  <c r="CW77" i="6"/>
  <c r="CJ52" i="6"/>
  <c r="CJ61" i="6"/>
  <c r="BB65" i="14"/>
  <c r="BP167" i="6"/>
  <c r="BP112" i="6"/>
  <c r="BP166" i="6" s="1"/>
  <c r="AT37" i="18"/>
  <c r="BO52" i="6"/>
  <c r="CA19" i="6"/>
  <c r="BZ36" i="6"/>
  <c r="CL18" i="6"/>
  <c r="CK35" i="6"/>
  <c r="BO61" i="6"/>
  <c r="AG65" i="14"/>
  <c r="BO40" i="6"/>
  <c r="BQ22" i="6"/>
  <c r="BP44" i="6"/>
  <c r="BP35" i="6"/>
  <c r="BP40" i="6" s="1"/>
  <c r="BL122" i="6"/>
  <c r="BL151" i="6" s="1"/>
  <c r="BL67" i="6"/>
  <c r="BL169" i="6" s="1"/>
  <c r="AF91" i="14"/>
  <c r="BN120" i="6"/>
  <c r="BH159" i="6"/>
  <c r="S159" i="6" s="1"/>
  <c r="S156" i="6"/>
  <c r="Z84" i="14"/>
  <c r="BJ152" i="6"/>
  <c r="BJ156" i="6"/>
  <c r="BT74" i="14"/>
  <c r="DC75" i="6"/>
  <c r="DB91" i="6"/>
  <c r="BN45" i="6"/>
  <c r="BN53" i="6"/>
  <c r="AF60" i="14"/>
  <c r="BO8" i="6"/>
  <c r="AS36" i="18" s="1"/>
  <c r="AH64" i="14"/>
  <c r="BP51" i="6"/>
  <c r="BP60" i="6" s="1"/>
  <c r="BM62" i="6"/>
  <c r="BM66" i="6" s="1"/>
  <c r="BM67" i="6" s="1"/>
  <c r="BM169" i="6" s="1"/>
  <c r="BM170" i="6" s="1"/>
  <c r="BM57" i="6"/>
  <c r="BK123" i="6"/>
  <c r="AE89" i="14"/>
  <c r="AE83" i="14"/>
  <c r="AE63" i="14"/>
  <c r="AE71" i="14"/>
  <c r="BQ34" i="6"/>
  <c r="CO117" i="6"/>
  <c r="CO107" i="6"/>
  <c r="BG79" i="14"/>
  <c r="BG78" i="14" s="1"/>
  <c r="CO113" i="6"/>
  <c r="BG92" i="14" s="1"/>
  <c r="CN106" i="6"/>
  <c r="CN108" i="6" s="1"/>
  <c r="BK77" i="14"/>
  <c r="CS94" i="6"/>
  <c r="CT78" i="6"/>
  <c r="CQ74" i="6"/>
  <c r="CP90" i="6"/>
  <c r="BH73" i="14"/>
  <c r="CP85" i="6"/>
  <c r="BE90" i="14"/>
  <c r="BF92" i="14"/>
  <c r="BF155" i="6"/>
  <c r="BF161" i="6" s="1"/>
  <c r="W85" i="14"/>
  <c r="DD110" i="6"/>
  <c r="W110" i="6" s="1"/>
  <c r="W98" i="6"/>
  <c r="CO104" i="6"/>
  <c r="CO101" i="6"/>
  <c r="BP168" i="6" l="1"/>
  <c r="BL170" i="6"/>
  <c r="CM18" i="6"/>
  <c r="CL35" i="6"/>
  <c r="AR66" i="14"/>
  <c r="CB19" i="6"/>
  <c r="CA36" i="6"/>
  <c r="AS66" i="14" s="1"/>
  <c r="BC65" i="14"/>
  <c r="CK52" i="6"/>
  <c r="CK61" i="6" s="1"/>
  <c r="BP52" i="6"/>
  <c r="BP61" i="6" s="1"/>
  <c r="BQ167" i="6"/>
  <c r="BQ112" i="6"/>
  <c r="BQ166" i="6" s="1"/>
  <c r="BQ168" i="6" s="1"/>
  <c r="AU37" i="18"/>
  <c r="CW93" i="6"/>
  <c r="BO76" i="14"/>
  <c r="CX77" i="6"/>
  <c r="AG91" i="14"/>
  <c r="H51" i="16"/>
  <c r="BO120" i="6"/>
  <c r="AG97" i="14" s="1"/>
  <c r="BP31" i="6"/>
  <c r="BQ44" i="6"/>
  <c r="BQ35" i="6"/>
  <c r="AI65" i="14" s="1"/>
  <c r="BQ52" i="6"/>
  <c r="BR22" i="6"/>
  <c r="AH65" i="14"/>
  <c r="BM122" i="6"/>
  <c r="BM151" i="6" s="1"/>
  <c r="AI64" i="14"/>
  <c r="BQ51" i="6"/>
  <c r="BQ60" i="6" s="1"/>
  <c r="BN62" i="6"/>
  <c r="BN66" i="6" s="1"/>
  <c r="BN57" i="6"/>
  <c r="BK152" i="6"/>
  <c r="BK156" i="6"/>
  <c r="AF89" i="14"/>
  <c r="AF71" i="14"/>
  <c r="AF83" i="14"/>
  <c r="AF63" i="14"/>
  <c r="DD75" i="6"/>
  <c r="O75" i="6" s="1"/>
  <c r="DC91" i="6"/>
  <c r="BU74" i="14"/>
  <c r="AF97" i="14"/>
  <c r="BR34" i="6"/>
  <c r="AB84" i="14"/>
  <c r="BJ159" i="6"/>
  <c r="BO45" i="6"/>
  <c r="AG60" i="14"/>
  <c r="BO53" i="6"/>
  <c r="BP8" i="6"/>
  <c r="AT36" i="18" s="1"/>
  <c r="BL123" i="6"/>
  <c r="BF90" i="14"/>
  <c r="BG155" i="6"/>
  <c r="BG161" i="6" s="1"/>
  <c r="X85" i="14"/>
  <c r="CP117" i="6"/>
  <c r="BH96" i="14" s="1"/>
  <c r="CP107" i="6"/>
  <c r="CP113" i="6"/>
  <c r="BH92" i="14" s="1"/>
  <c r="BH79" i="14"/>
  <c r="BH78" i="14" s="1"/>
  <c r="CU78" i="6"/>
  <c r="CT94" i="6"/>
  <c r="BL77" i="14"/>
  <c r="CP104" i="6"/>
  <c r="CP101" i="6"/>
  <c r="CO106" i="6"/>
  <c r="CO108" i="6" s="1"/>
  <c r="CR74" i="6"/>
  <c r="CQ90" i="6"/>
  <c r="BI73" i="14"/>
  <c r="CQ85" i="6"/>
  <c r="BG96" i="14"/>
  <c r="CC19" i="6" l="1"/>
  <c r="CB36" i="6"/>
  <c r="AT66" i="14" s="1"/>
  <c r="CN18" i="6"/>
  <c r="CM35" i="6"/>
  <c r="BR167" i="6"/>
  <c r="BR112" i="6"/>
  <c r="BR166" i="6" s="1"/>
  <c r="BR168" i="6" s="1"/>
  <c r="AV37" i="18"/>
  <c r="CY77" i="6"/>
  <c r="CX93" i="6"/>
  <c r="BP76" i="14"/>
  <c r="BD65" i="14"/>
  <c r="CL52" i="6"/>
  <c r="CL61" i="6"/>
  <c r="BQ61" i="6"/>
  <c r="BM123" i="6"/>
  <c r="BQ40" i="6"/>
  <c r="BQ31" i="6"/>
  <c r="BR44" i="6"/>
  <c r="BR35" i="6"/>
  <c r="BR40" i="6" s="1"/>
  <c r="BT17" i="6"/>
  <c r="BS22" i="6"/>
  <c r="BP45" i="6"/>
  <c r="AH60" i="14"/>
  <c r="BQ8" i="6"/>
  <c r="AU36" i="18" s="1"/>
  <c r="BP53" i="6"/>
  <c r="BS34" i="6"/>
  <c r="BO57" i="6"/>
  <c r="BO62" i="6"/>
  <c r="BO66" i="6" s="1"/>
  <c r="AH91" i="14"/>
  <c r="BP120" i="6"/>
  <c r="BL156" i="6"/>
  <c r="BL152" i="6"/>
  <c r="AG71" i="14"/>
  <c r="AG63" i="14"/>
  <c r="AG83" i="14"/>
  <c r="AG89" i="14"/>
  <c r="W75" i="6"/>
  <c r="DD91" i="6"/>
  <c r="BV74" i="14"/>
  <c r="BN122" i="6"/>
  <c r="BN151" i="6" s="1"/>
  <c r="BN67" i="6"/>
  <c r="BN169" i="6" s="1"/>
  <c r="BR51" i="6"/>
  <c r="BR60" i="6" s="1"/>
  <c r="AJ64" i="14"/>
  <c r="AC84" i="14"/>
  <c r="BK159" i="6"/>
  <c r="BG90" i="14"/>
  <c r="CQ117" i="6"/>
  <c r="BI96" i="14" s="1"/>
  <c r="CQ107" i="6"/>
  <c r="BI79" i="14"/>
  <c r="BI78" i="14" s="1"/>
  <c r="CQ113" i="6"/>
  <c r="BI92" i="14" s="1"/>
  <c r="BM152" i="6"/>
  <c r="BM156" i="6"/>
  <c r="CQ104" i="6"/>
  <c r="CQ101" i="6"/>
  <c r="CP106" i="6"/>
  <c r="CP108" i="6" s="1"/>
  <c r="CS74" i="6"/>
  <c r="CR90" i="6"/>
  <c r="V74" i="6"/>
  <c r="V85" i="6" s="1"/>
  <c r="K57" i="16" s="1"/>
  <c r="BJ73" i="14"/>
  <c r="CR85" i="6"/>
  <c r="N74" i="6"/>
  <c r="N85" i="6" s="1"/>
  <c r="CV78" i="6"/>
  <c r="CU94" i="6"/>
  <c r="BM77" i="14"/>
  <c r="BH155" i="6"/>
  <c r="BH161" i="6" s="1"/>
  <c r="Y85" i="14"/>
  <c r="AI91" i="14" l="1"/>
  <c r="BS112" i="6"/>
  <c r="BS166" i="6" s="1"/>
  <c r="BS167" i="6"/>
  <c r="AW37" i="18"/>
  <c r="T17" i="6"/>
  <c r="I60" i="16" s="1"/>
  <c r="I65" i="16" s="1"/>
  <c r="BU17" i="6"/>
  <c r="BV17" i="6" s="1"/>
  <c r="BW17" i="6" s="1"/>
  <c r="BX17" i="6" s="1"/>
  <c r="BY17" i="6" s="1"/>
  <c r="BZ17" i="6" s="1"/>
  <c r="CA17" i="6" s="1"/>
  <c r="CB17" i="6" s="1"/>
  <c r="CC17" i="6" s="1"/>
  <c r="CD17" i="6" s="1"/>
  <c r="CE17" i="6" s="1"/>
  <c r="CF17" i="6" s="1"/>
  <c r="BR52" i="6"/>
  <c r="BR61" i="6" s="1"/>
  <c r="CO18" i="6"/>
  <c r="CN35" i="6"/>
  <c r="BN170" i="6"/>
  <c r="CZ77" i="6"/>
  <c r="CY93" i="6"/>
  <c r="BQ76" i="14"/>
  <c r="BE65" i="14"/>
  <c r="CM52" i="6"/>
  <c r="CM61" i="6"/>
  <c r="CD19" i="6"/>
  <c r="CC36" i="6"/>
  <c r="AU66" i="14" s="1"/>
  <c r="W91" i="6"/>
  <c r="K56" i="16"/>
  <c r="BT22" i="6"/>
  <c r="BR31" i="6"/>
  <c r="BQ120" i="6"/>
  <c r="AI97" i="14" s="1"/>
  <c r="AJ65" i="14"/>
  <c r="BS44" i="6"/>
  <c r="BS35" i="6"/>
  <c r="BS40" i="6" s="1"/>
  <c r="BT35" i="6"/>
  <c r="BT52" i="6" s="1"/>
  <c r="BP62" i="6"/>
  <c r="BP66" i="6" s="1"/>
  <c r="BP57" i="6"/>
  <c r="BN123" i="6"/>
  <c r="AI60" i="14"/>
  <c r="BQ45" i="6"/>
  <c r="BR8" i="6"/>
  <c r="AV36" i="18" s="1"/>
  <c r="BQ53" i="6"/>
  <c r="AH97" i="14"/>
  <c r="BO67" i="6"/>
  <c r="BO169" i="6" s="1"/>
  <c r="BO170" i="6" s="1"/>
  <c r="BO122" i="6"/>
  <c r="BO151" i="6" s="1"/>
  <c r="BL159" i="6"/>
  <c r="AD84" i="14"/>
  <c r="BS51" i="6"/>
  <c r="BS60" i="6" s="1"/>
  <c r="AK64" i="14"/>
  <c r="AH83" i="14"/>
  <c r="AH89" i="14"/>
  <c r="AH63" i="14"/>
  <c r="AH71" i="14"/>
  <c r="AJ91" i="14"/>
  <c r="BR120" i="6"/>
  <c r="BT34" i="6"/>
  <c r="BH90" i="14"/>
  <c r="CR104" i="6"/>
  <c r="CR101" i="6"/>
  <c r="V101" i="6" s="1"/>
  <c r="V90" i="6"/>
  <c r="CR117" i="6"/>
  <c r="CR107" i="6"/>
  <c r="V107" i="6" s="1"/>
  <c r="BJ79" i="14"/>
  <c r="BJ78" i="14" s="1"/>
  <c r="CR113" i="6"/>
  <c r="CT74" i="6"/>
  <c r="CS90" i="6"/>
  <c r="BK73" i="14"/>
  <c r="CS85" i="6"/>
  <c r="BI155" i="6"/>
  <c r="Z85" i="14"/>
  <c r="S161" i="6"/>
  <c r="H54" i="16"/>
  <c r="CW78" i="6"/>
  <c r="BN77" i="14"/>
  <c r="CV94" i="6"/>
  <c r="CQ106" i="6"/>
  <c r="CQ108" i="6" s="1"/>
  <c r="BM159" i="6"/>
  <c r="AE84" i="14"/>
  <c r="BS168" i="6" l="1"/>
  <c r="BT167" i="6"/>
  <c r="T167" i="6" s="1"/>
  <c r="T22" i="6"/>
  <c r="BT112" i="6"/>
  <c r="BT166" i="6" s="1"/>
  <c r="AX37" i="18"/>
  <c r="CG17" i="6"/>
  <c r="CH17" i="6" s="1"/>
  <c r="CI17" i="6" s="1"/>
  <c r="CJ17" i="6" s="1"/>
  <c r="CK17" i="6" s="1"/>
  <c r="CL17" i="6" s="1"/>
  <c r="CM17" i="6" s="1"/>
  <c r="CN17" i="6" s="1"/>
  <c r="CO17" i="6" s="1"/>
  <c r="CP17" i="6" s="1"/>
  <c r="CQ17" i="6" s="1"/>
  <c r="CR17" i="6" s="1"/>
  <c r="U17" i="6"/>
  <c r="J60" i="16" s="1"/>
  <c r="BS52" i="6"/>
  <c r="BS61" i="6" s="1"/>
  <c r="BR76" i="14"/>
  <c r="CZ93" i="6"/>
  <c r="DA77" i="6"/>
  <c r="CE19" i="6"/>
  <c r="CD36" i="6"/>
  <c r="AV66" i="14" s="1"/>
  <c r="BU22" i="6"/>
  <c r="CN52" i="6"/>
  <c r="CN61" i="6" s="1"/>
  <c r="BF65" i="14"/>
  <c r="CP18" i="6"/>
  <c r="CO35" i="6"/>
  <c r="BT44" i="6"/>
  <c r="T44" i="6" s="1"/>
  <c r="BT31" i="6"/>
  <c r="T31" i="6" s="1"/>
  <c r="I9" i="16" s="1"/>
  <c r="AK65" i="14"/>
  <c r="AL65" i="14"/>
  <c r="BT61" i="6"/>
  <c r="T35" i="6"/>
  <c r="BS31" i="6"/>
  <c r="BV22" i="6"/>
  <c r="BU34" i="6"/>
  <c r="BU31" i="6" s="1"/>
  <c r="AK91" i="14"/>
  <c r="BS120" i="6"/>
  <c r="BR45" i="6"/>
  <c r="AJ60" i="14"/>
  <c r="BS8" i="6"/>
  <c r="AW36" i="18" s="1"/>
  <c r="BR53" i="6"/>
  <c r="BN156" i="6"/>
  <c r="BN152" i="6"/>
  <c r="AL64" i="14"/>
  <c r="BT51" i="6"/>
  <c r="T51" i="6" s="1"/>
  <c r="BT40" i="6"/>
  <c r="T34" i="6"/>
  <c r="BO123" i="6"/>
  <c r="BQ62" i="6"/>
  <c r="BQ66" i="6" s="1"/>
  <c r="BQ57" i="6"/>
  <c r="AJ97" i="14"/>
  <c r="AI89" i="14"/>
  <c r="AI63" i="14"/>
  <c r="AI83" i="14"/>
  <c r="AI71" i="14"/>
  <c r="BP67" i="6"/>
  <c r="BP169" i="6" s="1"/>
  <c r="BP170" i="6" s="1"/>
  <c r="BP122" i="6"/>
  <c r="BP151" i="6" s="1"/>
  <c r="BI90" i="14"/>
  <c r="CS101" i="6"/>
  <c r="CS104" i="6"/>
  <c r="CS107" i="6"/>
  <c r="CS113" i="6"/>
  <c r="CS117" i="6"/>
  <c r="BK79" i="14"/>
  <c r="BK78" i="14" s="1"/>
  <c r="CU74" i="6"/>
  <c r="CT90" i="6"/>
  <c r="CT85" i="6"/>
  <c r="BL73" i="14"/>
  <c r="BJ96" i="14"/>
  <c r="V117" i="6"/>
  <c r="CX78" i="6"/>
  <c r="BO77" i="14"/>
  <c r="CW94" i="6"/>
  <c r="BI161" i="6"/>
  <c r="T155" i="6"/>
  <c r="BJ92" i="14"/>
  <c r="V113" i="6"/>
  <c r="V104" i="6"/>
  <c r="BV167" i="6" l="1"/>
  <c r="BV112" i="6"/>
  <c r="BV166" i="6" s="1"/>
  <c r="BV168" i="6" s="1"/>
  <c r="AZ37" i="18"/>
  <c r="T52" i="6"/>
  <c r="I23" i="16" s="1"/>
  <c r="CO52" i="6"/>
  <c r="CO61" i="6" s="1"/>
  <c r="BG65" i="14"/>
  <c r="T61" i="6"/>
  <c r="CQ18" i="6"/>
  <c r="CP35" i="6"/>
  <c r="CF19" i="6"/>
  <c r="CE36" i="6"/>
  <c r="AW66" i="14" s="1"/>
  <c r="DB77" i="6"/>
  <c r="DA93" i="6"/>
  <c r="BS76" i="14"/>
  <c r="BU112" i="6"/>
  <c r="BU166" i="6" s="1"/>
  <c r="BU167" i="6"/>
  <c r="AY37" i="18"/>
  <c r="V17" i="6"/>
  <c r="K60" i="16" s="1"/>
  <c r="CS17" i="6"/>
  <c r="BT168" i="6"/>
  <c r="T166" i="6"/>
  <c r="T168" i="6" s="1"/>
  <c r="I22" i="16"/>
  <c r="I13" i="16"/>
  <c r="M35" i="6"/>
  <c r="L35" i="6"/>
  <c r="AK97" i="14"/>
  <c r="BP123" i="6"/>
  <c r="BO152" i="6"/>
  <c r="BO156" i="6"/>
  <c r="BT60" i="6"/>
  <c r="T60" i="6" s="1"/>
  <c r="BN159" i="6"/>
  <c r="AF84" i="14"/>
  <c r="BQ67" i="6"/>
  <c r="BQ169" i="6" s="1"/>
  <c r="BQ170" i="6" s="1"/>
  <c r="BQ122" i="6"/>
  <c r="BQ151" i="6" s="1"/>
  <c r="BR57" i="6"/>
  <c r="BR62" i="6"/>
  <c r="BR66" i="6" s="1"/>
  <c r="AM64" i="14"/>
  <c r="BU51" i="6"/>
  <c r="BU60" i="6" s="1"/>
  <c r="BU40" i="6"/>
  <c r="T40" i="6"/>
  <c r="L40" i="6" s="1"/>
  <c r="AJ71" i="14"/>
  <c r="AJ83" i="14"/>
  <c r="AJ63" i="14"/>
  <c r="AJ89" i="14"/>
  <c r="I12" i="16"/>
  <c r="L34" i="6"/>
  <c r="BT8" i="6"/>
  <c r="AX36" i="18" s="1"/>
  <c r="BS45" i="6"/>
  <c r="AK60" i="14"/>
  <c r="BS53" i="6"/>
  <c r="BW22" i="6"/>
  <c r="BV34" i="6"/>
  <c r="BV31" i="6" s="1"/>
  <c r="K37" i="16"/>
  <c r="G92" i="14"/>
  <c r="CY78" i="6"/>
  <c r="BP77" i="14"/>
  <c r="CX94" i="6"/>
  <c r="CT113" i="6"/>
  <c r="BL92" i="14" s="1"/>
  <c r="CT117" i="6"/>
  <c r="BL96" i="14" s="1"/>
  <c r="BL79" i="14"/>
  <c r="BL78" i="14" s="1"/>
  <c r="CT107" i="6"/>
  <c r="BK96" i="14"/>
  <c r="CR105" i="6"/>
  <c r="G96" i="14"/>
  <c r="K41" i="16"/>
  <c r="CT101" i="6"/>
  <c r="CT104" i="6"/>
  <c r="BK92" i="14"/>
  <c r="CS106" i="6"/>
  <c r="CS108" i="6" s="1"/>
  <c r="BJ155" i="6"/>
  <c r="BJ161" i="6" s="1"/>
  <c r="AA85" i="14"/>
  <c r="CV74" i="6"/>
  <c r="CU90" i="6"/>
  <c r="BM73" i="14"/>
  <c r="CU85" i="6"/>
  <c r="BW167" i="6" l="1"/>
  <c r="BW112" i="6"/>
  <c r="BW166" i="6" s="1"/>
  <c r="BW168" i="6" s="1"/>
  <c r="BA37" i="18"/>
  <c r="DC77" i="6"/>
  <c r="DB93" i="6"/>
  <c r="BT76" i="14"/>
  <c r="CT17" i="6"/>
  <c r="CU17" i="6" s="1"/>
  <c r="CV17" i="6" s="1"/>
  <c r="CW17" i="6" s="1"/>
  <c r="CX17" i="6" s="1"/>
  <c r="CY17" i="6" s="1"/>
  <c r="CZ17" i="6" s="1"/>
  <c r="DA17" i="6" s="1"/>
  <c r="DB17" i="6" s="1"/>
  <c r="DC17" i="6" s="1"/>
  <c r="DD17" i="6" s="1"/>
  <c r="W17" i="6" s="1"/>
  <c r="CG19" i="6"/>
  <c r="U19" i="6"/>
  <c r="J62" i="16" s="1"/>
  <c r="J65" i="16" s="1"/>
  <c r="CF36" i="6"/>
  <c r="BH65" i="14"/>
  <c r="CP52" i="6"/>
  <c r="CP61" i="6" s="1"/>
  <c r="BU168" i="6"/>
  <c r="CR18" i="6"/>
  <c r="CQ35" i="6"/>
  <c r="I17" i="16"/>
  <c r="I19" i="16" s="1"/>
  <c r="AK71" i="14"/>
  <c r="AK83" i="14"/>
  <c r="AK63" i="14"/>
  <c r="AK89" i="14"/>
  <c r="BR122" i="6"/>
  <c r="BR151" i="6" s="1"/>
  <c r="BR67" i="6"/>
  <c r="BR169" i="6" s="1"/>
  <c r="BR170" i="6" s="1"/>
  <c r="BS57" i="6"/>
  <c r="BS62" i="6"/>
  <c r="BS66" i="6" s="1"/>
  <c r="AN64" i="14"/>
  <c r="BV51" i="6"/>
  <c r="BV60" i="6" s="1"/>
  <c r="BV40" i="6"/>
  <c r="BP156" i="6"/>
  <c r="BP152" i="6"/>
  <c r="AG84" i="14"/>
  <c r="BO159" i="6"/>
  <c r="BX22" i="6"/>
  <c r="BW34" i="6"/>
  <c r="BW31" i="6" s="1"/>
  <c r="BT53" i="6"/>
  <c r="BT45" i="6"/>
  <c r="T45" i="6" s="1"/>
  <c r="BU8" i="6"/>
  <c r="AY36" i="18" s="1"/>
  <c r="L8" i="6"/>
  <c r="T8" i="6"/>
  <c r="E89" i="14" s="1"/>
  <c r="AL60" i="14"/>
  <c r="AL91" i="14"/>
  <c r="BT120" i="6"/>
  <c r="T112" i="6"/>
  <c r="BQ123" i="6"/>
  <c r="BK90" i="14"/>
  <c r="CV90" i="6"/>
  <c r="CW74" i="6"/>
  <c r="CV85" i="6"/>
  <c r="BN73" i="14"/>
  <c r="V105" i="6"/>
  <c r="CR106" i="6"/>
  <c r="V106" i="6" s="1"/>
  <c r="CU117" i="6"/>
  <c r="CU113" i="6"/>
  <c r="CU107" i="6"/>
  <c r="BM79" i="14"/>
  <c r="BM78" i="14" s="1"/>
  <c r="CZ78" i="6"/>
  <c r="BQ77" i="14"/>
  <c r="CY94" i="6"/>
  <c r="CT106" i="6"/>
  <c r="CT108" i="6" s="1"/>
  <c r="CU101" i="6"/>
  <c r="CU104" i="6"/>
  <c r="BK155" i="6"/>
  <c r="BK161" i="6" s="1"/>
  <c r="AB85" i="14"/>
  <c r="BX167" i="6" l="1"/>
  <c r="BX112" i="6"/>
  <c r="BX166" i="6" s="1"/>
  <c r="BB37" i="18"/>
  <c r="BI65" i="14"/>
  <c r="CQ52" i="6"/>
  <c r="CQ61" i="6" s="1"/>
  <c r="DC93" i="6"/>
  <c r="DD77" i="6"/>
  <c r="BU76" i="14"/>
  <c r="CS18" i="6"/>
  <c r="V18" i="6"/>
  <c r="K61" i="16" s="1"/>
  <c r="CR35" i="6"/>
  <c r="AX66" i="14"/>
  <c r="U36" i="6"/>
  <c r="CH19" i="6"/>
  <c r="CG36" i="6"/>
  <c r="V108" i="6"/>
  <c r="G90" i="14" s="1"/>
  <c r="BT57" i="6"/>
  <c r="T57" i="6" s="1"/>
  <c r="BT62" i="6"/>
  <c r="BY22" i="6"/>
  <c r="BX34" i="6"/>
  <c r="BX31" i="6" s="1"/>
  <c r="BR123" i="6"/>
  <c r="BQ156" i="6"/>
  <c r="BQ152" i="6"/>
  <c r="AL97" i="14"/>
  <c r="T120" i="6"/>
  <c r="T53" i="6"/>
  <c r="BP159" i="6"/>
  <c r="AH84" i="14"/>
  <c r="BS67" i="6"/>
  <c r="BS169" i="6" s="1"/>
  <c r="BS170" i="6" s="1"/>
  <c r="BS122" i="6"/>
  <c r="BS151" i="6" s="1"/>
  <c r="I36" i="16"/>
  <c r="I42" i="16" s="1"/>
  <c r="E91" i="14"/>
  <c r="BV8" i="6"/>
  <c r="AZ36" i="18" s="1"/>
  <c r="BU53" i="6"/>
  <c r="BU45" i="6"/>
  <c r="AM60" i="14"/>
  <c r="AN91" i="14"/>
  <c r="BV120" i="6"/>
  <c r="AN97" i="14" s="1"/>
  <c r="AM91" i="14"/>
  <c r="BU120" i="6"/>
  <c r="AL89" i="14"/>
  <c r="AL83" i="14"/>
  <c r="AL71" i="14"/>
  <c r="AL63" i="14"/>
  <c r="AO64" i="14"/>
  <c r="BW40" i="6"/>
  <c r="BW51" i="6"/>
  <c r="BW60" i="6" s="1"/>
  <c r="BL90" i="14"/>
  <c r="CV104" i="6"/>
  <c r="CV101" i="6"/>
  <c r="BL155" i="6"/>
  <c r="BL161" i="6" s="1"/>
  <c r="AC85" i="14"/>
  <c r="CX74" i="6"/>
  <c r="CW90" i="6"/>
  <c r="BO73" i="14"/>
  <c r="CW85" i="6"/>
  <c r="CU106" i="6"/>
  <c r="DA78" i="6"/>
  <c r="BR77" i="14"/>
  <c r="CZ94" i="6"/>
  <c r="BM92" i="14"/>
  <c r="CR108" i="6"/>
  <c r="BM96" i="14"/>
  <c r="CV117" i="6"/>
  <c r="BN96" i="14" s="1"/>
  <c r="CV107" i="6"/>
  <c r="BN79" i="14"/>
  <c r="BN78" i="14" s="1"/>
  <c r="CV113" i="6"/>
  <c r="BN92" i="14" s="1"/>
  <c r="AY66" i="14" l="1"/>
  <c r="J14" i="16"/>
  <c r="M36" i="6"/>
  <c r="BY167" i="6"/>
  <c r="BY112" i="6"/>
  <c r="BY166" i="6" s="1"/>
  <c r="BY168" i="6" s="1"/>
  <c r="BC37" i="18"/>
  <c r="DD93" i="6"/>
  <c r="W93" i="6" s="1"/>
  <c r="BV76" i="14"/>
  <c r="O77" i="6"/>
  <c r="W77" i="6"/>
  <c r="CI19" i="6"/>
  <c r="CH36" i="6"/>
  <c r="AZ66" i="14" s="1"/>
  <c r="BJ65" i="14"/>
  <c r="CR52" i="6"/>
  <c r="V52" i="6" s="1"/>
  <c r="K23" i="16" s="1"/>
  <c r="CR61" i="6"/>
  <c r="V61" i="6" s="1"/>
  <c r="V35" i="6"/>
  <c r="BX168" i="6"/>
  <c r="CT18" i="6"/>
  <c r="CS35" i="6"/>
  <c r="K34" i="16"/>
  <c r="I24" i="16"/>
  <c r="I27" i="16" s="1"/>
  <c r="I29" i="16" s="1"/>
  <c r="I44" i="16" s="1"/>
  <c r="I46" i="16" s="1"/>
  <c r="BQ159" i="6"/>
  <c r="AI84" i="14"/>
  <c r="E97" i="14"/>
  <c r="BR152" i="6"/>
  <c r="BR156" i="6"/>
  <c r="T62" i="6"/>
  <c r="BT66" i="6"/>
  <c r="AM89" i="14"/>
  <c r="AM71" i="14"/>
  <c r="AM63" i="14"/>
  <c r="AM83" i="14"/>
  <c r="BZ22" i="6"/>
  <c r="BY34" i="6"/>
  <c r="BY31" i="6" s="1"/>
  <c r="AM97" i="14"/>
  <c r="BU57" i="6"/>
  <c r="BU62" i="6"/>
  <c r="BU66" i="6" s="1"/>
  <c r="BU67" i="6" s="1"/>
  <c r="BU169" i="6" s="1"/>
  <c r="AO91" i="14"/>
  <c r="BW120" i="6"/>
  <c r="BV45" i="6"/>
  <c r="BV53" i="6"/>
  <c r="AN60" i="14"/>
  <c r="BW8" i="6"/>
  <c r="BA36" i="18" s="1"/>
  <c r="BS123" i="6"/>
  <c r="AP64" i="14"/>
  <c r="BX51" i="6"/>
  <c r="BX60" i="6" s="1"/>
  <c r="BX40" i="6"/>
  <c r="CW117" i="6"/>
  <c r="BO96" i="14" s="1"/>
  <c r="CW113" i="6"/>
  <c r="CW107" i="6"/>
  <c r="BO79" i="14"/>
  <c r="BO78" i="14" s="1"/>
  <c r="BM155" i="6"/>
  <c r="BM161" i="6" s="1"/>
  <c r="AD85" i="14"/>
  <c r="CY74" i="6"/>
  <c r="CX90" i="6"/>
  <c r="BP73" i="14"/>
  <c r="CX85" i="6"/>
  <c r="BS77" i="14"/>
  <c r="DA94" i="6"/>
  <c r="DB78" i="6"/>
  <c r="BJ90" i="14"/>
  <c r="CU108" i="6"/>
  <c r="CW101" i="6"/>
  <c r="CW104" i="6"/>
  <c r="CV106" i="6"/>
  <c r="CV108" i="6" s="1"/>
  <c r="I31" i="16" l="1"/>
  <c r="CS52" i="6"/>
  <c r="BK65" i="14"/>
  <c r="CS61" i="6"/>
  <c r="CJ19" i="6"/>
  <c r="CI36" i="6"/>
  <c r="BA66" i="14" s="1"/>
  <c r="BZ167" i="6"/>
  <c r="BZ112" i="6"/>
  <c r="BZ166" i="6" s="1"/>
  <c r="BZ168" i="6" s="1"/>
  <c r="BD37" i="18"/>
  <c r="CU18" i="6"/>
  <c r="CT35" i="6"/>
  <c r="BU170" i="6"/>
  <c r="K13" i="16"/>
  <c r="N35" i="6"/>
  <c r="AO97" i="14"/>
  <c r="BU122" i="6"/>
  <c r="BU151" i="6" s="1"/>
  <c r="BV57" i="6"/>
  <c r="BV62" i="6"/>
  <c r="BV66" i="6" s="1"/>
  <c r="BS152" i="6"/>
  <c r="BS156" i="6"/>
  <c r="AQ64" i="14"/>
  <c r="BY51" i="6"/>
  <c r="BY40" i="6"/>
  <c r="AJ84" i="14"/>
  <c r="BR159" i="6"/>
  <c r="AN89" i="14"/>
  <c r="AN83" i="14"/>
  <c r="AN63" i="14"/>
  <c r="AN71" i="14"/>
  <c r="BT67" i="6"/>
  <c r="BT169" i="6" s="1"/>
  <c r="BT122" i="6"/>
  <c r="BT151" i="6" s="1"/>
  <c r="T66" i="6"/>
  <c r="T67" i="6" s="1"/>
  <c r="AP91" i="14"/>
  <c r="BX120" i="6"/>
  <c r="BW45" i="6"/>
  <c r="BW53" i="6"/>
  <c r="BX8" i="6"/>
  <c r="BB36" i="18" s="1"/>
  <c r="AO60" i="14"/>
  <c r="CA22" i="6"/>
  <c r="BZ34" i="6"/>
  <c r="BZ31" i="6" s="1"/>
  <c r="BN90" i="14"/>
  <c r="CX117" i="6"/>
  <c r="CX113" i="6"/>
  <c r="BP92" i="14" s="1"/>
  <c r="BP79" i="14"/>
  <c r="BP78" i="14" s="1"/>
  <c r="CX107" i="6"/>
  <c r="BM90" i="14"/>
  <c r="DC78" i="6"/>
  <c r="DB94" i="6"/>
  <c r="BT77" i="14"/>
  <c r="BN155" i="6"/>
  <c r="BN161" i="6" s="1"/>
  <c r="AE85" i="14"/>
  <c r="CX104" i="6"/>
  <c r="CX101" i="6"/>
  <c r="CW106" i="6"/>
  <c r="CW108" i="6" s="1"/>
  <c r="CZ74" i="6"/>
  <c r="CY90" i="6"/>
  <c r="CY85" i="6"/>
  <c r="BQ73" i="14"/>
  <c r="BO92" i="14"/>
  <c r="CK19" i="6" l="1"/>
  <c r="CJ36" i="6"/>
  <c r="BB66" i="14" s="1"/>
  <c r="CT52" i="6"/>
  <c r="CT61" i="6" s="1"/>
  <c r="BL65" i="14"/>
  <c r="CV18" i="6"/>
  <c r="CU35" i="6"/>
  <c r="CA112" i="6"/>
  <c r="CA166" i="6" s="1"/>
  <c r="CA167" i="6"/>
  <c r="BE37" i="18"/>
  <c r="BT170" i="6"/>
  <c r="T169" i="6"/>
  <c r="T170" i="6" s="1"/>
  <c r="BU123" i="6"/>
  <c r="BY60" i="6"/>
  <c r="BW62" i="6"/>
  <c r="BW66" i="6" s="1"/>
  <c r="BW122" i="6" s="1"/>
  <c r="BW151" i="6" s="1"/>
  <c r="BW57" i="6"/>
  <c r="BV67" i="6"/>
  <c r="BV169" i="6" s="1"/>
  <c r="BV122" i="6"/>
  <c r="BV151" i="6" s="1"/>
  <c r="BX53" i="6"/>
  <c r="AP60" i="14"/>
  <c r="BX45" i="6"/>
  <c r="BY8" i="6"/>
  <c r="BC36" i="18" s="1"/>
  <c r="CB22" i="6"/>
  <c r="CA34" i="6"/>
  <c r="CA31" i="6" s="1"/>
  <c r="BT123" i="6"/>
  <c r="T122" i="6"/>
  <c r="T123" i="6" s="1"/>
  <c r="BZ40" i="6"/>
  <c r="BZ51" i="6"/>
  <c r="BZ60" i="6" s="1"/>
  <c r="AR64" i="14"/>
  <c r="AO83" i="14"/>
  <c r="AO63" i="14"/>
  <c r="AO89" i="14"/>
  <c r="AO71" i="14"/>
  <c r="AP97" i="14"/>
  <c r="AQ91" i="14"/>
  <c r="BY120" i="6"/>
  <c r="AK84" i="14"/>
  <c r="BS159" i="6"/>
  <c r="BO90" i="14"/>
  <c r="BU152" i="6"/>
  <c r="BU156" i="6"/>
  <c r="CY117" i="6"/>
  <c r="BQ96" i="14" s="1"/>
  <c r="CY113" i="6"/>
  <c r="BQ92" i="14" s="1"/>
  <c r="BQ79" i="14"/>
  <c r="BQ78" i="14" s="1"/>
  <c r="CY107" i="6"/>
  <c r="CX106" i="6"/>
  <c r="CX108" i="6" s="1"/>
  <c r="BP96" i="14"/>
  <c r="CY104" i="6"/>
  <c r="CY101" i="6"/>
  <c r="DD78" i="6"/>
  <c r="BU77" i="14"/>
  <c r="DC94" i="6"/>
  <c r="DA74" i="6"/>
  <c r="CZ90" i="6"/>
  <c r="BR73" i="14"/>
  <c r="CZ85" i="6"/>
  <c r="BO155" i="6"/>
  <c r="BO161" i="6" s="1"/>
  <c r="AF85" i="14"/>
  <c r="CW18" i="6" l="1"/>
  <c r="CV35" i="6"/>
  <c r="CB167" i="6"/>
  <c r="CB112" i="6"/>
  <c r="CB166" i="6" s="1"/>
  <c r="BF37" i="18"/>
  <c r="CA168" i="6"/>
  <c r="CU52" i="6"/>
  <c r="CU61" i="6" s="1"/>
  <c r="BM65" i="14"/>
  <c r="BV170" i="6"/>
  <c r="CL19" i="6"/>
  <c r="CK36" i="6"/>
  <c r="BW67" i="6"/>
  <c r="BW169" i="6" s="1"/>
  <c r="BW170" i="6" s="1"/>
  <c r="BY53" i="6"/>
  <c r="AQ60" i="14"/>
  <c r="BZ8" i="6"/>
  <c r="BD36" i="18" s="1"/>
  <c r="BY45" i="6"/>
  <c r="BV123" i="6"/>
  <c r="AQ97" i="14"/>
  <c r="T151" i="6"/>
  <c r="T152" i="6" s="1"/>
  <c r="BT152" i="6"/>
  <c r="BT156" i="6"/>
  <c r="CA51" i="6"/>
  <c r="CA60" i="6" s="1"/>
  <c r="AS64" i="14"/>
  <c r="CA40" i="6"/>
  <c r="AP89" i="14"/>
  <c r="AP63" i="14"/>
  <c r="AP83" i="14"/>
  <c r="AP71" i="14"/>
  <c r="CC22" i="6"/>
  <c r="CB34" i="6"/>
  <c r="CB31" i="6" s="1"/>
  <c r="BX62" i="6"/>
  <c r="BX66" i="6" s="1"/>
  <c r="BX57" i="6"/>
  <c r="CZ104" i="6"/>
  <c r="CZ101" i="6"/>
  <c r="BP155" i="6"/>
  <c r="BP161" i="6" s="1"/>
  <c r="AG85" i="14"/>
  <c r="CZ117" i="6"/>
  <c r="CZ107" i="6"/>
  <c r="BR79" i="14"/>
  <c r="BR78" i="14" s="1"/>
  <c r="CZ113" i="6"/>
  <c r="BR92" i="14" s="1"/>
  <c r="CY106" i="6"/>
  <c r="CY108" i="6"/>
  <c r="BP90" i="14"/>
  <c r="BW123" i="6"/>
  <c r="DB74" i="6"/>
  <c r="DA90" i="6"/>
  <c r="BS73" i="14"/>
  <c r="DA85" i="6"/>
  <c r="BV77" i="14"/>
  <c r="DD94" i="6"/>
  <c r="W94" i="6" s="1"/>
  <c r="W78" i="6"/>
  <c r="O78" i="6"/>
  <c r="AM84" i="14"/>
  <c r="BU159" i="6"/>
  <c r="CB168" i="6" l="1"/>
  <c r="BC66" i="14"/>
  <c r="CM19" i="6"/>
  <c r="CL36" i="6"/>
  <c r="BD66" i="14" s="1"/>
  <c r="CC112" i="6"/>
  <c r="CC166" i="6" s="1"/>
  <c r="CC167" i="6"/>
  <c r="BG37" i="18"/>
  <c r="CV52" i="6"/>
  <c r="CV61" i="6" s="1"/>
  <c r="BN65" i="14"/>
  <c r="CX18" i="6"/>
  <c r="CW35" i="6"/>
  <c r="BX122" i="6"/>
  <c r="BX151" i="6" s="1"/>
  <c r="BX67" i="6"/>
  <c r="BX169" i="6" s="1"/>
  <c r="AR91" i="14"/>
  <c r="BZ120" i="6"/>
  <c r="AR60" i="14"/>
  <c r="BZ53" i="6"/>
  <c r="CA8" i="6"/>
  <c r="BE36" i="18" s="1"/>
  <c r="BZ45" i="6"/>
  <c r="BT159" i="6"/>
  <c r="T159" i="6" s="1"/>
  <c r="AL84" i="14"/>
  <c r="T156" i="6"/>
  <c r="CB40" i="6"/>
  <c r="AT64" i="14"/>
  <c r="CB51" i="6"/>
  <c r="CB60" i="6" s="1"/>
  <c r="AQ89" i="14"/>
  <c r="AQ71" i="14"/>
  <c r="AQ63" i="14"/>
  <c r="AQ83" i="14"/>
  <c r="AS91" i="14"/>
  <c r="CA120" i="6"/>
  <c r="CC34" i="6"/>
  <c r="CC31" i="6" s="1"/>
  <c r="CD22" i="6"/>
  <c r="CF22" i="6"/>
  <c r="BV156" i="6"/>
  <c r="BV152" i="6"/>
  <c r="BY62" i="6"/>
  <c r="BY66" i="6" s="1"/>
  <c r="BY57" i="6"/>
  <c r="DA117" i="6"/>
  <c r="BS96" i="14" s="1"/>
  <c r="DA107" i="6"/>
  <c r="DA113" i="6"/>
  <c r="BS92" i="14" s="1"/>
  <c r="BS79" i="14"/>
  <c r="BS78" i="14" s="1"/>
  <c r="BQ90" i="14"/>
  <c r="BQ155" i="6"/>
  <c r="BQ161" i="6" s="1"/>
  <c r="AH85" i="14"/>
  <c r="CZ106" i="6"/>
  <c r="CZ108" i="6" s="1"/>
  <c r="DC74" i="6"/>
  <c r="DB90" i="6"/>
  <c r="BT73" i="14"/>
  <c r="DB85" i="6"/>
  <c r="BW156" i="6"/>
  <c r="BW152" i="6"/>
  <c r="DA101" i="6"/>
  <c r="DA104" i="6"/>
  <c r="BR96" i="14"/>
  <c r="BX170" i="6" l="1"/>
  <c r="CY18" i="6"/>
  <c r="CX35" i="6"/>
  <c r="CW52" i="6"/>
  <c r="CW61" i="6"/>
  <c r="BO65" i="14"/>
  <c r="CC168" i="6"/>
  <c r="U22" i="6"/>
  <c r="BJ37" i="18"/>
  <c r="CD167" i="6"/>
  <c r="CD112" i="6"/>
  <c r="CD166" i="6" s="1"/>
  <c r="BH37" i="18"/>
  <c r="CN19" i="6"/>
  <c r="CM36" i="6"/>
  <c r="BE66" i="14" s="1"/>
  <c r="I51" i="16"/>
  <c r="AR97" i="14"/>
  <c r="CD34" i="6"/>
  <c r="CD31" i="6" s="1"/>
  <c r="CG22" i="6"/>
  <c r="AU64" i="14"/>
  <c r="CC51" i="6"/>
  <c r="CC60" i="6" s="1"/>
  <c r="CC40" i="6"/>
  <c r="BZ62" i="6"/>
  <c r="BZ66" i="6" s="1"/>
  <c r="BZ122" i="6" s="1"/>
  <c r="BZ151" i="6" s="1"/>
  <c r="BZ57" i="6"/>
  <c r="BY122" i="6"/>
  <c r="BY151" i="6" s="1"/>
  <c r="BY67" i="6"/>
  <c r="BY169" i="6" s="1"/>
  <c r="BY170" i="6" s="1"/>
  <c r="BV159" i="6"/>
  <c r="AN84" i="14"/>
  <c r="AS97" i="14"/>
  <c r="AT91" i="14"/>
  <c r="CB120" i="6"/>
  <c r="AR71" i="14"/>
  <c r="AR83" i="14"/>
  <c r="AR89" i="14"/>
  <c r="AR63" i="14"/>
  <c r="CB8" i="6"/>
  <c r="BF36" i="18" s="1"/>
  <c r="CA45" i="6"/>
  <c r="CA53" i="6"/>
  <c r="AS60" i="14"/>
  <c r="CF34" i="6"/>
  <c r="CF31" i="6" s="1"/>
  <c r="U31" i="6" s="1"/>
  <c r="J9" i="16" s="1"/>
  <c r="CI22" i="6"/>
  <c r="BX123" i="6"/>
  <c r="BR90" i="14"/>
  <c r="DA106" i="6"/>
  <c r="DA108" i="6" s="1"/>
  <c r="BW159" i="6"/>
  <c r="AO84" i="14"/>
  <c r="DB117" i="6"/>
  <c r="BT96" i="14" s="1"/>
  <c r="DB107" i="6"/>
  <c r="DB113" i="6"/>
  <c r="BT92" i="14" s="1"/>
  <c r="BT79" i="14"/>
  <c r="BT78" i="14" s="1"/>
  <c r="DD74" i="6"/>
  <c r="DC90" i="6"/>
  <c r="BU73" i="14"/>
  <c r="DC85" i="6"/>
  <c r="DB104" i="6"/>
  <c r="DB101" i="6"/>
  <c r="BR155" i="6"/>
  <c r="BR161" i="6" s="1"/>
  <c r="AI85" i="14"/>
  <c r="CX52" i="6" l="1"/>
  <c r="CX61" i="6"/>
  <c r="BP65" i="14"/>
  <c r="CO19" i="6"/>
  <c r="CN36" i="6"/>
  <c r="BF66" i="14" s="1"/>
  <c r="CZ18" i="6"/>
  <c r="CY35" i="6"/>
  <c r="CD168" i="6"/>
  <c r="CG112" i="6"/>
  <c r="CG166" i="6" s="1"/>
  <c r="CG167" i="6"/>
  <c r="BK37" i="18"/>
  <c r="BM37" i="18"/>
  <c r="CE22" i="6"/>
  <c r="BZ67" i="6"/>
  <c r="BZ169" i="6" s="1"/>
  <c r="BZ170" i="6" s="1"/>
  <c r="AT97" i="14"/>
  <c r="CA57" i="6"/>
  <c r="CA62" i="6"/>
  <c r="CA66" i="6" s="1"/>
  <c r="AU91" i="14"/>
  <c r="CC120" i="6"/>
  <c r="CJ22" i="6"/>
  <c r="CG34" i="6"/>
  <c r="CG31" i="6" s="1"/>
  <c r="AS83" i="14"/>
  <c r="AS63" i="14"/>
  <c r="AS89" i="14"/>
  <c r="AS71" i="14"/>
  <c r="BX156" i="6"/>
  <c r="BX152" i="6"/>
  <c r="CI34" i="6"/>
  <c r="CI31" i="6" s="1"/>
  <c r="CL22" i="6"/>
  <c r="BY123" i="6"/>
  <c r="CH22" i="6"/>
  <c r="CE34" i="6"/>
  <c r="CE31" i="6" s="1"/>
  <c r="CF40" i="6"/>
  <c r="CF51" i="6"/>
  <c r="AX64" i="14"/>
  <c r="AT60" i="14"/>
  <c r="CB53" i="6"/>
  <c r="CC8" i="6"/>
  <c r="BG36" i="18" s="1"/>
  <c r="CB45" i="6"/>
  <c r="AV64" i="14"/>
  <c r="CD40" i="6"/>
  <c r="CD51" i="6"/>
  <c r="CD60" i="6" s="1"/>
  <c r="BS90" i="14"/>
  <c r="DC117" i="6"/>
  <c r="BU96" i="14" s="1"/>
  <c r="DC107" i="6"/>
  <c r="BU79" i="14"/>
  <c r="BU78" i="14" s="1"/>
  <c r="DC113" i="6"/>
  <c r="BU92" i="14" s="1"/>
  <c r="DB106" i="6"/>
  <c r="DB108" i="6" s="1"/>
  <c r="DC104" i="6"/>
  <c r="DC101" i="6"/>
  <c r="BZ123" i="6"/>
  <c r="BS155" i="6"/>
  <c r="BS161" i="6" s="1"/>
  <c r="AJ85" i="14"/>
  <c r="DD90" i="6"/>
  <c r="BV73" i="14"/>
  <c r="W74" i="6"/>
  <c r="W85" i="6" s="1"/>
  <c r="DD85" i="6"/>
  <c r="O74" i="6"/>
  <c r="O85" i="6" s="1"/>
  <c r="CE167" i="6" l="1"/>
  <c r="CE112" i="6"/>
  <c r="CE166" i="6" s="1"/>
  <c r="CE168" i="6" s="1"/>
  <c r="BI37" i="18"/>
  <c r="CF167" i="6"/>
  <c r="U167" i="6" s="1"/>
  <c r="CF112" i="6"/>
  <c r="CF166" i="6" s="1"/>
  <c r="CY52" i="6"/>
  <c r="CY61" i="6"/>
  <c r="BQ65" i="14"/>
  <c r="DA18" i="6"/>
  <c r="CZ35" i="6"/>
  <c r="CP19" i="6"/>
  <c r="CO36" i="6"/>
  <c r="BG66" i="14" s="1"/>
  <c r="CG168" i="6"/>
  <c r="CH167" i="6"/>
  <c r="CH112" i="6"/>
  <c r="CH166" i="6" s="1"/>
  <c r="BL37" i="18"/>
  <c r="BP37" i="18"/>
  <c r="CJ112" i="6"/>
  <c r="CJ166" i="6" s="1"/>
  <c r="CJ167" i="6"/>
  <c r="BN37" i="18"/>
  <c r="CI112" i="6"/>
  <c r="CI166" i="6" s="1"/>
  <c r="CI167" i="6"/>
  <c r="U34" i="6"/>
  <c r="J12" i="16" s="1"/>
  <c r="J17" i="16" s="1"/>
  <c r="J19" i="16" s="1"/>
  <c r="AU97" i="14"/>
  <c r="AW64" i="14"/>
  <c r="CE51" i="6"/>
  <c r="CE60" i="6" s="1"/>
  <c r="CE40" i="6"/>
  <c r="CC45" i="6"/>
  <c r="AU60" i="14"/>
  <c r="CC53" i="6"/>
  <c r="CD8" i="6"/>
  <c r="BH36" i="18" s="1"/>
  <c r="CK22" i="6"/>
  <c r="CL167" i="6" s="1"/>
  <c r="CH34" i="6"/>
  <c r="CH31" i="6" s="1"/>
  <c r="CI51" i="6"/>
  <c r="CI60" i="6" s="1"/>
  <c r="BA64" i="14"/>
  <c r="CI40" i="6"/>
  <c r="AV91" i="14"/>
  <c r="CD120" i="6"/>
  <c r="CB62" i="6"/>
  <c r="CB66" i="6" s="1"/>
  <c r="CB67" i="6" s="1"/>
  <c r="CB169" i="6" s="1"/>
  <c r="CB170" i="6" s="1"/>
  <c r="CB57" i="6"/>
  <c r="CF60" i="6"/>
  <c r="BY152" i="6"/>
  <c r="BY156" i="6"/>
  <c r="CG40" i="6"/>
  <c r="CG51" i="6"/>
  <c r="AY64" i="14"/>
  <c r="CA122" i="6"/>
  <c r="CA151" i="6" s="1"/>
  <c r="CA67" i="6"/>
  <c r="CA169" i="6" s="1"/>
  <c r="CA170" i="6" s="1"/>
  <c r="CO22" i="6"/>
  <c r="CL34" i="6"/>
  <c r="CL31" i="6" s="1"/>
  <c r="AT63" i="14"/>
  <c r="AT71" i="14"/>
  <c r="AT83" i="14"/>
  <c r="AT89" i="14"/>
  <c r="AP84" i="14"/>
  <c r="BX159" i="6"/>
  <c r="CJ34" i="6"/>
  <c r="CJ31" i="6" s="1"/>
  <c r="CM22" i="6"/>
  <c r="BZ156" i="6"/>
  <c r="BZ152" i="6"/>
  <c r="DC106" i="6"/>
  <c r="DC108" i="6" s="1"/>
  <c r="BT155" i="6"/>
  <c r="BT161" i="6" s="1"/>
  <c r="AK85" i="14"/>
  <c r="BT90" i="14"/>
  <c r="DD117" i="6"/>
  <c r="DD107" i="6"/>
  <c r="W107" i="6" s="1"/>
  <c r="DD113" i="6"/>
  <c r="BV79" i="14"/>
  <c r="BV78" i="14" s="1"/>
  <c r="DD104" i="6"/>
  <c r="DD101" i="6"/>
  <c r="W101" i="6" s="1"/>
  <c r="W90" i="6"/>
  <c r="CQ19" i="6" l="1"/>
  <c r="CP36" i="6"/>
  <c r="BH66" i="14" s="1"/>
  <c r="CZ52" i="6"/>
  <c r="CZ61" i="6" s="1"/>
  <c r="BR65" i="14"/>
  <c r="DB18" i="6"/>
  <c r="DA35" i="6"/>
  <c r="CF168" i="6"/>
  <c r="U166" i="6"/>
  <c r="U168" i="6" s="1"/>
  <c r="CJ168" i="6"/>
  <c r="CH168" i="6"/>
  <c r="CM167" i="6"/>
  <c r="CM112" i="6"/>
  <c r="CM166" i="6" s="1"/>
  <c r="CM168" i="6" s="1"/>
  <c r="BQ37" i="18"/>
  <c r="BS37" i="18"/>
  <c r="CK167" i="6"/>
  <c r="CK112" i="6"/>
  <c r="CK166" i="6" s="1"/>
  <c r="BO37" i="18"/>
  <c r="CL112" i="6"/>
  <c r="CL166" i="6" s="1"/>
  <c r="CL168" i="6" s="1"/>
  <c r="CI168" i="6"/>
  <c r="U51" i="6"/>
  <c r="CB122" i="6"/>
  <c r="CB151" i="6" s="1"/>
  <c r="M34" i="6"/>
  <c r="U60" i="6"/>
  <c r="CO34" i="6"/>
  <c r="CO31" i="6" s="1"/>
  <c r="CE8" i="6"/>
  <c r="BI36" i="18" s="1"/>
  <c r="CD45" i="6"/>
  <c r="AV60" i="14"/>
  <c r="CD53" i="6"/>
  <c r="CP22" i="6"/>
  <c r="CM34" i="6"/>
  <c r="CM31" i="6" s="1"/>
  <c r="U40" i="6"/>
  <c r="M40" i="6" s="1"/>
  <c r="BY159" i="6"/>
  <c r="AQ84" i="14"/>
  <c r="CC62" i="6"/>
  <c r="CC66" i="6" s="1"/>
  <c r="CC57" i="6"/>
  <c r="CA123" i="6"/>
  <c r="AW91" i="14"/>
  <c r="CE120" i="6"/>
  <c r="CJ40" i="6"/>
  <c r="BB64" i="14"/>
  <c r="CJ51" i="6"/>
  <c r="CJ60" i="6" s="1"/>
  <c r="AX91" i="14"/>
  <c r="CF120" i="6"/>
  <c r="U112" i="6"/>
  <c r="CH40" i="6"/>
  <c r="AZ64" i="14"/>
  <c r="CH51" i="6"/>
  <c r="CH60" i="6" s="1"/>
  <c r="AU71" i="14"/>
  <c r="AU89" i="14"/>
  <c r="AU83" i="14"/>
  <c r="AU63" i="14"/>
  <c r="BD64" i="14"/>
  <c r="CL40" i="6"/>
  <c r="CL51" i="6"/>
  <c r="CL60" i="6" s="1"/>
  <c r="CG60" i="6"/>
  <c r="AV97" i="14"/>
  <c r="BA91" i="14"/>
  <c r="CI120" i="6"/>
  <c r="CN22" i="6"/>
  <c r="CO167" i="6" s="1"/>
  <c r="CK34" i="6"/>
  <c r="CK31" i="6" s="1"/>
  <c r="BU90" i="14"/>
  <c r="W104" i="6"/>
  <c r="BV96" i="14"/>
  <c r="W117" i="6"/>
  <c r="H96" i="14" s="1"/>
  <c r="BU155" i="6"/>
  <c r="T161" i="6"/>
  <c r="AL85" i="14"/>
  <c r="I54" i="16"/>
  <c r="CB123" i="6"/>
  <c r="BV92" i="14"/>
  <c r="W113" i="6"/>
  <c r="H92" i="14" s="1"/>
  <c r="BZ159" i="6"/>
  <c r="AR84" i="14"/>
  <c r="DA52" i="6" l="1"/>
  <c r="BS65" i="14"/>
  <c r="DA61" i="6"/>
  <c r="DC18" i="6"/>
  <c r="DB35" i="6"/>
  <c r="CR19" i="6"/>
  <c r="CQ36" i="6"/>
  <c r="BI66" i="14" s="1"/>
  <c r="CO112" i="6"/>
  <c r="CO166" i="6" s="1"/>
  <c r="CO168" i="6" s="1"/>
  <c r="CK168" i="6"/>
  <c r="CP167" i="6"/>
  <c r="CP112" i="6"/>
  <c r="CP166" i="6" s="1"/>
  <c r="BT37" i="18"/>
  <c r="CN167" i="6"/>
  <c r="CN112" i="6"/>
  <c r="CN166" i="6" s="1"/>
  <c r="BR37" i="18"/>
  <c r="J22" i="16"/>
  <c r="CF8" i="6"/>
  <c r="BJ36" i="18" s="1"/>
  <c r="CE45" i="6"/>
  <c r="CE53" i="6"/>
  <c r="AW60" i="14"/>
  <c r="BC64" i="14"/>
  <c r="CK40" i="6"/>
  <c r="CK51" i="6"/>
  <c r="CK60" i="6" s="1"/>
  <c r="AX97" i="14"/>
  <c r="U120" i="6"/>
  <c r="BB91" i="14"/>
  <c r="CJ120" i="6"/>
  <c r="CD57" i="6"/>
  <c r="CD62" i="6"/>
  <c r="CD66" i="6" s="1"/>
  <c r="BG64" i="14"/>
  <c r="CO51" i="6"/>
  <c r="CO60" i="6" s="1"/>
  <c r="CO40" i="6"/>
  <c r="F91" i="14"/>
  <c r="J36" i="16"/>
  <c r="J42" i="16" s="1"/>
  <c r="CP34" i="6"/>
  <c r="CP31" i="6" s="1"/>
  <c r="CN34" i="6"/>
  <c r="CN31" i="6" s="1"/>
  <c r="CQ22" i="6"/>
  <c r="BD91" i="14"/>
  <c r="CL120" i="6"/>
  <c r="AY91" i="14"/>
  <c r="CG120" i="6"/>
  <c r="CC67" i="6"/>
  <c r="CC169" i="6" s="1"/>
  <c r="CC170" i="6" s="1"/>
  <c r="CC122" i="6"/>
  <c r="CC151" i="6" s="1"/>
  <c r="AV89" i="14"/>
  <c r="AV71" i="14"/>
  <c r="AV83" i="14"/>
  <c r="AV63" i="14"/>
  <c r="CR34" i="6"/>
  <c r="BA97" i="14"/>
  <c r="AZ91" i="14"/>
  <c r="CH120" i="6"/>
  <c r="AW97" i="14"/>
  <c r="CA152" i="6"/>
  <c r="CA156" i="6"/>
  <c r="CM40" i="6"/>
  <c r="CM51" i="6"/>
  <c r="CM60" i="6" s="1"/>
  <c r="BE64" i="14"/>
  <c r="BU161" i="6"/>
  <c r="U155" i="6"/>
  <c r="CB152" i="6"/>
  <c r="CB156" i="6"/>
  <c r="DD105" i="6"/>
  <c r="CS19" i="6" l="1"/>
  <c r="V19" i="6"/>
  <c r="K62" i="16" s="1"/>
  <c r="K65" i="16" s="1"/>
  <c r="CR36" i="6"/>
  <c r="CR40" i="6" s="1"/>
  <c r="CR22" i="6"/>
  <c r="CR167" i="6" s="1"/>
  <c r="CR31" i="6"/>
  <c r="V31" i="6" s="1"/>
  <c r="K9" i="16" s="1"/>
  <c r="DB52" i="6"/>
  <c r="DB61" i="6"/>
  <c r="BT65" i="14"/>
  <c r="DD18" i="6"/>
  <c r="DC35" i="6"/>
  <c r="CN168" i="6"/>
  <c r="CQ167" i="6"/>
  <c r="CQ112" i="6"/>
  <c r="CQ166" i="6" s="1"/>
  <c r="CQ168" i="6" s="1"/>
  <c r="BU37" i="18"/>
  <c r="CP168" i="6"/>
  <c r="BB97" i="14"/>
  <c r="AS84" i="14"/>
  <c r="CA159" i="6"/>
  <c r="CC123" i="6"/>
  <c r="CQ34" i="6"/>
  <c r="CQ31" i="6" s="1"/>
  <c r="CE57" i="6"/>
  <c r="CE62" i="6"/>
  <c r="CE66" i="6" s="1"/>
  <c r="AW71" i="14"/>
  <c r="AW83" i="14"/>
  <c r="AW63" i="14"/>
  <c r="AW89" i="14"/>
  <c r="BE91" i="14"/>
  <c r="CM120" i="6"/>
  <c r="BD97" i="14"/>
  <c r="CN51" i="6"/>
  <c r="CN40" i="6"/>
  <c r="BF64" i="14"/>
  <c r="CD122" i="6"/>
  <c r="CD151" i="6" s="1"/>
  <c r="CD67" i="6"/>
  <c r="CD169" i="6" s="1"/>
  <c r="CD170" i="6" s="1"/>
  <c r="BC91" i="14"/>
  <c r="CK120" i="6"/>
  <c r="CU34" i="6"/>
  <c r="CS34" i="6"/>
  <c r="AZ97" i="14"/>
  <c r="CR51" i="6"/>
  <c r="CR60" i="6" s="1"/>
  <c r="BJ64" i="14"/>
  <c r="AY97" i="14"/>
  <c r="BH64" i="14"/>
  <c r="CP40" i="6"/>
  <c r="CP51" i="6"/>
  <c r="CP60" i="6" s="1"/>
  <c r="BG91" i="14"/>
  <c r="CO120" i="6"/>
  <c r="F97" i="14"/>
  <c r="U8" i="6"/>
  <c r="F89" i="14" s="1"/>
  <c r="AX60" i="14"/>
  <c r="CG8" i="6"/>
  <c r="BK36" i="18" s="1"/>
  <c r="CF45" i="6"/>
  <c r="U45" i="6" s="1"/>
  <c r="M8" i="6"/>
  <c r="CF53" i="6"/>
  <c r="BV155" i="6"/>
  <c r="BV161" i="6" s="1"/>
  <c r="AM85" i="14"/>
  <c r="CB159" i="6"/>
  <c r="AT84" i="14"/>
  <c r="W105" i="6"/>
  <c r="DD106" i="6"/>
  <c r="W106" i="6" s="1"/>
  <c r="DD108" i="6"/>
  <c r="V167" i="6" l="1"/>
  <c r="V22" i="6"/>
  <c r="BV37" i="18"/>
  <c r="CR112" i="6"/>
  <c r="CR166" i="6" s="1"/>
  <c r="V166" i="6" s="1"/>
  <c r="V168" i="6" s="1"/>
  <c r="BJ66" i="14"/>
  <c r="V36" i="6"/>
  <c r="DC52" i="6"/>
  <c r="DC61" i="6" s="1"/>
  <c r="BU65" i="14"/>
  <c r="W18" i="6"/>
  <c r="DD35" i="6"/>
  <c r="CT19" i="6"/>
  <c r="CS36" i="6"/>
  <c r="CS22" i="6"/>
  <c r="BG97" i="14"/>
  <c r="BE97" i="14"/>
  <c r="CS51" i="6"/>
  <c r="CS60" i="6" s="1"/>
  <c r="BK64" i="14"/>
  <c r="U53" i="6"/>
  <c r="CF62" i="6"/>
  <c r="CF57" i="6"/>
  <c r="U57" i="6" s="1"/>
  <c r="AX83" i="14"/>
  <c r="AX89" i="14"/>
  <c r="AX71" i="14"/>
  <c r="AX63" i="14"/>
  <c r="CX34" i="6"/>
  <c r="CT34" i="6"/>
  <c r="BM64" i="14"/>
  <c r="CU51" i="6"/>
  <c r="CU60" i="6" s="1"/>
  <c r="CD123" i="6"/>
  <c r="CE122" i="6"/>
  <c r="CE151" i="6" s="1"/>
  <c r="CE67" i="6"/>
  <c r="CE169" i="6" s="1"/>
  <c r="CE170" i="6" s="1"/>
  <c r="CQ40" i="6"/>
  <c r="CQ51" i="6"/>
  <c r="V51" i="6" s="1"/>
  <c r="BI64" i="14"/>
  <c r="V34" i="6"/>
  <c r="CH8" i="6"/>
  <c r="BL36" i="18" s="1"/>
  <c r="CG53" i="6"/>
  <c r="CG45" i="6"/>
  <c r="AY60" i="14"/>
  <c r="BH91" i="14"/>
  <c r="CP120" i="6"/>
  <c r="CV34" i="6"/>
  <c r="BC97" i="14"/>
  <c r="CN60" i="6"/>
  <c r="CC152" i="6"/>
  <c r="CC156" i="6"/>
  <c r="BW155" i="6"/>
  <c r="BW161" i="6" s="1"/>
  <c r="AN85" i="14"/>
  <c r="W108" i="6"/>
  <c r="H90" i="14" s="1"/>
  <c r="BV90" i="14"/>
  <c r="CS112" i="6" l="1"/>
  <c r="CS166" i="6" s="1"/>
  <c r="CS167" i="6"/>
  <c r="BW37" i="18"/>
  <c r="K14" i="16"/>
  <c r="N36" i="6"/>
  <c r="BK66" i="14"/>
  <c r="CU19" i="6"/>
  <c r="CT36" i="6"/>
  <c r="BL66" i="14" s="1"/>
  <c r="CT22" i="6"/>
  <c r="CS40" i="6"/>
  <c r="DD52" i="6"/>
  <c r="W52" i="6" s="1"/>
  <c r="DD61" i="6"/>
  <c r="W61" i="6" s="1"/>
  <c r="BV65" i="14"/>
  <c r="W35" i="6"/>
  <c r="O35" i="6" s="1"/>
  <c r="CR168" i="6"/>
  <c r="CR120" i="6"/>
  <c r="BJ97" i="14" s="1"/>
  <c r="BJ91" i="14"/>
  <c r="CS31" i="6"/>
  <c r="K22" i="16"/>
  <c r="J24" i="16"/>
  <c r="J27" i="16" s="1"/>
  <c r="J29" i="16" s="1"/>
  <c r="J44" i="16" s="1"/>
  <c r="J46" i="16" s="1"/>
  <c r="CQ60" i="6"/>
  <c r="V60" i="6" s="1"/>
  <c r="BF91" i="14"/>
  <c r="CN120" i="6"/>
  <c r="V112" i="6"/>
  <c r="AU84" i="14"/>
  <c r="CC159" i="6"/>
  <c r="CV51" i="6"/>
  <c r="CV60" i="6" s="1"/>
  <c r="BN64" i="14"/>
  <c r="CG57" i="6"/>
  <c r="CG62" i="6"/>
  <c r="CG66" i="6" s="1"/>
  <c r="CG122" i="6" s="1"/>
  <c r="CG151" i="6" s="1"/>
  <c r="CE123" i="6"/>
  <c r="CW34" i="6"/>
  <c r="DA34" i="6"/>
  <c r="U62" i="6"/>
  <c r="CF66" i="6"/>
  <c r="CY34" i="6"/>
  <c r="CI8" i="6"/>
  <c r="BM36" i="18" s="1"/>
  <c r="CH53" i="6"/>
  <c r="AZ60" i="14"/>
  <c r="CH45" i="6"/>
  <c r="BL64" i="14"/>
  <c r="CT51" i="6"/>
  <c r="CT60" i="6" s="1"/>
  <c r="BP64" i="14"/>
  <c r="CX51" i="6"/>
  <c r="CX60" i="6" s="1"/>
  <c r="BH97" i="14"/>
  <c r="AY89" i="14"/>
  <c r="AY63" i="14"/>
  <c r="AY83" i="14"/>
  <c r="AY71" i="14"/>
  <c r="N34" i="6"/>
  <c r="K12" i="16"/>
  <c r="BI91" i="14"/>
  <c r="CQ120" i="6"/>
  <c r="CD156" i="6"/>
  <c r="CD152" i="6"/>
  <c r="V40" i="6"/>
  <c r="N40" i="6" s="1"/>
  <c r="BX155" i="6"/>
  <c r="BX161" i="6" s="1"/>
  <c r="AO85" i="14"/>
  <c r="CT40" i="6" l="1"/>
  <c r="CT31" i="6"/>
  <c r="J31" i="16"/>
  <c r="CT112" i="6"/>
  <c r="CT166" i="6" s="1"/>
  <c r="BX37" i="18"/>
  <c r="CT167" i="6"/>
  <c r="K17" i="16"/>
  <c r="K19" i="16" s="1"/>
  <c r="CV19" i="6"/>
  <c r="CU36" i="6"/>
  <c r="CU22" i="6"/>
  <c r="CS168" i="6"/>
  <c r="DD34" i="6"/>
  <c r="DB34" i="6"/>
  <c r="BS64" i="14"/>
  <c r="DA51" i="6"/>
  <c r="DA60" i="6" s="1"/>
  <c r="BK91" i="14"/>
  <c r="CS120" i="6"/>
  <c r="CD159" i="6"/>
  <c r="AV84" i="14"/>
  <c r="AZ89" i="14"/>
  <c r="AZ83" i="14"/>
  <c r="AZ71" i="14"/>
  <c r="AZ63" i="14"/>
  <c r="BQ64" i="14"/>
  <c r="CY51" i="6"/>
  <c r="CY60" i="6" s="1"/>
  <c r="CZ34" i="6"/>
  <c r="G91" i="14"/>
  <c r="K36" i="16"/>
  <c r="K42" i="16" s="1"/>
  <c r="BL91" i="14"/>
  <c r="CT120" i="6"/>
  <c r="BO64" i="14"/>
  <c r="CW51" i="6"/>
  <c r="CG67" i="6"/>
  <c r="CG169" i="6" s="1"/>
  <c r="CG170" i="6" s="1"/>
  <c r="BI97" i="14"/>
  <c r="CH62" i="6"/>
  <c r="CH66" i="6" s="1"/>
  <c r="CH57" i="6"/>
  <c r="CF67" i="6"/>
  <c r="CF169" i="6" s="1"/>
  <c r="U66" i="6"/>
  <c r="U67" i="6" s="1"/>
  <c r="CF122" i="6"/>
  <c r="CF151" i="6" s="1"/>
  <c r="CE152" i="6"/>
  <c r="CE156" i="6"/>
  <c r="BF97" i="14"/>
  <c r="V120" i="6"/>
  <c r="CI53" i="6"/>
  <c r="CJ8" i="6"/>
  <c r="BN36" i="18" s="1"/>
  <c r="CI45" i="6"/>
  <c r="BA60" i="14"/>
  <c r="BY155" i="6"/>
  <c r="BY161" i="6" s="1"/>
  <c r="AP85" i="14"/>
  <c r="CG123" i="6"/>
  <c r="CW19" i="6" l="1"/>
  <c r="CV36" i="6"/>
  <c r="CV22" i="6"/>
  <c r="CF170" i="6"/>
  <c r="U169" i="6"/>
  <c r="U170" i="6" s="1"/>
  <c r="BY37" i="18"/>
  <c r="CU112" i="6"/>
  <c r="CU167" i="6"/>
  <c r="CT168" i="6"/>
  <c r="BM66" i="14"/>
  <c r="CU31" i="6"/>
  <c r="CU40" i="6"/>
  <c r="DD51" i="6"/>
  <c r="DD60" i="6" s="1"/>
  <c r="BV64" i="14"/>
  <c r="DB51" i="6"/>
  <c r="DB60" i="6" s="1"/>
  <c r="DC34" i="6"/>
  <c r="BT64" i="14"/>
  <c r="G97" i="14"/>
  <c r="AW84" i="14"/>
  <c r="CE159" i="6"/>
  <c r="BR64" i="14"/>
  <c r="CZ51" i="6"/>
  <c r="CZ60" i="6" s="1"/>
  <c r="CI57" i="6"/>
  <c r="CI62" i="6"/>
  <c r="CI66" i="6" s="1"/>
  <c r="CI122" i="6" s="1"/>
  <c r="CI151" i="6" s="1"/>
  <c r="BA71" i="14"/>
  <c r="BA89" i="14"/>
  <c r="BA63" i="14"/>
  <c r="BA83" i="14"/>
  <c r="CJ45" i="6"/>
  <c r="CK8" i="6"/>
  <c r="BO36" i="18" s="1"/>
  <c r="BB60" i="14"/>
  <c r="CJ53" i="6"/>
  <c r="CF123" i="6"/>
  <c r="U122" i="6"/>
  <c r="U123" i="6" s="1"/>
  <c r="CH122" i="6"/>
  <c r="CH151" i="6" s="1"/>
  <c r="CH67" i="6"/>
  <c r="CH169" i="6" s="1"/>
  <c r="CW60" i="6"/>
  <c r="BL97" i="14"/>
  <c r="BK97" i="14"/>
  <c r="BZ155" i="6"/>
  <c r="BZ161" i="6" s="1"/>
  <c r="AQ85" i="14"/>
  <c r="CG152" i="6"/>
  <c r="CG156" i="6"/>
  <c r="CV112" i="6" l="1"/>
  <c r="BZ37" i="18"/>
  <c r="CV167" i="6"/>
  <c r="BN66" i="14"/>
  <c r="CV31" i="6"/>
  <c r="CV40" i="6"/>
  <c r="CU166" i="6"/>
  <c r="CU168" i="6" s="1"/>
  <c r="BM91" i="14"/>
  <c r="CU120" i="6"/>
  <c r="CX19" i="6"/>
  <c r="CW36" i="6"/>
  <c r="CW22" i="6"/>
  <c r="CH170" i="6"/>
  <c r="BU64" i="14"/>
  <c r="DC51" i="6"/>
  <c r="DC60" i="6" s="1"/>
  <c r="W60" i="6" s="1"/>
  <c r="W34" i="6"/>
  <c r="O34" i="6" s="1"/>
  <c r="CI67" i="6"/>
  <c r="CI169" i="6" s="1"/>
  <c r="CI170" i="6" s="1"/>
  <c r="U151" i="6"/>
  <c r="U152" i="6" s="1"/>
  <c r="CF152" i="6"/>
  <c r="CF156" i="6"/>
  <c r="BB83" i="14"/>
  <c r="BB63" i="14"/>
  <c r="BB71" i="14"/>
  <c r="BB89" i="14"/>
  <c r="CL8" i="6"/>
  <c r="BP36" i="18" s="1"/>
  <c r="CK45" i="6"/>
  <c r="CK53" i="6"/>
  <c r="BC60" i="14"/>
  <c r="CJ62" i="6"/>
  <c r="CJ66" i="6" s="1"/>
  <c r="CJ57" i="6"/>
  <c r="CH123" i="6"/>
  <c r="CI123" i="6"/>
  <c r="CA155" i="6"/>
  <c r="CA161" i="6" s="1"/>
  <c r="AR85" i="14"/>
  <c r="CG159" i="6"/>
  <c r="AY84" i="14"/>
  <c r="BM97" i="14" l="1"/>
  <c r="CA37" i="18"/>
  <c r="CW112" i="6"/>
  <c r="CW167" i="6"/>
  <c r="BO66" i="14"/>
  <c r="CW31" i="6"/>
  <c r="CW40" i="6"/>
  <c r="CV168" i="6"/>
  <c r="CY19" i="6"/>
  <c r="CX36" i="6"/>
  <c r="CX22" i="6"/>
  <c r="CV166" i="6"/>
  <c r="BN91" i="14"/>
  <c r="CV120" i="6"/>
  <c r="BN97" i="14" s="1"/>
  <c r="W51" i="6"/>
  <c r="BC89" i="14"/>
  <c r="BC71" i="14"/>
  <c r="BC83" i="14"/>
  <c r="BC63" i="14"/>
  <c r="CK62" i="6"/>
  <c r="CK66" i="6" s="1"/>
  <c r="CK57" i="6"/>
  <c r="CH156" i="6"/>
  <c r="CH152" i="6"/>
  <c r="CJ67" i="6"/>
  <c r="CJ169" i="6" s="1"/>
  <c r="CJ170" i="6" s="1"/>
  <c r="CJ122" i="6"/>
  <c r="CJ151" i="6" s="1"/>
  <c r="CL53" i="6"/>
  <c r="CM8" i="6"/>
  <c r="BQ36" i="18" s="1"/>
  <c r="CL45" i="6"/>
  <c r="BD60" i="14"/>
  <c r="U156" i="6"/>
  <c r="CF159" i="6"/>
  <c r="U159" i="6" s="1"/>
  <c r="AX84" i="14"/>
  <c r="CB155" i="6"/>
  <c r="CB161" i="6" s="1"/>
  <c r="AS85" i="14"/>
  <c r="CI152" i="6"/>
  <c r="CI156" i="6"/>
  <c r="CB37" i="18" l="1"/>
  <c r="CX167" i="6"/>
  <c r="CX112" i="6"/>
  <c r="BP66" i="14"/>
  <c r="CX40" i="6"/>
  <c r="CX31" i="6"/>
  <c r="CW166" i="6"/>
  <c r="CW168" i="6" s="1"/>
  <c r="BO91" i="14"/>
  <c r="CW120" i="6"/>
  <c r="CZ19" i="6"/>
  <c r="CY36" i="6"/>
  <c r="CY22" i="6"/>
  <c r="J51" i="16"/>
  <c r="CL62" i="6"/>
  <c r="CL66" i="6" s="1"/>
  <c r="CL57" i="6"/>
  <c r="AZ84" i="14"/>
  <c r="CH159" i="6"/>
  <c r="CM53" i="6"/>
  <c r="CM45" i="6"/>
  <c r="BE60" i="14"/>
  <c r="CN8" i="6"/>
  <c r="BR36" i="18" s="1"/>
  <c r="BD71" i="14"/>
  <c r="BD63" i="14"/>
  <c r="BD83" i="14"/>
  <c r="BD89" i="14"/>
  <c r="CJ123" i="6"/>
  <c r="CK67" i="6"/>
  <c r="CK169" i="6" s="1"/>
  <c r="CK170" i="6" s="1"/>
  <c r="CK122" i="6"/>
  <c r="CK151" i="6" s="1"/>
  <c r="BA84" i="14"/>
  <c r="CI159" i="6"/>
  <c r="CC155" i="6"/>
  <c r="CC161" i="6" s="1"/>
  <c r="AT85" i="14"/>
  <c r="BO97" i="14" l="1"/>
  <c r="CC37" i="18"/>
  <c r="CY112" i="6"/>
  <c r="CY167" i="6"/>
  <c r="BQ66" i="14"/>
  <c r="CY31" i="6"/>
  <c r="CY40" i="6"/>
  <c r="CX166" i="6"/>
  <c r="CX168" i="6" s="1"/>
  <c r="CX120" i="6"/>
  <c r="BP91" i="14"/>
  <c r="DA19" i="6"/>
  <c r="CZ36" i="6"/>
  <c r="CZ22" i="6"/>
  <c r="CN53" i="6"/>
  <c r="CN45" i="6"/>
  <c r="BF60" i="14"/>
  <c r="CO8" i="6"/>
  <c r="BS36" i="18" s="1"/>
  <c r="BE89" i="14"/>
  <c r="BE83" i="14"/>
  <c r="BE63" i="14"/>
  <c r="BE71" i="14"/>
  <c r="CK123" i="6"/>
  <c r="CJ152" i="6"/>
  <c r="CJ156" i="6"/>
  <c r="CM62" i="6"/>
  <c r="CM66" i="6" s="1"/>
  <c r="CM67" i="6" s="1"/>
  <c r="CM169" i="6" s="1"/>
  <c r="CM170" i="6" s="1"/>
  <c r="CM57" i="6"/>
  <c r="CL122" i="6"/>
  <c r="CL151" i="6" s="1"/>
  <c r="CL67" i="6"/>
  <c r="CL169" i="6" s="1"/>
  <c r="CL170" i="6" s="1"/>
  <c r="CD155" i="6"/>
  <c r="CD161" i="6" s="1"/>
  <c r="AU85" i="14"/>
  <c r="CD37" i="18" l="1"/>
  <c r="CZ112" i="6"/>
  <c r="CZ167" i="6"/>
  <c r="BR66" i="14"/>
  <c r="CZ31" i="6"/>
  <c r="CZ40" i="6"/>
  <c r="DB19" i="6"/>
  <c r="DA36" i="6"/>
  <c r="DA22" i="6"/>
  <c r="CY166" i="6"/>
  <c r="CY168" i="6" s="1"/>
  <c r="BQ91" i="14"/>
  <c r="CY120" i="6"/>
  <c r="BQ97" i="14" s="1"/>
  <c r="BP97" i="14"/>
  <c r="CM122" i="6"/>
  <c r="CM151" i="6" s="1"/>
  <c r="CL123" i="6"/>
  <c r="BF89" i="14"/>
  <c r="BF83" i="14"/>
  <c r="BF63" i="14"/>
  <c r="BF71" i="14"/>
  <c r="CO53" i="6"/>
  <c r="CO45" i="6"/>
  <c r="BG60" i="14"/>
  <c r="CP8" i="6"/>
  <c r="BT36" i="18" s="1"/>
  <c r="CJ159" i="6"/>
  <c r="BB84" i="14"/>
  <c r="CK152" i="6"/>
  <c r="CK156" i="6"/>
  <c r="CN62" i="6"/>
  <c r="CN66" i="6" s="1"/>
  <c r="CN57" i="6"/>
  <c r="CM123" i="6"/>
  <c r="CE155" i="6"/>
  <c r="CE161" i="6" s="1"/>
  <c r="AV85" i="14"/>
  <c r="DC19" i="6" l="1"/>
  <c r="DB36" i="6"/>
  <c r="DB22" i="6"/>
  <c r="CE37" i="18"/>
  <c r="DA167" i="6"/>
  <c r="DA112" i="6"/>
  <c r="CZ166" i="6"/>
  <c r="BR91" i="14"/>
  <c r="CZ120" i="6"/>
  <c r="BS66" i="14"/>
  <c r="DA40" i="6"/>
  <c r="DA31" i="6"/>
  <c r="CN67" i="6"/>
  <c r="CN169" i="6" s="1"/>
  <c r="CN170" i="6" s="1"/>
  <c r="CN122" i="6"/>
  <c r="CN151" i="6" s="1"/>
  <c r="CO57" i="6"/>
  <c r="CO62" i="6"/>
  <c r="CO66" i="6" s="1"/>
  <c r="CK159" i="6"/>
  <c r="BC84" i="14"/>
  <c r="CP45" i="6"/>
  <c r="CQ8" i="6"/>
  <c r="BU36" i="18" s="1"/>
  <c r="BH60" i="14"/>
  <c r="CP53" i="6"/>
  <c r="BG71" i="14"/>
  <c r="BG63" i="14"/>
  <c r="BG89" i="14"/>
  <c r="BG83" i="14"/>
  <c r="CL152" i="6"/>
  <c r="CL156" i="6"/>
  <c r="CM152" i="6"/>
  <c r="CM156" i="6"/>
  <c r="CF155" i="6"/>
  <c r="CF161" i="6" s="1"/>
  <c r="AW85" i="14"/>
  <c r="CZ168" i="6" l="1"/>
  <c r="DA166" i="6"/>
  <c r="DA168" i="6" s="1"/>
  <c r="BS91" i="14"/>
  <c r="DA120" i="6"/>
  <c r="BS97" i="14" s="1"/>
  <c r="BT66" i="14"/>
  <c r="DB31" i="6"/>
  <c r="DB40" i="6"/>
  <c r="CF37" i="18"/>
  <c r="DB112" i="6"/>
  <c r="DB167" i="6"/>
  <c r="BR97" i="14"/>
  <c r="DD19" i="6"/>
  <c r="DC36" i="6"/>
  <c r="DC22" i="6"/>
  <c r="CL159" i="6"/>
  <c r="BD84" i="14"/>
  <c r="CQ45" i="6"/>
  <c r="BI60" i="14"/>
  <c r="CR8" i="6"/>
  <c r="BV36" i="18" s="1"/>
  <c r="CQ53" i="6"/>
  <c r="CP62" i="6"/>
  <c r="CP66" i="6" s="1"/>
  <c r="CP57" i="6"/>
  <c r="CN123" i="6"/>
  <c r="CO67" i="6"/>
  <c r="CO169" i="6" s="1"/>
  <c r="CO170" i="6" s="1"/>
  <c r="CO122" i="6"/>
  <c r="CO151" i="6" s="1"/>
  <c r="BH63" i="14"/>
  <c r="BH83" i="14"/>
  <c r="BH71" i="14"/>
  <c r="BH89" i="14"/>
  <c r="CG155" i="6"/>
  <c r="U161" i="6"/>
  <c r="AX85" i="14"/>
  <c r="J54" i="16"/>
  <c r="BE84" i="14"/>
  <c r="CM159" i="6"/>
  <c r="BU66" i="14" l="1"/>
  <c r="DC31" i="6"/>
  <c r="DC40" i="6"/>
  <c r="CG37" i="18"/>
  <c r="DC112" i="6"/>
  <c r="DC167" i="6"/>
  <c r="W19" i="6"/>
  <c r="DD36" i="6"/>
  <c r="DD22" i="6"/>
  <c r="DB166" i="6"/>
  <c r="DB168" i="6" s="1"/>
  <c r="DB120" i="6"/>
  <c r="BT91" i="14"/>
  <c r="CP67" i="6"/>
  <c r="CP169" i="6" s="1"/>
  <c r="CP170" i="6" s="1"/>
  <c r="CP122" i="6"/>
  <c r="CP151" i="6" s="1"/>
  <c r="BI89" i="14"/>
  <c r="BI71" i="14"/>
  <c r="BI83" i="14"/>
  <c r="BI63" i="14"/>
  <c r="CN156" i="6"/>
  <c r="CN152" i="6"/>
  <c r="CQ62" i="6"/>
  <c r="CQ66" i="6" s="1"/>
  <c r="CQ57" i="6"/>
  <c r="CO123" i="6"/>
  <c r="BJ60" i="14"/>
  <c r="CR45" i="6"/>
  <c r="V45" i="6" s="1"/>
  <c r="N8" i="6"/>
  <c r="CR53" i="6"/>
  <c r="V8" i="6"/>
  <c r="G89" i="14" s="1"/>
  <c r="CS8" i="6"/>
  <c r="BW36" i="18" s="1"/>
  <c r="CG161" i="6"/>
  <c r="V155" i="6"/>
  <c r="DC166" i="6" l="1"/>
  <c r="DC168" i="6" s="1"/>
  <c r="DC120" i="6"/>
  <c r="BU91" i="14"/>
  <c r="BV66" i="14"/>
  <c r="DD40" i="6"/>
  <c r="W40" i="6" s="1"/>
  <c r="O40" i="6" s="1"/>
  <c r="DD31" i="6"/>
  <c r="W31" i="6" s="1"/>
  <c r="W36" i="6"/>
  <c r="O36" i="6" s="1"/>
  <c r="BT97" i="14"/>
  <c r="W22" i="6"/>
  <c r="CH37" i="18"/>
  <c r="DD112" i="6"/>
  <c r="DD167" i="6"/>
  <c r="W167" i="6" s="1"/>
  <c r="CO156" i="6"/>
  <c r="CO152" i="6"/>
  <c r="BF84" i="14"/>
  <c r="CN159" i="6"/>
  <c r="CS45" i="6"/>
  <c r="CS53" i="6"/>
  <c r="BK60" i="14"/>
  <c r="CT8" i="6"/>
  <c r="BX36" i="18" s="1"/>
  <c r="CP123" i="6"/>
  <c r="CR62" i="6"/>
  <c r="CR57" i="6"/>
  <c r="V57" i="6" s="1"/>
  <c r="V53" i="6"/>
  <c r="BJ63" i="14"/>
  <c r="BJ83" i="14"/>
  <c r="BJ71" i="14"/>
  <c r="BJ89" i="14"/>
  <c r="CQ67" i="6"/>
  <c r="CQ169" i="6" s="1"/>
  <c r="CQ170" i="6" s="1"/>
  <c r="CQ122" i="6"/>
  <c r="CQ151" i="6" s="1"/>
  <c r="CH155" i="6"/>
  <c r="CH161" i="6" s="1"/>
  <c r="AY85" i="14"/>
  <c r="DD166" i="6" l="1"/>
  <c r="DD120" i="6"/>
  <c r="BV91" i="14"/>
  <c r="BV97" i="14" s="1"/>
  <c r="W112" i="6"/>
  <c r="H91" i="14" s="1"/>
  <c r="W120" i="6"/>
  <c r="H97" i="14" s="1"/>
  <c r="BU97" i="14"/>
  <c r="K24" i="16"/>
  <c r="K27" i="16" s="1"/>
  <c r="K29" i="16" s="1"/>
  <c r="K31" i="16" s="1"/>
  <c r="CQ123" i="6"/>
  <c r="CR66" i="6"/>
  <c r="V62" i="6"/>
  <c r="BK83" i="14"/>
  <c r="BK89" i="14"/>
  <c r="BK71" i="14"/>
  <c r="BK63" i="14"/>
  <c r="BL60" i="14"/>
  <c r="CU8" i="6"/>
  <c r="BY36" i="18" s="1"/>
  <c r="CT45" i="6"/>
  <c r="CT53" i="6"/>
  <c r="CS62" i="6"/>
  <c r="CS66" i="6" s="1"/>
  <c r="CS67" i="6" s="1"/>
  <c r="CS169" i="6" s="1"/>
  <c r="CS57" i="6"/>
  <c r="CP152" i="6"/>
  <c r="CP156" i="6"/>
  <c r="CO159" i="6"/>
  <c r="BG84" i="14"/>
  <c r="CI155" i="6"/>
  <c r="CI161" i="6" s="1"/>
  <c r="AZ85" i="14"/>
  <c r="DD168" i="6" l="1"/>
  <c r="W166" i="6"/>
  <c r="W168" i="6" s="1"/>
  <c r="K44" i="16"/>
  <c r="K46" i="16" s="1"/>
  <c r="CS170" i="6"/>
  <c r="CS122" i="6"/>
  <c r="CS151" i="6" s="1"/>
  <c r="V66" i="6"/>
  <c r="V67" i="6" s="1"/>
  <c r="CR122" i="6"/>
  <c r="CR151" i="6" s="1"/>
  <c r="CR67" i="6"/>
  <c r="CR169" i="6" s="1"/>
  <c r="CT62" i="6"/>
  <c r="CT66" i="6" s="1"/>
  <c r="CT57" i="6"/>
  <c r="BH84" i="14"/>
  <c r="CP159" i="6"/>
  <c r="CV8" i="6"/>
  <c r="BZ36" i="18" s="1"/>
  <c r="CU53" i="6"/>
  <c r="CU45" i="6"/>
  <c r="BM60" i="14"/>
  <c r="BL89" i="14"/>
  <c r="BL63" i="14"/>
  <c r="BL83" i="14"/>
  <c r="BL71" i="14"/>
  <c r="CQ156" i="6"/>
  <c r="CQ152" i="6"/>
  <c r="CJ155" i="6"/>
  <c r="CJ161" i="6" s="1"/>
  <c r="BA85" i="14"/>
  <c r="CR170" i="6" l="1"/>
  <c r="V169" i="6"/>
  <c r="V170" i="6" s="1"/>
  <c r="CS123" i="6"/>
  <c r="BI84" i="14"/>
  <c r="CQ159" i="6"/>
  <c r="BM83" i="14"/>
  <c r="BM89" i="14"/>
  <c r="BM63" i="14"/>
  <c r="BM71" i="14"/>
  <c r="CW8" i="6"/>
  <c r="CA36" i="18" s="1"/>
  <c r="CV45" i="6"/>
  <c r="CV53" i="6"/>
  <c r="BN60" i="14"/>
  <c r="V122" i="6"/>
  <c r="V123" i="6" s="1"/>
  <c r="CR123" i="6"/>
  <c r="CT67" i="6"/>
  <c r="CT169" i="6" s="1"/>
  <c r="CT122" i="6"/>
  <c r="CT151" i="6" s="1"/>
  <c r="CU57" i="6"/>
  <c r="CU62" i="6"/>
  <c r="CU66" i="6" s="1"/>
  <c r="CU122" i="6" s="1"/>
  <c r="CU151" i="6" s="1"/>
  <c r="CS152" i="6"/>
  <c r="CS156" i="6"/>
  <c r="CK155" i="6"/>
  <c r="CK161" i="6" s="1"/>
  <c r="BB85" i="14"/>
  <c r="CT170" i="6" l="1"/>
  <c r="CU67" i="6"/>
  <c r="CU169" i="6" s="1"/>
  <c r="CU170" i="6" s="1"/>
  <c r="CW45" i="6"/>
  <c r="CX8" i="6"/>
  <c r="CB36" i="18" s="1"/>
  <c r="CW53" i="6"/>
  <c r="BO60" i="14"/>
  <c r="CT123" i="6"/>
  <c r="BN63" i="14"/>
  <c r="BN71" i="14"/>
  <c r="BN83" i="14"/>
  <c r="BN89" i="14"/>
  <c r="CR152" i="6"/>
  <c r="CR156" i="6"/>
  <c r="V151" i="6"/>
  <c r="V152" i="6" s="1"/>
  <c r="CV57" i="6"/>
  <c r="CV62" i="6"/>
  <c r="CV66" i="6" s="1"/>
  <c r="BK84" i="14"/>
  <c r="CS159" i="6"/>
  <c r="CL155" i="6"/>
  <c r="CL161" i="6" s="1"/>
  <c r="BC85" i="14"/>
  <c r="CU123" i="6"/>
  <c r="BO71" i="14" l="1"/>
  <c r="BO63" i="14"/>
  <c r="BO89" i="14"/>
  <c r="BO83" i="14"/>
  <c r="CV122" i="6"/>
  <c r="CV151" i="6" s="1"/>
  <c r="CV67" i="6"/>
  <c r="CV169" i="6" s="1"/>
  <c r="CV170" i="6" s="1"/>
  <c r="CW62" i="6"/>
  <c r="CW66" i="6" s="1"/>
  <c r="CW122" i="6" s="1"/>
  <c r="CW151" i="6" s="1"/>
  <c r="CW57" i="6"/>
  <c r="CT152" i="6"/>
  <c r="CT156" i="6"/>
  <c r="BP60" i="14"/>
  <c r="CX45" i="6"/>
  <c r="CY8" i="6"/>
  <c r="CC36" i="18" s="1"/>
  <c r="CX53" i="6"/>
  <c r="CR159" i="6"/>
  <c r="V159" i="6" s="1"/>
  <c r="BJ84" i="14"/>
  <c r="V156" i="6"/>
  <c r="CM155" i="6"/>
  <c r="CM161" i="6" s="1"/>
  <c r="BD85" i="14"/>
  <c r="CU152" i="6"/>
  <c r="CU156" i="6"/>
  <c r="K51" i="16" l="1"/>
  <c r="CW67" i="6"/>
  <c r="CW169" i="6" s="1"/>
  <c r="CW170" i="6" s="1"/>
  <c r="BP63" i="14"/>
  <c r="BP83" i="14"/>
  <c r="BP89" i="14"/>
  <c r="BP71" i="14"/>
  <c r="CX62" i="6"/>
  <c r="CX66" i="6" s="1"/>
  <c r="CX57" i="6"/>
  <c r="CT159" i="6"/>
  <c r="BL84" i="14"/>
  <c r="CZ8" i="6"/>
  <c r="CD36" i="18" s="1"/>
  <c r="CY53" i="6"/>
  <c r="CY45" i="6"/>
  <c r="BQ60" i="14"/>
  <c r="CV123" i="6"/>
  <c r="CU159" i="6"/>
  <c r="BM84" i="14"/>
  <c r="CN155" i="6"/>
  <c r="CN161" i="6" s="1"/>
  <c r="BE85" i="14"/>
  <c r="CW123" i="6"/>
  <c r="BQ63" i="14" l="1"/>
  <c r="BQ71" i="14"/>
  <c r="BQ89" i="14"/>
  <c r="BQ83" i="14"/>
  <c r="CY62" i="6"/>
  <c r="CY66" i="6" s="1"/>
  <c r="CY57" i="6"/>
  <c r="CV156" i="6"/>
  <c r="CV152" i="6"/>
  <c r="CZ45" i="6"/>
  <c r="DA8" i="6"/>
  <c r="CE36" i="18" s="1"/>
  <c r="BR60" i="14"/>
  <c r="CZ53" i="6"/>
  <c r="CX122" i="6"/>
  <c r="CX151" i="6" s="1"/>
  <c r="CX67" i="6"/>
  <c r="CX169" i="6" s="1"/>
  <c r="CX170" i="6" s="1"/>
  <c r="CW152" i="6"/>
  <c r="CW156" i="6"/>
  <c r="CO155" i="6"/>
  <c r="CO161" i="6" s="1"/>
  <c r="BF85" i="14"/>
  <c r="CZ62" i="6" l="1"/>
  <c r="CZ66" i="6" s="1"/>
  <c r="CZ57" i="6"/>
  <c r="BR63" i="14"/>
  <c r="BR71" i="14"/>
  <c r="BR83" i="14"/>
  <c r="BR89" i="14"/>
  <c r="CV159" i="6"/>
  <c r="BN84" i="14"/>
  <c r="DA45" i="6"/>
  <c r="BS60" i="14"/>
  <c r="DA53" i="6"/>
  <c r="DB8" i="6"/>
  <c r="CF36" i="18" s="1"/>
  <c r="CX123" i="6"/>
  <c r="CY67" i="6"/>
  <c r="CY169" i="6" s="1"/>
  <c r="CY170" i="6" s="1"/>
  <c r="CY122" i="6"/>
  <c r="CY151" i="6" s="1"/>
  <c r="BO84" i="14"/>
  <c r="CW159" i="6"/>
  <c r="CP155" i="6"/>
  <c r="CP161" i="6" s="1"/>
  <c r="BG85" i="14"/>
  <c r="DB53" i="6" l="1"/>
  <c r="DC8" i="6"/>
  <c r="CG36" i="18" s="1"/>
  <c r="DB45" i="6"/>
  <c r="BT60" i="14"/>
  <c r="DA57" i="6"/>
  <c r="DA62" i="6"/>
  <c r="DA66" i="6" s="1"/>
  <c r="CY123" i="6"/>
  <c r="BS71" i="14"/>
  <c r="BS83" i="14"/>
  <c r="BS63" i="14"/>
  <c r="BS89" i="14"/>
  <c r="CX156" i="6"/>
  <c r="CX152" i="6"/>
  <c r="CZ122" i="6"/>
  <c r="CZ151" i="6" s="1"/>
  <c r="CZ67" i="6"/>
  <c r="CZ169" i="6" s="1"/>
  <c r="CZ170" i="6" s="1"/>
  <c r="CQ155" i="6"/>
  <c r="CQ161" i="6" s="1"/>
  <c r="BH85" i="14"/>
  <c r="CZ123" i="6" l="1"/>
  <c r="CY156" i="6"/>
  <c r="CY152" i="6"/>
  <c r="DA122" i="6"/>
  <c r="DA151" i="6" s="1"/>
  <c r="DA67" i="6"/>
  <c r="DA169" i="6" s="1"/>
  <c r="DA170" i="6" s="1"/>
  <c r="DC45" i="6"/>
  <c r="BU60" i="14"/>
  <c r="DC53" i="6"/>
  <c r="DD8" i="6"/>
  <c r="CH36" i="18" s="1"/>
  <c r="BT83" i="14"/>
  <c r="BT71" i="14"/>
  <c r="BT63" i="14"/>
  <c r="BT89" i="14"/>
  <c r="BP84" i="14"/>
  <c r="CX159" i="6"/>
  <c r="DB62" i="6"/>
  <c r="DB66" i="6" s="1"/>
  <c r="DB57" i="6"/>
  <c r="CR155" i="6"/>
  <c r="CR161" i="6" s="1"/>
  <c r="BI85" i="14"/>
  <c r="BQ84" i="14" l="1"/>
  <c r="CY159" i="6"/>
  <c r="BU63" i="14"/>
  <c r="BU83" i="14"/>
  <c r="BU71" i="14"/>
  <c r="BU89" i="14"/>
  <c r="BV60" i="14"/>
  <c r="W8" i="6"/>
  <c r="H89" i="14" s="1"/>
  <c r="O8" i="6"/>
  <c r="DD45" i="6"/>
  <c r="W45" i="6" s="1"/>
  <c r="DD53" i="6"/>
  <c r="CZ152" i="6"/>
  <c r="CZ156" i="6"/>
  <c r="DB67" i="6"/>
  <c r="DB169" i="6" s="1"/>
  <c r="DB170" i="6" s="1"/>
  <c r="DB122" i="6"/>
  <c r="DB151" i="6" s="1"/>
  <c r="DC57" i="6"/>
  <c r="DC62" i="6"/>
  <c r="DC66" i="6" s="1"/>
  <c r="DA123" i="6"/>
  <c r="CS155" i="6"/>
  <c r="V161" i="6"/>
  <c r="BJ85" i="14"/>
  <c r="K54" i="16"/>
  <c r="DA156" i="6" l="1"/>
  <c r="DA152" i="6"/>
  <c r="DB123" i="6"/>
  <c r="DD62" i="6"/>
  <c r="DD57" i="6"/>
  <c r="W57" i="6" s="1"/>
  <c r="W53" i="6"/>
  <c r="BV89" i="14"/>
  <c r="BV63" i="14"/>
  <c r="BV83" i="14"/>
  <c r="BV71" i="14"/>
  <c r="DC122" i="6"/>
  <c r="DC151" i="6" s="1"/>
  <c r="DC67" i="6"/>
  <c r="DC169" i="6" s="1"/>
  <c r="DC170" i="6" s="1"/>
  <c r="CZ159" i="6"/>
  <c r="BR84" i="14"/>
  <c r="CS161" i="6"/>
  <c r="W155" i="6"/>
  <c r="DC123" i="6" l="1"/>
  <c r="DB156" i="6"/>
  <c r="DB152" i="6"/>
  <c r="W62" i="6"/>
  <c r="DD66" i="6"/>
  <c r="DA159" i="6"/>
  <c r="BS84" i="14"/>
  <c r="CT155" i="6"/>
  <c r="CT161" i="6" s="1"/>
  <c r="BK85" i="14"/>
  <c r="DB159" i="6" l="1"/>
  <c r="BT84" i="14"/>
  <c r="DD67" i="6"/>
  <c r="DD169" i="6" s="1"/>
  <c r="DD122" i="6"/>
  <c r="DD151" i="6" s="1"/>
  <c r="W66" i="6"/>
  <c r="W67" i="6" s="1"/>
  <c r="DC152" i="6"/>
  <c r="DC156" i="6"/>
  <c r="CU155" i="6"/>
  <c r="CU161" i="6" s="1"/>
  <c r="BL85" i="14"/>
  <c r="DD170" i="6" l="1"/>
  <c r="W169" i="6"/>
  <c r="W170" i="6" s="1"/>
  <c r="DD123" i="6"/>
  <c r="W122" i="6"/>
  <c r="W123" i="6" s="1"/>
  <c r="BU84" i="14"/>
  <c r="DC159" i="6"/>
  <c r="CV155" i="6"/>
  <c r="CV161" i="6" s="1"/>
  <c r="BM85" i="14"/>
  <c r="DD152" i="6" l="1"/>
  <c r="W151" i="6"/>
  <c r="W152" i="6" s="1"/>
  <c r="DD156" i="6"/>
  <c r="CW155" i="6"/>
  <c r="CW161" i="6" s="1"/>
  <c r="BN85" i="14"/>
  <c r="BV84" i="14" l="1"/>
  <c r="W156" i="6"/>
  <c r="DD159" i="6"/>
  <c r="W159" i="6" s="1"/>
  <c r="CX155" i="6"/>
  <c r="CX161" i="6" s="1"/>
  <c r="BO85" i="14"/>
  <c r="CY155" i="6" l="1"/>
  <c r="CY161" i="6" s="1"/>
  <c r="BP85" i="14"/>
  <c r="CZ155" i="6" l="1"/>
  <c r="CZ161" i="6" s="1"/>
  <c r="BQ85" i="14"/>
  <c r="DA155" i="6" l="1"/>
  <c r="DA161" i="6" s="1"/>
  <c r="BR85" i="14"/>
  <c r="DB155" i="6" l="1"/>
  <c r="DB161" i="6" s="1"/>
  <c r="BS85" i="14"/>
  <c r="DC155" i="6" l="1"/>
  <c r="DC161" i="6" s="1"/>
  <c r="BT85" i="14"/>
  <c r="DD155" i="6" l="1"/>
  <c r="DD161" i="6" s="1"/>
  <c r="BU85" i="14"/>
  <c r="BV85" i="14" l="1"/>
  <c r="W161" i="6"/>
  <c r="AI161" i="6" l="1"/>
  <c r="AI155" i="6" s="1"/>
  <c r="AH161" i="6" s="1"/>
  <c r="AH155" i="6" s="1"/>
  <c r="AG161" i="6" s="1"/>
  <c r="AG155" i="6" s="1"/>
  <c r="AF161" i="6" s="1"/>
  <c r="AF155" i="6" s="1"/>
  <c r="AE161" i="6" s="1"/>
  <c r="AE155" i="6" s="1"/>
  <c r="AD161" i="6" s="1"/>
  <c r="AD155" i="6" s="1"/>
  <c r="AC161" i="6" s="1"/>
  <c r="AC155" i="6" s="1"/>
  <c r="AB161" i="6" s="1"/>
  <c r="AB155" i="6" s="1"/>
  <c r="AA161" i="6" s="1"/>
  <c r="AA155" i="6" s="1"/>
  <c r="Z161" i="6" s="1"/>
  <c r="Z155" i="6" s="1"/>
  <c r="Y161" i="6" s="1"/>
  <c r="Y155" i="6" s="1"/>
  <c r="Q155" i="6" l="1"/>
  <c r="F54" i="16"/>
</calcChain>
</file>

<file path=xl/sharedStrings.xml><?xml version="1.0" encoding="utf-8"?>
<sst xmlns="http://schemas.openxmlformats.org/spreadsheetml/2006/main" count="939" uniqueCount="420">
  <si>
    <t>Assumptions</t>
  </si>
  <si>
    <t>TOTAL FT  SALARY SPEND</t>
  </si>
  <si>
    <t>Salary/Mo.</t>
  </si>
  <si>
    <t>Total Engineering/Product Payroll</t>
  </si>
  <si>
    <t>Engineering/Product Payroll</t>
  </si>
  <si>
    <t>Total Sales &amp; Marketing Payroll</t>
  </si>
  <si>
    <t>Sales &amp; Marketing</t>
  </si>
  <si>
    <t>Total Executive/Admin Payroll</t>
  </si>
  <si>
    <t>Executive &amp; Admin Payroll</t>
  </si>
  <si>
    <t>PAYROLL</t>
  </si>
  <si>
    <t>Engineering + Product</t>
  </si>
  <si>
    <t>TOTAL FULL-TIME HEADCOUNT</t>
  </si>
  <si>
    <t>Total Other Head Count</t>
  </si>
  <si>
    <t>-------------------&gt;</t>
  </si>
  <si>
    <t>Actuals</t>
  </si>
  <si>
    <t>Additional Position</t>
  </si>
  <si>
    <t>Total Engineering Head Count</t>
  </si>
  <si>
    <t>Engineering &amp; Product</t>
  </si>
  <si>
    <t>Total Sales &amp; Marketing Head Count</t>
  </si>
  <si>
    <t>Total Executive &amp; Admin Head Count</t>
  </si>
  <si>
    <t>Executive &amp; Admin</t>
  </si>
  <si>
    <t>HEADCOUNT</t>
  </si>
  <si>
    <t>Var</t>
  </si>
  <si>
    <t>YE 2017</t>
  </si>
  <si>
    <t>YE 2018</t>
  </si>
  <si>
    <t>YE 2019</t>
  </si>
  <si>
    <t>Cost of Goods Sold</t>
  </si>
  <si>
    <t>Gross Profit</t>
  </si>
  <si>
    <t>Operating Expenses</t>
  </si>
  <si>
    <t>Payroll</t>
  </si>
  <si>
    <t>From Payroll Section</t>
  </si>
  <si>
    <t>Bonus Pool</t>
  </si>
  <si>
    <t>Payroll Tax</t>
  </si>
  <si>
    <t>Rate</t>
  </si>
  <si>
    <t>Employee Benefits</t>
  </si>
  <si>
    <t>Contract Labor</t>
  </si>
  <si>
    <t>Operating Income</t>
  </si>
  <si>
    <t>Net Income</t>
  </si>
  <si>
    <t>Total Fixed Assets</t>
  </si>
  <si>
    <t>TOTAL LIABILITIES AND EQUITY</t>
  </si>
  <si>
    <t>YE 2020</t>
  </si>
  <si>
    <t>General &amp; Administrative</t>
  </si>
  <si>
    <t>Legal &amp; Professional Fees</t>
  </si>
  <si>
    <t>R&amp;D Expense</t>
  </si>
  <si>
    <t>Travel</t>
  </si>
  <si>
    <t>Taxes &amp; Licenses</t>
  </si>
  <si>
    <t>Rent</t>
  </si>
  <si>
    <t>Executive</t>
  </si>
  <si>
    <t>Senior Engineer</t>
  </si>
  <si>
    <t xml:space="preserve">Engineer </t>
  </si>
  <si>
    <t>Junior Engineer</t>
  </si>
  <si>
    <t>Technician</t>
  </si>
  <si>
    <t>Office Manager</t>
  </si>
  <si>
    <t>Business Development</t>
  </si>
  <si>
    <t xml:space="preserve">Sales </t>
  </si>
  <si>
    <t>Interest Income on Bank Balance</t>
  </si>
  <si>
    <t>Interest Expense on Debt</t>
  </si>
  <si>
    <t>Assumed Per Employee</t>
  </si>
  <si>
    <t>YE 2021</t>
  </si>
  <si>
    <t>YE 2022</t>
  </si>
  <si>
    <t>FT Contractors</t>
  </si>
  <si>
    <t>FT Contractor Expense</t>
  </si>
  <si>
    <t>Total FT Contracter Expense</t>
  </si>
  <si>
    <t xml:space="preserve">   Total Equity</t>
  </si>
  <si>
    <t xml:space="preserve">      Net Income</t>
  </si>
  <si>
    <t xml:space="preserve">      SAFE Warrants</t>
  </si>
  <si>
    <t xml:space="preserve">      Retained Earnings</t>
  </si>
  <si>
    <t xml:space="preserve">      Opening Balance Equity</t>
  </si>
  <si>
    <t xml:space="preserve">      Common Stock</t>
  </si>
  <si>
    <t xml:space="preserve">   Equity</t>
  </si>
  <si>
    <t xml:space="preserve">   Total Liabilities</t>
  </si>
  <si>
    <t xml:space="preserve">      Total Current Liabilities</t>
  </si>
  <si>
    <t xml:space="preserve">         Total Other Current Liabilities</t>
  </si>
  <si>
    <t xml:space="preserve">            Reimbursement Liability</t>
  </si>
  <si>
    <t xml:space="preserve">            Accrued Expenses</t>
  </si>
  <si>
    <t xml:space="preserve">         Other Current Liabilities</t>
  </si>
  <si>
    <t xml:space="preserve">         Total Accounts Payable</t>
  </si>
  <si>
    <t xml:space="preserve">            Accounts Payable (A/P)</t>
  </si>
  <si>
    <t xml:space="preserve">         Accounts Payable</t>
  </si>
  <si>
    <t xml:space="preserve">      Current Liabilities</t>
  </si>
  <si>
    <t xml:space="preserve">   Liabilities</t>
  </si>
  <si>
    <t>LIABILITIES AND EQUITY</t>
  </si>
  <si>
    <t>TOTAL ASSETS</t>
  </si>
  <si>
    <t xml:space="preserve">   Total Other Assets</t>
  </si>
  <si>
    <t xml:space="preserve">      Security Deposits</t>
  </si>
  <si>
    <t xml:space="preserve">      Total Patents &amp; Trademarks</t>
  </si>
  <si>
    <t xml:space="preserve">         Accumulated Amortization</t>
  </si>
  <si>
    <t xml:space="preserve">      Patents &amp; Trademarks</t>
  </si>
  <si>
    <t xml:space="preserve">   Other Assets</t>
  </si>
  <si>
    <t xml:space="preserve">   Total Fixed Assets</t>
  </si>
  <si>
    <t xml:space="preserve">      Total Furniture &amp; Fixtures</t>
  </si>
  <si>
    <t xml:space="preserve">         Depreciation - Furniture</t>
  </si>
  <si>
    <t xml:space="preserve">      Furniture &amp; Fixtures</t>
  </si>
  <si>
    <t xml:space="preserve">      Total Equipments</t>
  </si>
  <si>
    <t xml:space="preserve">         Original cost</t>
  </si>
  <si>
    <t xml:space="preserve">         Depreciation -  Equipment</t>
  </si>
  <si>
    <t xml:space="preserve">      Equipments</t>
  </si>
  <si>
    <t xml:space="preserve">      Equipment</t>
  </si>
  <si>
    <t xml:space="preserve">   Fixed Assets</t>
  </si>
  <si>
    <t xml:space="preserve">   Total Current Assets</t>
  </si>
  <si>
    <t xml:space="preserve">      Total Bank Accounts</t>
  </si>
  <si>
    <t xml:space="preserve">         SVB (9297)</t>
  </si>
  <si>
    <t xml:space="preserve">         Bill.com Money Out Clearing</t>
  </si>
  <si>
    <t xml:space="preserve">      Bank Accounts</t>
  </si>
  <si>
    <t xml:space="preserve">   Current Assets</t>
  </si>
  <si>
    <t>ASSETS</t>
  </si>
  <si>
    <t>May 2017</t>
  </si>
  <si>
    <t>Apr 2017</t>
  </si>
  <si>
    <t>Mar 2017</t>
  </si>
  <si>
    <t>Feb 2017</t>
  </si>
  <si>
    <t>Jan 2017</t>
  </si>
  <si>
    <t>Balance Sheet</t>
  </si>
  <si>
    <t>As of May 31, 2017</t>
  </si>
  <si>
    <t>Net Other Income</t>
  </si>
  <si>
    <t>Total Other Expenses</t>
  </si>
  <si>
    <t xml:space="preserve">   Taxes &amp; Licenses</t>
  </si>
  <si>
    <t xml:space="preserve">   Depreciation &amp; amortization Expense</t>
  </si>
  <si>
    <t>Other Expenses</t>
  </si>
  <si>
    <t>Net Operating Income</t>
  </si>
  <si>
    <t>Total Expenses</t>
  </si>
  <si>
    <t xml:space="preserve">   Travel</t>
  </si>
  <si>
    <t xml:space="preserve">   Payroll Expenses</t>
  </si>
  <si>
    <t xml:space="preserve">   Legal &amp; Professional Services</t>
  </si>
  <si>
    <t xml:space="preserve">   General &amp; Administrative</t>
  </si>
  <si>
    <t xml:space="preserve">   Continuous Education</t>
  </si>
  <si>
    <t>Expenses</t>
  </si>
  <si>
    <t>Total Cost of Goods Sold</t>
  </si>
  <si>
    <t xml:space="preserve">   Cost of Goods Sold</t>
  </si>
  <si>
    <t>Total Income</t>
  </si>
  <si>
    <t>Income</t>
  </si>
  <si>
    <t>Profit and Loss</t>
  </si>
  <si>
    <t>Corporate Operations</t>
  </si>
  <si>
    <t>Total Corporate Operations Headcount</t>
  </si>
  <si>
    <t>Corporate Operations Payroll</t>
  </si>
  <si>
    <t>Total Corporate Operations Payroll</t>
  </si>
  <si>
    <t>Supply chain manager</t>
  </si>
  <si>
    <t>Construction manager</t>
  </si>
  <si>
    <t>Customer support</t>
  </si>
  <si>
    <t>January - May, 2017</t>
  </si>
  <si>
    <t>Total</t>
  </si>
  <si>
    <t xml:space="preserve">   R&amp;D Costs &amp; Services</t>
  </si>
  <si>
    <t xml:space="preserve">   Rent</t>
  </si>
  <si>
    <t>Monday, Jun 05, 2017 10:07:01 PM GMT-7 - Accrual Basis</t>
  </si>
  <si>
    <t>Monday, Jun 05, 2017 10:07:23 PM GMT-7 - Accrual Basis</t>
  </si>
  <si>
    <t>Interest Income/Expense</t>
  </si>
  <si>
    <t>Total Revenue</t>
  </si>
  <si>
    <t>Company</t>
  </si>
  <si>
    <t>Model Summary</t>
  </si>
  <si>
    <t>Headcount Assumptions</t>
  </si>
  <si>
    <t>Specialized Positions</t>
  </si>
  <si>
    <t>Total Special Positions Head Count</t>
  </si>
  <si>
    <t>Depreciation - Fixed Asset Class 1</t>
  </si>
  <si>
    <t>Depreciation - Fixed Asset Class 2</t>
  </si>
  <si>
    <t>Fixed Asset Class 1 CapEx</t>
  </si>
  <si>
    <t>Fixed Asset Class 2 CapEx</t>
  </si>
  <si>
    <t>From Above Payroll Section</t>
  </si>
  <si>
    <t>Speical Positions Payroll</t>
  </si>
  <si>
    <t>Total Speical Positions Payroll</t>
  </si>
  <si>
    <t>Sales &amp; Marketing Programs</t>
  </si>
  <si>
    <t>Marketing</t>
  </si>
  <si>
    <t>Cash Burn / Generation</t>
  </si>
  <si>
    <t>Cash Balance</t>
  </si>
  <si>
    <t>2017</t>
  </si>
  <si>
    <t>2018</t>
  </si>
  <si>
    <t>2019</t>
  </si>
  <si>
    <t>2020</t>
  </si>
  <si>
    <t>2021</t>
  </si>
  <si>
    <t>2022</t>
  </si>
  <si>
    <t>Yearly Summary</t>
  </si>
  <si>
    <t>e.g. Software Subscription</t>
  </si>
  <si>
    <t>e.g. Implementation</t>
  </si>
  <si>
    <t>Model Start Date:</t>
  </si>
  <si>
    <t>Year 1</t>
  </si>
  <si>
    <t>Year 2</t>
  </si>
  <si>
    <t>Year 3</t>
  </si>
  <si>
    <t>Year 4</t>
  </si>
  <si>
    <t>Year 5</t>
  </si>
  <si>
    <t>Year 6</t>
  </si>
  <si>
    <t>Full-Time Contractors</t>
  </si>
  <si>
    <t>Start Date</t>
  </si>
  <si>
    <t>Average Salary</t>
  </si>
  <si>
    <t>Annual Salary increase</t>
  </si>
  <si>
    <t>Prior Year</t>
  </si>
  <si>
    <t>Revenue</t>
  </si>
  <si>
    <t>GP Margin</t>
  </si>
  <si>
    <t>Total Operating Expenses</t>
  </si>
  <si>
    <t>Free Cashflow</t>
  </si>
  <si>
    <t>Cash Minimum</t>
  </si>
  <si>
    <t>Total Headcount</t>
  </si>
  <si>
    <t>Type</t>
  </si>
  <si>
    <t>Per Revenue Dollar</t>
  </si>
  <si>
    <t>Unit Price</t>
  </si>
  <si>
    <t>Fixed Dollar Per Month</t>
  </si>
  <si>
    <t>Per Unit</t>
  </si>
  <si>
    <t>Total Cost of Good Sold</t>
  </si>
  <si>
    <t>Total Gross Profit</t>
  </si>
  <si>
    <t>Average Annual Headcount</t>
  </si>
  <si>
    <t>Assume per month</t>
  </si>
  <si>
    <t>Salary &amp; Wages</t>
  </si>
  <si>
    <t>Permanent</t>
  </si>
  <si>
    <t>Contractor</t>
  </si>
  <si>
    <t>Contractors</t>
  </si>
  <si>
    <t>Total Payroll</t>
  </si>
  <si>
    <t>Depreciation - Fixed Asset Class 3</t>
  </si>
  <si>
    <t>Key Revenue Drivers</t>
  </si>
  <si>
    <t>Key Expense Drivers</t>
  </si>
  <si>
    <t>P.a. Growth</t>
  </si>
  <si>
    <t>Fixed Asset Class 3 CapEx</t>
  </si>
  <si>
    <t>Fixed Asset Class 4 CapEx</t>
  </si>
  <si>
    <t>Depreciation - Fixed Asset Class 4</t>
  </si>
  <si>
    <t>Depreciation - Fixed Asset Class 5</t>
  </si>
  <si>
    <t>Existing</t>
  </si>
  <si>
    <t>Additional per month</t>
  </si>
  <si>
    <t>Per Month</t>
  </si>
  <si>
    <t>FIXED ASSETS</t>
  </si>
  <si>
    <t>Opening Cash Balance</t>
  </si>
  <si>
    <t>Less: Capital Expenditure</t>
  </si>
  <si>
    <t>Closing Cash Balance</t>
  </si>
  <si>
    <t>Year 0</t>
  </si>
  <si>
    <t>Average Headcount</t>
  </si>
  <si>
    <t>Net Income Margin</t>
  </si>
  <si>
    <t>Key Metrics</t>
  </si>
  <si>
    <t>Annual Revenue Growth</t>
  </si>
  <si>
    <t>Net Cash Flow (Burn)</t>
  </si>
  <si>
    <t>Pricing</t>
  </si>
  <si>
    <t xml:space="preserve">To use this model, enter your unique assumptions in the yellow cells within the "Model" tab. </t>
  </si>
  <si>
    <t>Please feel free to reach out to us if you have any question or if you'd like any help on an idea you have.</t>
  </si>
  <si>
    <t>Yr0 Mth1</t>
  </si>
  <si>
    <t>Yr0 Mth2</t>
  </si>
  <si>
    <t>Yr0 Mth3</t>
  </si>
  <si>
    <t>Yr0 Mth4</t>
  </si>
  <si>
    <t>Yr0 Mth5</t>
  </si>
  <si>
    <t>Yr0 Mth6</t>
  </si>
  <si>
    <t>Yr0 Mth7</t>
  </si>
  <si>
    <t>Yr0 Mth8</t>
  </si>
  <si>
    <t>Yr0 Mth9</t>
  </si>
  <si>
    <t>Yr0 Mth10</t>
  </si>
  <si>
    <t>Yr0 Mth11</t>
  </si>
  <si>
    <t>Yr0 Mth12</t>
  </si>
  <si>
    <t>Yr1 Mth1</t>
  </si>
  <si>
    <t>Yr1 Mth2</t>
  </si>
  <si>
    <t>Yr1 Mth3</t>
  </si>
  <si>
    <t>Yr1 Mth4</t>
  </si>
  <si>
    <t>Yr1 Mth5</t>
  </si>
  <si>
    <t>Yr1 Mth6</t>
  </si>
  <si>
    <t>Yr1 Mth7</t>
  </si>
  <si>
    <t>Yr1 Mth8</t>
  </si>
  <si>
    <t>Yr1 Mth9</t>
  </si>
  <si>
    <t>Yr1 Mth10</t>
  </si>
  <si>
    <t>Yr1 Mth11</t>
  </si>
  <si>
    <t>Yr1 Mth12</t>
  </si>
  <si>
    <t>Yr2 Mth1</t>
  </si>
  <si>
    <t>Yr2 Mth2</t>
  </si>
  <si>
    <t>Yr2 Mth3</t>
  </si>
  <si>
    <t>Yr2 Mth4</t>
  </si>
  <si>
    <t>Yr2 Mth5</t>
  </si>
  <si>
    <t>Yr2 Mth6</t>
  </si>
  <si>
    <t>Yr2 Mth7</t>
  </si>
  <si>
    <t>Yr2 Mth8</t>
  </si>
  <si>
    <t>Yr2 Mth9</t>
  </si>
  <si>
    <t>Yr2 Mth10</t>
  </si>
  <si>
    <t>Yr2 Mth11</t>
  </si>
  <si>
    <t>Yr2 Mth12</t>
  </si>
  <si>
    <t>Yr3 Mth1</t>
  </si>
  <si>
    <t>Yr3 Mth2</t>
  </si>
  <si>
    <t>Yr3 Mth3</t>
  </si>
  <si>
    <t>Yr3 Mth4</t>
  </si>
  <si>
    <t>Yr3 Mth5</t>
  </si>
  <si>
    <t>Yr3 Mth6</t>
  </si>
  <si>
    <t>Yr3 Mth7</t>
  </si>
  <si>
    <t>Yr3 Mth8</t>
  </si>
  <si>
    <t>Yr3 Mth9</t>
  </si>
  <si>
    <t>Yr3 Mth10</t>
  </si>
  <si>
    <t>Yr3 Mth11</t>
  </si>
  <si>
    <t>Yr3 Mth12</t>
  </si>
  <si>
    <t>Yr4 Mth1</t>
  </si>
  <si>
    <t>Yr4 Mth2</t>
  </si>
  <si>
    <t>Yr4 Mth3</t>
  </si>
  <si>
    <t>Yr4 Mth4</t>
  </si>
  <si>
    <t>Yr4 Mth5</t>
  </si>
  <si>
    <t>Yr4 Mth6</t>
  </si>
  <si>
    <t>Yr4 Mth7</t>
  </si>
  <si>
    <t>Yr4 Mth8</t>
  </si>
  <si>
    <t>Yr4 Mth9</t>
  </si>
  <si>
    <t>Yr4 Mth10</t>
  </si>
  <si>
    <t>Yr4 Mth11</t>
  </si>
  <si>
    <t>Yr4 Mth12</t>
  </si>
  <si>
    <t>Yr5 Mth1</t>
  </si>
  <si>
    <t>Yr5 Mth2</t>
  </si>
  <si>
    <t>Yr5 Mth3</t>
  </si>
  <si>
    <t>Yr5 Mth4</t>
  </si>
  <si>
    <t>Yr5 Mth5</t>
  </si>
  <si>
    <t>Yr5 Mth6</t>
  </si>
  <si>
    <t>Yr5 Mth7</t>
  </si>
  <si>
    <t>Yr5 Mth8</t>
  </si>
  <si>
    <t>Yr5 Mth9</t>
  </si>
  <si>
    <t>Yr5 Mth10</t>
  </si>
  <si>
    <t>Yr5 Mth11</t>
  </si>
  <si>
    <t>Yr5 Mth12</t>
  </si>
  <si>
    <t>Yr6 Mth1</t>
  </si>
  <si>
    <t>Yr6 Mth2</t>
  </si>
  <si>
    <t>Yr6 Mth3</t>
  </si>
  <si>
    <t>Yr6 Mth4</t>
  </si>
  <si>
    <t>Yr6 Mth5</t>
  </si>
  <si>
    <t>Yr6 Mth6</t>
  </si>
  <si>
    <t>Yr6 Mth7</t>
  </si>
  <si>
    <t>Yr6 Mth8</t>
  </si>
  <si>
    <t>Yr6 Mth9</t>
  </si>
  <si>
    <t>Yr6 Mth10</t>
  </si>
  <si>
    <t>Yr6 Mth11</t>
  </si>
  <si>
    <t>Yr6 Mth12</t>
  </si>
  <si>
    <t>Operating Margin</t>
  </si>
  <si>
    <t>Gross Profit Margin</t>
  </si>
  <si>
    <t>Units sold</t>
  </si>
  <si>
    <t>Enter the name of each applicable revenue stream in cells E17:E21</t>
  </si>
  <si>
    <t>Enter the number of units sold of each applicable product/service each month in cells AK17:DD21</t>
  </si>
  <si>
    <t>Historical units sold can also be entered for comparative purposes in gray cells Y17:AJ21</t>
  </si>
  <si>
    <t>* Note that not all cells need to be entered. Clear the contents or enter zero for months with no sales.</t>
  </si>
  <si>
    <t>Enter the annual price applicable to each of the revenue streams in cells J24:O28</t>
  </si>
  <si>
    <t>Cost Of Goods Sold (COGS)</t>
  </si>
  <si>
    <t>Total revenue can be seen on row 37</t>
  </si>
  <si>
    <t>Enter the basis upon which COGS is applied for each of the applicable revenue streams.</t>
  </si>
  <si>
    <t xml:space="preserve">Available options are: </t>
  </si>
  <si>
    <t>COGS for each revenue stream can be seen in rows 48-52</t>
  </si>
  <si>
    <t xml:space="preserve">Total COGS can be seen on row 54 </t>
  </si>
  <si>
    <t>Gross profit for each revenue stream can be seen in rows 57-61</t>
  </si>
  <si>
    <t>Total Gross Profit can be seen on row 63</t>
  </si>
  <si>
    <t>Headcount</t>
  </si>
  <si>
    <t>Enter staff names or roles in cells E70:76</t>
  </si>
  <si>
    <t>Permanent staff</t>
  </si>
  <si>
    <t>For each row, enter the number of full-time equivalent staff for each relevant month in cells AK70:DD76</t>
  </si>
  <si>
    <t>Enter staff names or roles in cells E79:81</t>
  </si>
  <si>
    <t>For each row, enter the number of full-time equivalent staff for each relevant month in cells AK79:DD81</t>
  </si>
  <si>
    <t>** Note: the distinction between permanent and contractor staff is important as payroll tax is not payable on contract staff and it is assumed that contract staff are not eligible for bonuses</t>
  </si>
  <si>
    <t>* Note: if additional staff/roles need to be added, simply copy row and insert it above in both the Headcount and Payroll sections</t>
  </si>
  <si>
    <t>Enter average staff salaries in cells F70:76</t>
  </si>
  <si>
    <t>Enter average staff salaries in cells F79:81</t>
  </si>
  <si>
    <t>For each permanent and contract employee entered, input the expected annual salary increase in cells K86:O93 for permanent staff and K95:O97 for contractors</t>
  </si>
  <si>
    <t>* Note: Annual salary increases are not required. Enter zero if no increases are expected.</t>
  </si>
  <si>
    <t>Bonus</t>
  </si>
  <si>
    <t>Enter a bonus percentage for each year in cells J102:O102</t>
  </si>
  <si>
    <t>* Note: Bonuses are not required. Enter zero if no bonus is expected.</t>
  </si>
  <si>
    <t>Enter the applicable payroll tax rate in cell J103</t>
  </si>
  <si>
    <t>* Note: Payroll tax is payable on all permanent employees</t>
  </si>
  <si>
    <t>Employee benefits</t>
  </si>
  <si>
    <t>Per FT Employee/Month</t>
  </si>
  <si>
    <t>Sales and Marketing</t>
  </si>
  <si>
    <t>Enter Sales and Marketing expenses as a percentage of annual revenue in cells J109:O109</t>
  </si>
  <si>
    <t>Assume per headcount per month</t>
  </si>
  <si>
    <t>Enter General &amp; Administrative expenses per headcount per month in cells J110:O110</t>
  </si>
  <si>
    <t>Enter Legal &amp; Professional fees as a dollar amount per month in cells J111:O111</t>
  </si>
  <si>
    <t>Enter Rent expense as a dollar amount per month in cells J112:O112</t>
  </si>
  <si>
    <t>Enter Research &amp; Development expense as a dollar amount per month in cells J113:O113</t>
  </si>
  <si>
    <t>Enter Travel expense as a dollar amount per month per full time employee in cells J114:O114</t>
  </si>
  <si>
    <t>Total Operating Expenses can be seen on row 117</t>
  </si>
  <si>
    <t>Total Operating Income can be seen on row 119</t>
  </si>
  <si>
    <t>Fixed Assets</t>
  </si>
  <si>
    <t xml:space="preserve">Enter the names of fixed assets in cells E125:E129. </t>
  </si>
  <si>
    <t>Enter the corresponding dollar amounts of additional spend per month on each fixed asset in cells J125:O129.</t>
  </si>
  <si>
    <t>Depreciation</t>
  </si>
  <si>
    <t>Add back: Depreciation</t>
  </si>
  <si>
    <t>Enter interest Income on Bank Balance as a dollar amount per month in cells J144:O144</t>
  </si>
  <si>
    <t>Enter interest Expense on debt as a dollar amount per month in cells J145:O145</t>
  </si>
  <si>
    <t>Net Income can be seen on row 149</t>
  </si>
  <si>
    <t>Enter starting cash balance in cell I152</t>
  </si>
  <si>
    <t>Cash metrics are calculated based on inputs entered above.</t>
  </si>
  <si>
    <t>Enter a dollar amount per month for employee benefits in cells J104:O104</t>
  </si>
  <si>
    <t xml:space="preserve">For fixed assets that have already been purchased, enter the applicable starting value in gray cells I125:129. </t>
  </si>
  <si>
    <t>Associated depreciation can be seen on row 141</t>
  </si>
  <si>
    <t>This model has the capacity to project up to 5 unique revenue streams e.g. subscription revenue, implementation revenue, advertising revenue etc.</t>
  </si>
  <si>
    <t>https://kruzeconsulting.com/</t>
  </si>
  <si>
    <t>* Leave blank the revenue streams if they are not needed.</t>
  </si>
  <si>
    <t>A single row can be used for multiple employees of the same type. For example, if you intend to have mutiple software developers all at a similar salary, you can enter one software developer in cells E70:76, one typical/average salary level in cells F70:76, and then input the number of full time software developers on staff in cells AK70:DD76</t>
  </si>
  <si>
    <t>Enter estimated taxes per month as a dollar amount per month in cell J122</t>
  </si>
  <si>
    <t>Monthly Revenue</t>
  </si>
  <si>
    <t>CASH FLOW SUMMARY</t>
  </si>
  <si>
    <t>OPERATING EXPENSES</t>
  </si>
  <si>
    <t>Other</t>
  </si>
  <si>
    <t>We tried to make this as user-friendly and adaptable as possible so it can be tailored to all sorts of businesses.</t>
  </si>
  <si>
    <t>The assumptions will then flow through to the calculations and "Summary" and "Graphs" tabs so you can see the impacts of any changes.</t>
  </si>
  <si>
    <t>Sales</t>
  </si>
  <si>
    <t>Customer Service</t>
  </si>
  <si>
    <t>Capital Raise</t>
  </si>
  <si>
    <t>INSTRUCTIONS</t>
  </si>
  <si>
    <t>FINANCIAL MODEL</t>
  </si>
  <si>
    <t>FINANCIAL SUMMARY</t>
  </si>
  <si>
    <t>INCOME STATEMENT</t>
  </si>
  <si>
    <t>REVENUE</t>
  </si>
  <si>
    <t>EXPENSES</t>
  </si>
  <si>
    <t>Counts as MRR?</t>
  </si>
  <si>
    <t>Y</t>
  </si>
  <si>
    <t>N</t>
  </si>
  <si>
    <t>ARR</t>
  </si>
  <si>
    <t>Basic</t>
  </si>
  <si>
    <t>Pro</t>
  </si>
  <si>
    <t>Mult-User</t>
  </si>
  <si>
    <t>Invoice Financing</t>
  </si>
  <si>
    <t>Referral Fees</t>
  </si>
  <si>
    <t>Ending Users</t>
  </si>
  <si>
    <t>Total Customer Count</t>
  </si>
  <si>
    <t>Total Customers</t>
  </si>
  <si>
    <t>Users</t>
  </si>
  <si>
    <t>Payroll + Contractors</t>
  </si>
  <si>
    <t>OPERATING SUMMARY</t>
  </si>
  <si>
    <t>Funding Raised</t>
  </si>
  <si>
    <t>Ending Headcount</t>
  </si>
  <si>
    <t>Cash Burn</t>
  </si>
  <si>
    <t>CAC for clients added</t>
  </si>
  <si>
    <t>Ending Cash Balance</t>
  </si>
  <si>
    <t>Ending Clients</t>
  </si>
  <si>
    <t>KPIs</t>
  </si>
  <si>
    <t>Total Sales and Marketing Spend</t>
  </si>
  <si>
    <t>CAC</t>
  </si>
  <si>
    <t>Customers Added</t>
  </si>
  <si>
    <t>Operating Summary</t>
  </si>
  <si>
    <t>New Customer LTV @ 2% Monthly Churn</t>
  </si>
  <si>
    <t>LTV / CAC</t>
  </si>
  <si>
    <t>Average Customer LTV</t>
  </si>
  <si>
    <t>Welcome to the free Kruze Consulting Simple Start-up VC Pitch Deck Projection Model!</t>
  </si>
  <si>
    <t>End of Period Headcount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</si>
</sst>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"/>
    <numFmt numFmtId="166" formatCode="&quot;$&quot;#,##0.00"/>
    <numFmt numFmtId="167" formatCode="[$-409]mmm\-yy;@"/>
    <numFmt numFmtId="168" formatCode="_-&quot;$&quot;* #,##0.00_-;\-&quot;$&quot;* #,##0.00_-;_-&quot;$&quot;* &quot;-&quot;??_-;_-@_-"/>
    <numFmt numFmtId="169" formatCode="_-&quot;$&quot;* #,##0_-;\-&quot;$&quot;* #,##0_-;_-&quot;$&quot;* &quot;-&quot;??_-;_-@_-"/>
    <numFmt numFmtId="170" formatCode="#,###"/>
    <numFmt numFmtId="171" formatCode="#,##0.00\ _€"/>
    <numFmt numFmtId="172" formatCode="&quot;$&quot;* #,##0.00\ _€"/>
    <numFmt numFmtId="173" formatCode="mmm\-dd\-yy"/>
    <numFmt numFmtId="174" formatCode="_(* #,##0_);_(* \(#,##0\);_(* &quot;-&quot;??_);_(@_)"/>
    <numFmt numFmtId="175" formatCode="yyyy"/>
    <numFmt numFmtId="176" formatCode="0.0\x"/>
  </numFmts>
  <fonts count="60">
    <font>
      <sz val="10"/>
      <color rgb="FF000000"/>
      <name val="Arial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FF"/>
      <name val="Calibri"/>
      <family val="2"/>
      <scheme val="minor"/>
    </font>
    <font>
      <u/>
      <sz val="10"/>
      <color rgb="FF000000"/>
      <name val="Calibri"/>
      <family val="2"/>
      <scheme val="minor"/>
    </font>
    <font>
      <sz val="10"/>
      <color rgb="FF0432FF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color rgb="FFF2F2F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u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theme="0"/>
      <name val="Lato Regular"/>
    </font>
    <font>
      <b/>
      <sz val="27.95"/>
      <color rgb="FF4791CE"/>
      <name val="Lato Regular"/>
    </font>
    <font>
      <b/>
      <sz val="27.95"/>
      <color theme="0"/>
      <name val="Lato Regular"/>
    </font>
    <font>
      <sz val="10"/>
      <color rgb="FF000000"/>
      <name val="Lato Regular"/>
    </font>
    <font>
      <u/>
      <sz val="10"/>
      <color theme="10"/>
      <name val="Lato Regular"/>
    </font>
    <font>
      <b/>
      <sz val="18"/>
      <color rgb="FF4791CE"/>
      <name val="Lato Regular"/>
    </font>
    <font>
      <b/>
      <sz val="10"/>
      <color rgb="FF000000"/>
      <name val="Lato Regular"/>
    </font>
    <font>
      <b/>
      <u/>
      <sz val="10"/>
      <color rgb="FF000000"/>
      <name val="Lato Regular"/>
    </font>
    <font>
      <sz val="10"/>
      <color rgb="FFFF0000"/>
      <name val="Lato Regular"/>
    </font>
    <font>
      <b/>
      <sz val="12"/>
      <color rgb="FF4791CE"/>
      <name val="Lato Regular"/>
    </font>
    <font>
      <b/>
      <sz val="12"/>
      <color theme="1"/>
      <name val="Lato Regular"/>
    </font>
    <font>
      <sz val="10"/>
      <color theme="1"/>
      <name val="Lato Regular"/>
    </font>
    <font>
      <b/>
      <sz val="10"/>
      <color theme="1"/>
      <name val="Lato Regular"/>
    </font>
    <font>
      <b/>
      <sz val="10"/>
      <name val="Lato Regular"/>
    </font>
    <font>
      <b/>
      <u/>
      <sz val="10"/>
      <color theme="1"/>
      <name val="Lato Regular"/>
    </font>
    <font>
      <b/>
      <i/>
      <sz val="10"/>
      <color theme="1"/>
      <name val="Lato Regular"/>
    </font>
    <font>
      <b/>
      <sz val="14"/>
      <color rgb="FF4791CE"/>
      <name val="Lato Regular"/>
    </font>
    <font>
      <sz val="10"/>
      <color rgb="FF202EE5"/>
      <name val="Lato Regular"/>
    </font>
    <font>
      <sz val="10"/>
      <name val="Lato Regular"/>
    </font>
    <font>
      <i/>
      <sz val="10"/>
      <color theme="1"/>
      <name val="Lato Regular"/>
    </font>
    <font>
      <u/>
      <sz val="10"/>
      <name val="Lato Regular"/>
    </font>
    <font>
      <sz val="10"/>
      <color rgb="FF0000FF"/>
      <name val="Lato Regular"/>
    </font>
    <font>
      <i/>
      <sz val="10"/>
      <name val="Lato Regular"/>
    </font>
    <font>
      <u/>
      <sz val="10"/>
      <color theme="1"/>
      <name val="Lato Regular"/>
    </font>
    <font>
      <b/>
      <sz val="14"/>
      <color theme="1"/>
      <name val="Lato Regular"/>
    </font>
    <font>
      <b/>
      <sz val="10"/>
      <color theme="4"/>
      <name val="Lato Regular"/>
    </font>
    <font>
      <b/>
      <sz val="24"/>
      <color theme="0"/>
      <name val="Lato Regular"/>
    </font>
    <font>
      <b/>
      <sz val="14"/>
      <color rgb="FF000000"/>
      <name val="Lato Regular"/>
    </font>
    <font>
      <i/>
      <sz val="10"/>
      <color rgb="FF000000"/>
      <name val="Lato Regular"/>
    </font>
    <font>
      <b/>
      <sz val="22"/>
      <color rgb="FF4791CE"/>
      <name val="Lato Regular"/>
    </font>
    <font>
      <sz val="10"/>
      <color theme="4"/>
      <name val="Lato Regular"/>
    </font>
    <font>
      <sz val="10"/>
      <color theme="0" tint="-4.9989318521683403E-2"/>
      <name val="Lato Regula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4791C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2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168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6" fillId="0" borderId="0"/>
    <xf numFmtId="0" fontId="14" fillId="0" borderId="0"/>
    <xf numFmtId="0" fontId="16" fillId="0" borderId="0"/>
    <xf numFmtId="0" fontId="16" fillId="0" borderId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0"/>
    <xf numFmtId="9" fontId="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565">
    <xf numFmtId="0" fontId="0" fillId="0" borderId="0" xfId="0" applyFont="1" applyAlignment="1"/>
    <xf numFmtId="0" fontId="4" fillId="0" borderId="0" xfId="2" applyFont="1" applyAlignment="1">
      <alignment vertical="center"/>
    </xf>
    <xf numFmtId="0" fontId="4" fillId="2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0" xfId="2" applyFont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7" fillId="4" borderId="14" xfId="2" applyFont="1" applyFill="1" applyBorder="1" applyAlignment="1">
      <alignment vertical="center"/>
    </xf>
    <xf numFmtId="3" fontId="7" fillId="5" borderId="1" xfId="2" applyNumberFormat="1" applyFont="1" applyFill="1" applyBorder="1" applyAlignment="1">
      <alignment horizontal="center" vertical="center"/>
    </xf>
    <xf numFmtId="3" fontId="7" fillId="5" borderId="12" xfId="2" applyNumberFormat="1" applyFont="1" applyFill="1" applyBorder="1" applyAlignment="1">
      <alignment horizontal="center" vertical="center"/>
    </xf>
    <xf numFmtId="3" fontId="7" fillId="5" borderId="2" xfId="2" applyNumberFormat="1" applyFont="1" applyFill="1" applyBorder="1" applyAlignment="1">
      <alignment horizontal="center" vertical="center"/>
    </xf>
    <xf numFmtId="3" fontId="7" fillId="6" borderId="1" xfId="2" applyNumberFormat="1" applyFont="1" applyFill="1" applyBorder="1" applyAlignment="1">
      <alignment horizontal="center" vertical="center"/>
    </xf>
    <xf numFmtId="3" fontId="7" fillId="6" borderId="12" xfId="2" applyNumberFormat="1" applyFont="1" applyFill="1" applyBorder="1" applyAlignment="1">
      <alignment horizontal="center" vertical="center"/>
    </xf>
    <xf numFmtId="3" fontId="7" fillId="6" borderId="2" xfId="2" applyNumberFormat="1" applyFont="1" applyFill="1" applyBorder="1" applyAlignment="1">
      <alignment horizontal="center" vertical="center"/>
    </xf>
    <xf numFmtId="0" fontId="7" fillId="4" borderId="6" xfId="2" applyFont="1" applyFill="1" applyBorder="1" applyAlignment="1">
      <alignment vertical="center"/>
    </xf>
    <xf numFmtId="0" fontId="7" fillId="4" borderId="2" xfId="2" applyFont="1" applyFill="1" applyBorder="1" applyAlignment="1">
      <alignment vertical="center"/>
    </xf>
    <xf numFmtId="49" fontId="7" fillId="2" borderId="1" xfId="2" applyNumberFormat="1" applyFont="1" applyFill="1" applyBorder="1" applyAlignment="1" applyProtection="1">
      <alignment vertical="center"/>
      <protection locked="0"/>
    </xf>
    <xf numFmtId="0" fontId="7" fillId="0" borderId="0" xfId="2" applyFont="1" applyBorder="1" applyAlignment="1">
      <alignment vertical="center"/>
    </xf>
    <xf numFmtId="0" fontId="7" fillId="4" borderId="0" xfId="2" applyFont="1" applyFill="1" applyBorder="1" applyAlignment="1">
      <alignment vertical="center"/>
    </xf>
    <xf numFmtId="3" fontId="7" fillId="5" borderId="9" xfId="2" applyNumberFormat="1" applyFont="1" applyFill="1" applyBorder="1" applyAlignment="1">
      <alignment horizontal="center" vertical="center"/>
    </xf>
    <xf numFmtId="3" fontId="7" fillId="5" borderId="0" xfId="2" applyNumberFormat="1" applyFont="1" applyFill="1" applyBorder="1" applyAlignment="1">
      <alignment horizontal="center" vertical="center"/>
    </xf>
    <xf numFmtId="3" fontId="7" fillId="5" borderId="4" xfId="2" applyNumberFormat="1" applyFont="1" applyFill="1" applyBorder="1" applyAlignment="1">
      <alignment horizontal="center" vertical="center"/>
    </xf>
    <xf numFmtId="3" fontId="7" fillId="6" borderId="9" xfId="2" applyNumberFormat="1" applyFont="1" applyFill="1" applyBorder="1" applyAlignment="1">
      <alignment horizontal="center" vertical="center"/>
    </xf>
    <xf numFmtId="3" fontId="7" fillId="6" borderId="0" xfId="2" applyNumberFormat="1" applyFont="1" applyFill="1" applyBorder="1" applyAlignment="1">
      <alignment horizontal="center" vertical="center"/>
    </xf>
    <xf numFmtId="3" fontId="7" fillId="6" borderId="4" xfId="2" applyNumberFormat="1" applyFont="1" applyFill="1" applyBorder="1" applyAlignment="1">
      <alignment horizontal="center" vertical="center"/>
    </xf>
    <xf numFmtId="0" fontId="7" fillId="4" borderId="5" xfId="2" applyFont="1" applyFill="1" applyBorder="1" applyAlignment="1">
      <alignment vertical="center"/>
    </xf>
    <xf numFmtId="0" fontId="7" fillId="4" borderId="4" xfId="2" applyFont="1" applyFill="1" applyBorder="1" applyAlignment="1">
      <alignment vertical="center"/>
    </xf>
    <xf numFmtId="49" fontId="7" fillId="2" borderId="9" xfId="2" applyNumberFormat="1" applyFont="1" applyFill="1" applyBorder="1" applyAlignment="1" applyProtection="1">
      <alignment vertical="center"/>
      <protection locked="0"/>
    </xf>
    <xf numFmtId="0" fontId="7" fillId="4" borderId="12" xfId="2" applyFont="1" applyFill="1" applyBorder="1" applyAlignment="1">
      <alignment vertical="center"/>
    </xf>
    <xf numFmtId="165" fontId="7" fillId="4" borderId="2" xfId="2" applyNumberFormat="1" applyFont="1" applyFill="1" applyBorder="1" applyAlignment="1">
      <alignment horizontal="center" vertical="center"/>
    </xf>
    <xf numFmtId="3" fontId="4" fillId="2" borderId="9" xfId="2" applyNumberFormat="1" applyFont="1" applyFill="1" applyBorder="1" applyAlignment="1">
      <alignment horizontal="left" vertical="center" indent="1"/>
    </xf>
    <xf numFmtId="0" fontId="7" fillId="5" borderId="9" xfId="2" applyFont="1" applyFill="1" applyBorder="1" applyAlignment="1">
      <alignment vertical="center"/>
    </xf>
    <xf numFmtId="0" fontId="7" fillId="5" borderId="0" xfId="2" applyFont="1" applyFill="1" applyBorder="1" applyAlignment="1">
      <alignment vertical="center"/>
    </xf>
    <xf numFmtId="0" fontId="7" fillId="5" borderId="4" xfId="2" applyFont="1" applyFill="1" applyBorder="1" applyAlignment="1">
      <alignment vertical="center"/>
    </xf>
    <xf numFmtId="0" fontId="7" fillId="6" borderId="9" xfId="2" applyFont="1" applyFill="1" applyBorder="1" applyAlignment="1">
      <alignment vertical="center"/>
    </xf>
    <xf numFmtId="0" fontId="7" fillId="6" borderId="0" xfId="2" applyFont="1" applyFill="1" applyBorder="1" applyAlignment="1">
      <alignment vertical="center"/>
    </xf>
    <xf numFmtId="0" fontId="7" fillId="6" borderId="4" xfId="2" applyFont="1" applyFill="1" applyBorder="1" applyAlignment="1">
      <alignment vertical="center"/>
    </xf>
    <xf numFmtId="0" fontId="9" fillId="7" borderId="9" xfId="2" applyFont="1" applyFill="1" applyBorder="1" applyAlignment="1">
      <alignment vertical="center"/>
    </xf>
    <xf numFmtId="3" fontId="4" fillId="2" borderId="1" xfId="2" applyNumberFormat="1" applyFont="1" applyFill="1" applyBorder="1" applyAlignment="1">
      <alignment vertical="center"/>
    </xf>
    <xf numFmtId="166" fontId="7" fillId="4" borderId="2" xfId="2" applyNumberFormat="1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vertical="center"/>
    </xf>
    <xf numFmtId="3" fontId="12" fillId="5" borderId="9" xfId="2" applyNumberFormat="1" applyFont="1" applyFill="1" applyBorder="1" applyAlignment="1">
      <alignment horizontal="center" vertical="center"/>
    </xf>
    <xf numFmtId="3" fontId="12" fillId="5" borderId="0" xfId="2" applyNumberFormat="1" applyFont="1" applyFill="1" applyBorder="1" applyAlignment="1">
      <alignment horizontal="center" vertical="center"/>
    </xf>
    <xf numFmtId="3" fontId="12" fillId="5" borderId="4" xfId="2" applyNumberFormat="1" applyFont="1" applyFill="1" applyBorder="1" applyAlignment="1">
      <alignment horizontal="center" vertical="center"/>
    </xf>
    <xf numFmtId="49" fontId="12" fillId="2" borderId="9" xfId="2" applyNumberFormat="1" applyFont="1" applyFill="1" applyBorder="1" applyAlignment="1" applyProtection="1">
      <alignment horizontal="left" vertical="center" indent="1"/>
      <protection locked="0"/>
    </xf>
    <xf numFmtId="0" fontId="7" fillId="4" borderId="15" xfId="2" applyFont="1" applyFill="1" applyBorder="1" applyAlignment="1">
      <alignment vertical="center"/>
    </xf>
    <xf numFmtId="3" fontId="12" fillId="5" borderId="13" xfId="2" applyNumberFormat="1" applyFont="1" applyFill="1" applyBorder="1" applyAlignment="1">
      <alignment horizontal="center" vertical="center"/>
    </xf>
    <xf numFmtId="3" fontId="12" fillId="5" borderId="15" xfId="2" applyNumberFormat="1" applyFont="1" applyFill="1" applyBorder="1" applyAlignment="1">
      <alignment horizontal="center" vertical="center"/>
    </xf>
    <xf numFmtId="3" fontId="12" fillId="5" borderId="11" xfId="2" applyNumberFormat="1" applyFont="1" applyFill="1" applyBorder="1" applyAlignment="1">
      <alignment horizontal="center" vertical="center"/>
    </xf>
    <xf numFmtId="0" fontId="7" fillId="4" borderId="10" xfId="2" applyFont="1" applyFill="1" applyBorder="1" applyAlignment="1">
      <alignment vertical="center"/>
    </xf>
    <xf numFmtId="49" fontId="12" fillId="2" borderId="13" xfId="2" applyNumberFormat="1" applyFont="1" applyFill="1" applyBorder="1" applyAlignment="1" applyProtection="1">
      <alignment horizontal="left" vertical="center" indent="1"/>
      <protection locked="0"/>
    </xf>
    <xf numFmtId="3" fontId="8" fillId="4" borderId="14" xfId="2" applyNumberFormat="1" applyFont="1" applyFill="1" applyBorder="1" applyAlignment="1">
      <alignment horizontal="center" vertical="center"/>
    </xf>
    <xf numFmtId="3" fontId="7" fillId="5" borderId="8" xfId="2" applyNumberFormat="1" applyFont="1" applyFill="1" applyBorder="1" applyAlignment="1">
      <alignment horizontal="center" vertical="center"/>
    </xf>
    <xf numFmtId="3" fontId="7" fillId="5" borderId="14" xfId="2" applyNumberFormat="1" applyFont="1" applyFill="1" applyBorder="1" applyAlignment="1">
      <alignment horizontal="center" vertical="center"/>
    </xf>
    <xf numFmtId="3" fontId="7" fillId="5" borderId="3" xfId="2" applyNumberFormat="1" applyFont="1" applyFill="1" applyBorder="1" applyAlignment="1">
      <alignment horizontal="center" vertical="center"/>
    </xf>
    <xf numFmtId="0" fontId="7" fillId="0" borderId="14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3" fontId="8" fillId="5" borderId="0" xfId="2" applyNumberFormat="1" applyFont="1" applyFill="1" applyBorder="1" applyAlignment="1">
      <alignment horizontal="center" vertical="center"/>
    </xf>
    <xf numFmtId="3" fontId="8" fillId="5" borderId="4" xfId="2" applyNumberFormat="1" applyFont="1" applyFill="1" applyBorder="1" applyAlignment="1">
      <alignment horizontal="center" vertical="center"/>
    </xf>
    <xf numFmtId="0" fontId="7" fillId="4" borderId="5" xfId="2" applyFont="1" applyFill="1" applyBorder="1"/>
    <xf numFmtId="0" fontId="7" fillId="5" borderId="8" xfId="2" applyFont="1" applyFill="1" applyBorder="1" applyAlignment="1">
      <alignment vertical="center"/>
    </xf>
    <xf numFmtId="0" fontId="7" fillId="5" borderId="14" xfId="2" applyFont="1" applyFill="1" applyBorder="1" applyAlignment="1">
      <alignment vertical="center"/>
    </xf>
    <xf numFmtId="0" fontId="7" fillId="5" borderId="3" xfId="2" applyFont="1" applyFill="1" applyBorder="1" applyAlignment="1">
      <alignment vertical="center"/>
    </xf>
    <xf numFmtId="3" fontId="8" fillId="5" borderId="0" xfId="2" applyNumberFormat="1" applyFont="1" applyFill="1" applyBorder="1" applyAlignment="1">
      <alignment horizontal="center"/>
    </xf>
    <xf numFmtId="3" fontId="8" fillId="5" borderId="4" xfId="2" applyNumberFormat="1" applyFont="1" applyFill="1" applyBorder="1" applyAlignment="1">
      <alignment horizontal="center"/>
    </xf>
    <xf numFmtId="0" fontId="5" fillId="2" borderId="12" xfId="2" quotePrefix="1" applyFont="1" applyFill="1" applyBorder="1" applyAlignment="1">
      <alignment horizontal="center" vertical="center"/>
    </xf>
    <xf numFmtId="0" fontId="5" fillId="9" borderId="1" xfId="2" applyFont="1" applyFill="1" applyBorder="1" applyAlignment="1">
      <alignment horizontal="center" vertical="center"/>
    </xf>
    <xf numFmtId="167" fontId="5" fillId="9" borderId="12" xfId="2" applyNumberFormat="1" applyFont="1" applyFill="1" applyBorder="1" applyAlignment="1">
      <alignment horizontal="center" vertical="center"/>
    </xf>
    <xf numFmtId="167" fontId="5" fillId="9" borderId="2" xfId="2" applyNumberFormat="1" applyFont="1" applyFill="1" applyBorder="1" applyAlignment="1">
      <alignment horizontal="center" vertical="center"/>
    </xf>
    <xf numFmtId="0" fontId="7" fillId="4" borderId="8" xfId="2" applyFont="1" applyFill="1" applyBorder="1" applyAlignment="1">
      <alignment vertical="center"/>
    </xf>
    <xf numFmtId="0" fontId="7" fillId="0" borderId="0" xfId="2" applyFont="1" applyAlignment="1">
      <alignment vertical="center"/>
    </xf>
    <xf numFmtId="0" fontId="7" fillId="4" borderId="0" xfId="2" applyFont="1" applyFill="1" applyAlignment="1">
      <alignment vertical="center"/>
    </xf>
    <xf numFmtId="0" fontId="13" fillId="4" borderId="0" xfId="2" applyFont="1" applyFill="1" applyAlignment="1">
      <alignment horizontal="center" vertical="center"/>
    </xf>
    <xf numFmtId="0" fontId="6" fillId="4" borderId="0" xfId="2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4" fillId="2" borderId="8" xfId="2" applyFont="1" applyFill="1" applyBorder="1" applyAlignment="1">
      <alignment vertical="center"/>
    </xf>
    <xf numFmtId="167" fontId="5" fillId="11" borderId="2" xfId="2" applyNumberFormat="1" applyFont="1" applyFill="1" applyBorder="1" applyAlignment="1">
      <alignment horizontal="center" vertical="center"/>
    </xf>
    <xf numFmtId="167" fontId="5" fillId="11" borderId="12" xfId="2" applyNumberFormat="1" applyFont="1" applyFill="1" applyBorder="1" applyAlignment="1">
      <alignment horizontal="center" vertical="center"/>
    </xf>
    <xf numFmtId="0" fontId="5" fillId="11" borderId="1" xfId="2" applyFont="1" applyFill="1" applyBorder="1" applyAlignment="1">
      <alignment horizontal="center" vertical="center"/>
    </xf>
    <xf numFmtId="0" fontId="17" fillId="0" borderId="9" xfId="2" applyFont="1" applyFill="1" applyBorder="1" applyAlignment="1">
      <alignment vertical="center"/>
    </xf>
    <xf numFmtId="0" fontId="4" fillId="0" borderId="9" xfId="2" applyFont="1" applyFill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3" fontId="4" fillId="0" borderId="9" xfId="2" applyNumberFormat="1" applyFont="1" applyFill="1" applyBorder="1" applyAlignment="1">
      <alignment horizontal="left" vertical="center"/>
    </xf>
    <xf numFmtId="0" fontId="18" fillId="0" borderId="9" xfId="2" applyFont="1" applyFill="1" applyBorder="1" applyAlignment="1">
      <alignment horizontal="left" vertical="center" indent="1"/>
    </xf>
    <xf numFmtId="0" fontId="3" fillId="0" borderId="9" xfId="2" applyFont="1" applyBorder="1" applyAlignment="1">
      <alignment vertical="center"/>
    </xf>
    <xf numFmtId="167" fontId="5" fillId="10" borderId="2" xfId="2" applyNumberFormat="1" applyFont="1" applyFill="1" applyBorder="1" applyAlignment="1">
      <alignment horizontal="center" vertical="center"/>
    </xf>
    <xf numFmtId="167" fontId="5" fillId="10" borderId="12" xfId="2" applyNumberFormat="1" applyFont="1" applyFill="1" applyBorder="1" applyAlignment="1">
      <alignment horizontal="center" vertical="center"/>
    </xf>
    <xf numFmtId="0" fontId="5" fillId="10" borderId="1" xfId="2" applyFont="1" applyFill="1" applyBorder="1" applyAlignment="1">
      <alignment horizontal="center" vertical="center"/>
    </xf>
    <xf numFmtId="167" fontId="5" fillId="14" borderId="2" xfId="2" applyNumberFormat="1" applyFont="1" applyFill="1" applyBorder="1" applyAlignment="1">
      <alignment horizontal="center" vertical="center"/>
    </xf>
    <xf numFmtId="167" fontId="5" fillId="14" borderId="12" xfId="2" applyNumberFormat="1" applyFont="1" applyFill="1" applyBorder="1" applyAlignment="1">
      <alignment horizontal="center" vertical="center"/>
    </xf>
    <xf numFmtId="0" fontId="5" fillId="14" borderId="1" xfId="2" applyFont="1" applyFill="1" applyBorder="1" applyAlignment="1">
      <alignment horizontal="center" vertical="center"/>
    </xf>
    <xf numFmtId="3" fontId="8" fillId="6" borderId="0" xfId="2" applyNumberFormat="1" applyFont="1" applyFill="1" applyBorder="1" applyAlignment="1">
      <alignment horizontal="center"/>
    </xf>
    <xf numFmtId="3" fontId="8" fillId="6" borderId="0" xfId="2" applyNumberFormat="1" applyFont="1" applyFill="1" applyBorder="1" applyAlignment="1">
      <alignment horizontal="center" vertical="center"/>
    </xf>
    <xf numFmtId="3" fontId="8" fillId="6" borderId="4" xfId="2" applyNumberFormat="1" applyFont="1" applyFill="1" applyBorder="1" applyAlignment="1">
      <alignment horizontal="center" vertical="center"/>
    </xf>
    <xf numFmtId="0" fontId="7" fillId="6" borderId="3" xfId="2" applyFont="1" applyFill="1" applyBorder="1" applyAlignment="1">
      <alignment vertical="center"/>
    </xf>
    <xf numFmtId="0" fontId="7" fillId="6" borderId="14" xfId="2" applyFont="1" applyFill="1" applyBorder="1" applyAlignment="1">
      <alignment vertical="center"/>
    </xf>
    <xf numFmtId="0" fontId="7" fillId="6" borderId="8" xfId="2" applyFont="1" applyFill="1" applyBorder="1" applyAlignment="1">
      <alignment vertical="center"/>
    </xf>
    <xf numFmtId="3" fontId="7" fillId="6" borderId="3" xfId="2" applyNumberFormat="1" applyFont="1" applyFill="1" applyBorder="1" applyAlignment="1">
      <alignment horizontal="center" vertical="center"/>
    </xf>
    <xf numFmtId="3" fontId="7" fillId="6" borderId="14" xfId="2" applyNumberFormat="1" applyFont="1" applyFill="1" applyBorder="1" applyAlignment="1">
      <alignment horizontal="center" vertical="center"/>
    </xf>
    <xf numFmtId="3" fontId="7" fillId="6" borderId="8" xfId="2" applyNumberFormat="1" applyFont="1" applyFill="1" applyBorder="1" applyAlignment="1">
      <alignment horizontal="center" vertical="center"/>
    </xf>
    <xf numFmtId="3" fontId="12" fillId="6" borderId="11" xfId="2" applyNumberFormat="1" applyFont="1" applyFill="1" applyBorder="1" applyAlignment="1">
      <alignment horizontal="center" vertical="center"/>
    </xf>
    <xf numFmtId="3" fontId="12" fillId="6" borderId="15" xfId="2" applyNumberFormat="1" applyFont="1" applyFill="1" applyBorder="1" applyAlignment="1">
      <alignment horizontal="center" vertical="center"/>
    </xf>
    <xf numFmtId="3" fontId="12" fillId="6" borderId="13" xfId="2" applyNumberFormat="1" applyFont="1" applyFill="1" applyBorder="1" applyAlignment="1">
      <alignment horizontal="center" vertical="center"/>
    </xf>
    <xf numFmtId="3" fontId="12" fillId="6" borderId="4" xfId="2" applyNumberFormat="1" applyFont="1" applyFill="1" applyBorder="1" applyAlignment="1">
      <alignment horizontal="center" vertical="center"/>
    </xf>
    <xf numFmtId="3" fontId="12" fillId="6" borderId="0" xfId="2" applyNumberFormat="1" applyFont="1" applyFill="1" applyBorder="1" applyAlignment="1">
      <alignment horizontal="center" vertical="center"/>
    </xf>
    <xf numFmtId="3" fontId="12" fillId="6" borderId="9" xfId="2" applyNumberFormat="1" applyFont="1" applyFill="1" applyBorder="1" applyAlignment="1">
      <alignment horizontal="center" vertical="center"/>
    </xf>
    <xf numFmtId="0" fontId="7" fillId="13" borderId="4" xfId="2" applyFont="1" applyFill="1" applyBorder="1" applyAlignment="1">
      <alignment vertical="center"/>
    </xf>
    <xf numFmtId="0" fontId="7" fillId="13" borderId="0" xfId="2" applyFont="1" applyFill="1" applyBorder="1" applyAlignment="1">
      <alignment vertical="center"/>
    </xf>
    <xf numFmtId="0" fontId="7" fillId="13" borderId="9" xfId="2" applyFont="1" applyFill="1" applyBorder="1" applyAlignment="1">
      <alignment vertical="center"/>
    </xf>
    <xf numFmtId="3" fontId="8" fillId="13" borderId="0" xfId="2" applyNumberFormat="1" applyFont="1" applyFill="1" applyBorder="1" applyAlignment="1">
      <alignment horizontal="center"/>
    </xf>
    <xf numFmtId="3" fontId="7" fillId="13" borderId="9" xfId="2" applyNumberFormat="1" applyFont="1" applyFill="1" applyBorder="1" applyAlignment="1">
      <alignment horizontal="center" vertical="center"/>
    </xf>
    <xf numFmtId="3" fontId="8" fillId="13" borderId="0" xfId="2" applyNumberFormat="1" applyFont="1" applyFill="1" applyBorder="1" applyAlignment="1">
      <alignment horizontal="center" vertical="center"/>
    </xf>
    <xf numFmtId="3" fontId="8" fillId="13" borderId="4" xfId="2" applyNumberFormat="1" applyFont="1" applyFill="1" applyBorder="1" applyAlignment="1">
      <alignment horizontal="center" vertical="center"/>
    </xf>
    <xf numFmtId="3" fontId="7" fillId="13" borderId="2" xfId="2" applyNumberFormat="1" applyFont="1" applyFill="1" applyBorder="1" applyAlignment="1">
      <alignment horizontal="center" vertical="center"/>
    </xf>
    <xf numFmtId="3" fontId="7" fillId="13" borderId="12" xfId="2" applyNumberFormat="1" applyFont="1" applyFill="1" applyBorder="1" applyAlignment="1">
      <alignment horizontal="center" vertical="center"/>
    </xf>
    <xf numFmtId="3" fontId="7" fillId="13" borderId="1" xfId="2" applyNumberFormat="1" applyFont="1" applyFill="1" applyBorder="1" applyAlignment="1">
      <alignment horizontal="center" vertical="center"/>
    </xf>
    <xf numFmtId="0" fontId="7" fillId="13" borderId="3" xfId="2" applyFont="1" applyFill="1" applyBorder="1" applyAlignment="1">
      <alignment vertical="center"/>
    </xf>
    <xf numFmtId="0" fontId="7" fillId="13" borderId="14" xfId="2" applyFont="1" applyFill="1" applyBorder="1" applyAlignment="1">
      <alignment vertical="center"/>
    </xf>
    <xf numFmtId="0" fontId="7" fillId="13" borderId="8" xfId="2" applyFont="1" applyFill="1" applyBorder="1" applyAlignment="1">
      <alignment vertical="center"/>
    </xf>
    <xf numFmtId="3" fontId="7" fillId="13" borderId="4" xfId="2" applyNumberFormat="1" applyFont="1" applyFill="1" applyBorder="1" applyAlignment="1">
      <alignment horizontal="center" vertical="center"/>
    </xf>
    <xf numFmtId="3" fontId="7" fillId="13" borderId="0" xfId="2" applyNumberFormat="1" applyFont="1" applyFill="1" applyBorder="1" applyAlignment="1">
      <alignment horizontal="center" vertical="center"/>
    </xf>
    <xf numFmtId="3" fontId="7" fillId="13" borderId="3" xfId="2" applyNumberFormat="1" applyFont="1" applyFill="1" applyBorder="1" applyAlignment="1">
      <alignment horizontal="center" vertical="center"/>
    </xf>
    <xf numFmtId="3" fontId="7" fillId="13" borderId="14" xfId="2" applyNumberFormat="1" applyFont="1" applyFill="1" applyBorder="1" applyAlignment="1">
      <alignment horizontal="center" vertical="center"/>
    </xf>
    <xf numFmtId="3" fontId="7" fillId="13" borderId="8" xfId="2" applyNumberFormat="1" applyFont="1" applyFill="1" applyBorder="1" applyAlignment="1">
      <alignment horizontal="center" vertical="center"/>
    </xf>
    <xf numFmtId="3" fontId="12" fillId="13" borderId="11" xfId="2" applyNumberFormat="1" applyFont="1" applyFill="1" applyBorder="1" applyAlignment="1">
      <alignment horizontal="center" vertical="center"/>
    </xf>
    <xf numFmtId="3" fontId="12" fillId="13" borderId="15" xfId="2" applyNumberFormat="1" applyFont="1" applyFill="1" applyBorder="1" applyAlignment="1">
      <alignment horizontal="center" vertical="center"/>
    </xf>
    <xf numFmtId="3" fontId="12" fillId="13" borderId="13" xfId="2" applyNumberFormat="1" applyFont="1" applyFill="1" applyBorder="1" applyAlignment="1">
      <alignment horizontal="center" vertical="center"/>
    </xf>
    <xf numFmtId="3" fontId="12" fillId="13" borderId="4" xfId="2" applyNumberFormat="1" applyFont="1" applyFill="1" applyBorder="1" applyAlignment="1">
      <alignment horizontal="center" vertical="center"/>
    </xf>
    <xf numFmtId="3" fontId="12" fillId="13" borderId="0" xfId="2" applyNumberFormat="1" applyFont="1" applyFill="1" applyBorder="1" applyAlignment="1">
      <alignment horizontal="center" vertical="center"/>
    </xf>
    <xf numFmtId="3" fontId="12" fillId="13" borderId="9" xfId="2" applyNumberFormat="1" applyFont="1" applyFill="1" applyBorder="1" applyAlignment="1">
      <alignment horizontal="center" vertical="center"/>
    </xf>
    <xf numFmtId="3" fontId="7" fillId="13" borderId="6" xfId="2" applyNumberFormat="1" applyFont="1" applyFill="1" applyBorder="1" applyAlignment="1">
      <alignment horizontal="center" vertical="center"/>
    </xf>
    <xf numFmtId="3" fontId="8" fillId="13" borderId="4" xfId="2" applyNumberFormat="1" applyFont="1" applyFill="1" applyBorder="1" applyAlignment="1">
      <alignment horizontal="center"/>
    </xf>
    <xf numFmtId="167" fontId="5" fillId="9" borderId="6" xfId="2" applyNumberFormat="1" applyFont="1" applyFill="1" applyBorder="1" applyAlignment="1">
      <alignment horizontal="center" vertical="center"/>
    </xf>
    <xf numFmtId="167" fontId="5" fillId="10" borderId="6" xfId="2" applyNumberFormat="1" applyFont="1" applyFill="1" applyBorder="1" applyAlignment="1">
      <alignment horizontal="center" vertical="center"/>
    </xf>
    <xf numFmtId="3" fontId="8" fillId="6" borderId="4" xfId="2" applyNumberFormat="1" applyFont="1" applyFill="1" applyBorder="1" applyAlignment="1">
      <alignment horizontal="center"/>
    </xf>
    <xf numFmtId="0" fontId="7" fillId="15" borderId="4" xfId="2" applyFont="1" applyFill="1" applyBorder="1" applyAlignment="1">
      <alignment vertical="center"/>
    </xf>
    <xf numFmtId="0" fontId="7" fillId="15" borderId="0" xfId="2" applyFont="1" applyFill="1" applyBorder="1" applyAlignment="1">
      <alignment vertical="center"/>
    </xf>
    <xf numFmtId="0" fontId="7" fillId="15" borderId="9" xfId="2" applyFont="1" applyFill="1" applyBorder="1" applyAlignment="1">
      <alignment vertical="center"/>
    </xf>
    <xf numFmtId="3" fontId="8" fillId="15" borderId="4" xfId="2" applyNumberFormat="1" applyFont="1" applyFill="1" applyBorder="1" applyAlignment="1">
      <alignment horizontal="center"/>
    </xf>
    <xf numFmtId="3" fontId="8" fillId="15" borderId="0" xfId="2" applyNumberFormat="1" applyFont="1" applyFill="1" applyBorder="1" applyAlignment="1">
      <alignment horizontal="center"/>
    </xf>
    <xf numFmtId="3" fontId="7" fillId="15" borderId="9" xfId="2" applyNumberFormat="1" applyFont="1" applyFill="1" applyBorder="1" applyAlignment="1">
      <alignment horizontal="center" vertical="center"/>
    </xf>
    <xf numFmtId="3" fontId="8" fillId="15" borderId="4" xfId="2" applyNumberFormat="1" applyFont="1" applyFill="1" applyBorder="1" applyAlignment="1">
      <alignment horizontal="center" vertical="center"/>
    </xf>
    <xf numFmtId="3" fontId="8" fillId="15" borderId="0" xfId="2" applyNumberFormat="1" applyFont="1" applyFill="1" applyBorder="1" applyAlignment="1">
      <alignment horizontal="center" vertical="center"/>
    </xf>
    <xf numFmtId="3" fontId="7" fillId="15" borderId="2" xfId="2" applyNumberFormat="1" applyFont="1" applyFill="1" applyBorder="1" applyAlignment="1">
      <alignment horizontal="center" vertical="center"/>
    </xf>
    <xf numFmtId="3" fontId="7" fillId="15" borderId="12" xfId="2" applyNumberFormat="1" applyFont="1" applyFill="1" applyBorder="1" applyAlignment="1">
      <alignment horizontal="center" vertical="center"/>
    </xf>
    <xf numFmtId="3" fontId="7" fillId="15" borderId="1" xfId="2" applyNumberFormat="1" applyFont="1" applyFill="1" applyBorder="1" applyAlignment="1">
      <alignment horizontal="center" vertical="center"/>
    </xf>
    <xf numFmtId="0" fontId="7" fillId="15" borderId="3" xfId="2" applyFont="1" applyFill="1" applyBorder="1" applyAlignment="1">
      <alignment vertical="center"/>
    </xf>
    <xf numFmtId="0" fontId="7" fillId="15" borderId="14" xfId="2" applyFont="1" applyFill="1" applyBorder="1" applyAlignment="1">
      <alignment vertical="center"/>
    </xf>
    <xf numFmtId="0" fontId="7" fillId="15" borderId="8" xfId="2" applyFont="1" applyFill="1" applyBorder="1" applyAlignment="1">
      <alignment vertical="center"/>
    </xf>
    <xf numFmtId="3" fontId="7" fillId="15" borderId="4" xfId="2" applyNumberFormat="1" applyFont="1" applyFill="1" applyBorder="1" applyAlignment="1">
      <alignment horizontal="center" vertical="center"/>
    </xf>
    <xf numFmtId="3" fontId="7" fillId="15" borderId="0" xfId="2" applyNumberFormat="1" applyFont="1" applyFill="1" applyBorder="1" applyAlignment="1">
      <alignment horizontal="center" vertical="center"/>
    </xf>
    <xf numFmtId="3" fontId="7" fillId="15" borderId="3" xfId="2" applyNumberFormat="1" applyFont="1" applyFill="1" applyBorder="1" applyAlignment="1">
      <alignment horizontal="center" vertical="center"/>
    </xf>
    <xf numFmtId="3" fontId="7" fillId="15" borderId="14" xfId="2" applyNumberFormat="1" applyFont="1" applyFill="1" applyBorder="1" applyAlignment="1">
      <alignment horizontal="center" vertical="center"/>
    </xf>
    <xf numFmtId="3" fontId="7" fillId="15" borderId="8" xfId="2" applyNumberFormat="1" applyFont="1" applyFill="1" applyBorder="1" applyAlignment="1">
      <alignment horizontal="center" vertical="center"/>
    </xf>
    <xf numFmtId="3" fontId="12" fillId="15" borderId="11" xfId="2" applyNumberFormat="1" applyFont="1" applyFill="1" applyBorder="1" applyAlignment="1">
      <alignment horizontal="center" vertical="center"/>
    </xf>
    <xf numFmtId="3" fontId="12" fillId="15" borderId="15" xfId="2" applyNumberFormat="1" applyFont="1" applyFill="1" applyBorder="1" applyAlignment="1">
      <alignment horizontal="center" vertical="center"/>
    </xf>
    <xf numFmtId="3" fontId="12" fillId="15" borderId="13" xfId="2" applyNumberFormat="1" applyFont="1" applyFill="1" applyBorder="1" applyAlignment="1">
      <alignment horizontal="center" vertical="center"/>
    </xf>
    <xf numFmtId="3" fontId="12" fillId="15" borderId="4" xfId="2" applyNumberFormat="1" applyFont="1" applyFill="1" applyBorder="1" applyAlignment="1">
      <alignment horizontal="center" vertical="center"/>
    </xf>
    <xf numFmtId="3" fontId="12" fillId="15" borderId="0" xfId="2" applyNumberFormat="1" applyFont="1" applyFill="1" applyBorder="1" applyAlignment="1">
      <alignment horizontal="center" vertical="center"/>
    </xf>
    <xf numFmtId="3" fontId="12" fillId="15" borderId="9" xfId="2" applyNumberFormat="1" applyFont="1" applyFill="1" applyBorder="1" applyAlignment="1">
      <alignment horizontal="center" vertical="center"/>
    </xf>
    <xf numFmtId="3" fontId="7" fillId="15" borderId="6" xfId="2" applyNumberFormat="1" applyFont="1" applyFill="1" applyBorder="1" applyAlignment="1">
      <alignment horizontal="center" vertical="center"/>
    </xf>
    <xf numFmtId="49" fontId="8" fillId="12" borderId="1" xfId="2" applyNumberFormat="1" applyFont="1" applyFill="1" applyBorder="1" applyAlignment="1" applyProtection="1">
      <alignment horizontal="left" vertical="center" indent="1"/>
      <protection locked="0"/>
    </xf>
    <xf numFmtId="9" fontId="10" fillId="16" borderId="2" xfId="2" applyNumberFormat="1" applyFont="1" applyFill="1" applyBorder="1" applyAlignment="1">
      <alignment horizontal="center" vertical="center"/>
    </xf>
    <xf numFmtId="167" fontId="5" fillId="8" borderId="2" xfId="2" applyNumberFormat="1" applyFont="1" applyFill="1" applyBorder="1" applyAlignment="1">
      <alignment horizontal="center" vertical="center"/>
    </xf>
    <xf numFmtId="167" fontId="5" fillId="8" borderId="12" xfId="2" applyNumberFormat="1" applyFont="1" applyFill="1" applyBorder="1" applyAlignment="1">
      <alignment horizontal="center" vertical="center"/>
    </xf>
    <xf numFmtId="0" fontId="5" fillId="8" borderId="1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vertical="center"/>
    </xf>
    <xf numFmtId="0" fontId="7" fillId="3" borderId="0" xfId="2" applyFont="1" applyFill="1" applyBorder="1" applyAlignment="1">
      <alignment vertical="center"/>
    </xf>
    <xf numFmtId="0" fontId="7" fillId="3" borderId="9" xfId="2" applyFont="1" applyFill="1" applyBorder="1" applyAlignment="1">
      <alignment vertical="center"/>
    </xf>
    <xf numFmtId="3" fontId="8" fillId="3" borderId="4" xfId="2" applyNumberFormat="1" applyFont="1" applyFill="1" applyBorder="1" applyAlignment="1">
      <alignment horizontal="center"/>
    </xf>
    <xf numFmtId="3" fontId="8" fillId="3" borderId="0" xfId="2" applyNumberFormat="1" applyFont="1" applyFill="1" applyBorder="1" applyAlignment="1">
      <alignment horizontal="center"/>
    </xf>
    <xf numFmtId="3" fontId="7" fillId="3" borderId="9" xfId="2" applyNumberFormat="1" applyFont="1" applyFill="1" applyBorder="1" applyAlignment="1">
      <alignment horizontal="center" vertical="center"/>
    </xf>
    <xf numFmtId="3" fontId="8" fillId="3" borderId="4" xfId="2" applyNumberFormat="1" applyFont="1" applyFill="1" applyBorder="1" applyAlignment="1">
      <alignment horizontal="center" vertical="center"/>
    </xf>
    <xf numFmtId="3" fontId="8" fillId="3" borderId="0" xfId="2" applyNumberFormat="1" applyFont="1" applyFill="1" applyBorder="1" applyAlignment="1">
      <alignment horizontal="center" vertical="center"/>
    </xf>
    <xf numFmtId="3" fontId="7" fillId="3" borderId="2" xfId="2" applyNumberFormat="1" applyFont="1" applyFill="1" applyBorder="1" applyAlignment="1">
      <alignment horizontal="center" vertical="center"/>
    </xf>
    <xf numFmtId="3" fontId="7" fillId="3" borderId="12" xfId="2" applyNumberFormat="1" applyFont="1" applyFill="1" applyBorder="1" applyAlignment="1">
      <alignment horizontal="center" vertical="center"/>
    </xf>
    <xf numFmtId="3" fontId="7" fillId="3" borderId="1" xfId="2" applyNumberFormat="1" applyFont="1" applyFill="1" applyBorder="1" applyAlignment="1">
      <alignment horizontal="center" vertical="center"/>
    </xf>
    <xf numFmtId="0" fontId="7" fillId="3" borderId="3" xfId="2" applyFont="1" applyFill="1" applyBorder="1" applyAlignment="1">
      <alignment vertical="center"/>
    </xf>
    <xf numFmtId="0" fontId="7" fillId="3" borderId="14" xfId="2" applyFont="1" applyFill="1" applyBorder="1" applyAlignment="1">
      <alignment vertical="center"/>
    </xf>
    <xf numFmtId="0" fontId="7" fillId="3" borderId="8" xfId="2" applyFont="1" applyFill="1" applyBorder="1" applyAlignment="1">
      <alignment vertical="center"/>
    </xf>
    <xf numFmtId="3" fontId="7" fillId="3" borderId="4" xfId="2" applyNumberFormat="1" applyFont="1" applyFill="1" applyBorder="1" applyAlignment="1">
      <alignment horizontal="center" vertical="center"/>
    </xf>
    <xf numFmtId="3" fontId="7" fillId="3" borderId="0" xfId="2" applyNumberFormat="1" applyFont="1" applyFill="1" applyBorder="1" applyAlignment="1">
      <alignment horizontal="center" vertical="center"/>
    </xf>
    <xf numFmtId="3" fontId="12" fillId="3" borderId="11" xfId="2" applyNumberFormat="1" applyFont="1" applyFill="1" applyBorder="1" applyAlignment="1">
      <alignment horizontal="center" vertical="center"/>
    </xf>
    <xf numFmtId="3" fontId="12" fillId="3" borderId="15" xfId="2" applyNumberFormat="1" applyFont="1" applyFill="1" applyBorder="1" applyAlignment="1">
      <alignment horizontal="center" vertical="center"/>
    </xf>
    <xf numFmtId="3" fontId="12" fillId="3" borderId="13" xfId="2" applyNumberFormat="1" applyFont="1" applyFill="1" applyBorder="1" applyAlignment="1">
      <alignment horizontal="center" vertical="center"/>
    </xf>
    <xf numFmtId="3" fontId="12" fillId="3" borderId="4" xfId="2" applyNumberFormat="1" applyFont="1" applyFill="1" applyBorder="1" applyAlignment="1">
      <alignment horizontal="center" vertical="center"/>
    </xf>
    <xf numFmtId="3" fontId="12" fillId="3" borderId="0" xfId="2" applyNumberFormat="1" applyFont="1" applyFill="1" applyBorder="1" applyAlignment="1">
      <alignment horizontal="center" vertical="center"/>
    </xf>
    <xf numFmtId="3" fontId="12" fillId="3" borderId="9" xfId="2" applyNumberFormat="1" applyFont="1" applyFill="1" applyBorder="1" applyAlignment="1">
      <alignment horizontal="center" vertical="center"/>
    </xf>
    <xf numFmtId="3" fontId="7" fillId="3" borderId="6" xfId="2" applyNumberFormat="1" applyFont="1" applyFill="1" applyBorder="1" applyAlignment="1">
      <alignment horizontal="center" vertical="center"/>
    </xf>
    <xf numFmtId="3" fontId="7" fillId="5" borderId="6" xfId="2" applyNumberFormat="1" applyFont="1" applyFill="1" applyBorder="1" applyAlignment="1">
      <alignment horizontal="center" vertical="center"/>
    </xf>
    <xf numFmtId="3" fontId="7" fillId="5" borderId="7" xfId="2" applyNumberFormat="1" applyFont="1" applyFill="1" applyBorder="1" applyAlignment="1">
      <alignment horizontal="center" vertical="center"/>
    </xf>
    <xf numFmtId="3" fontId="12" fillId="5" borderId="10" xfId="2" applyNumberFormat="1" applyFont="1" applyFill="1" applyBorder="1" applyAlignment="1">
      <alignment horizontal="center" vertical="center"/>
    </xf>
    <xf numFmtId="3" fontId="12" fillId="3" borderId="10" xfId="2" applyNumberFormat="1" applyFont="1" applyFill="1" applyBorder="1" applyAlignment="1">
      <alignment horizontal="center" vertical="center"/>
    </xf>
    <xf numFmtId="3" fontId="12" fillId="15" borderId="10" xfId="2" applyNumberFormat="1" applyFont="1" applyFill="1" applyBorder="1" applyAlignment="1">
      <alignment horizontal="center" vertical="center"/>
    </xf>
    <xf numFmtId="3" fontId="12" fillId="13" borderId="10" xfId="2" applyNumberFormat="1" applyFont="1" applyFill="1" applyBorder="1" applyAlignment="1">
      <alignment horizontal="center" vertical="center"/>
    </xf>
    <xf numFmtId="3" fontId="12" fillId="6" borderId="10" xfId="2" applyNumberFormat="1" applyFont="1" applyFill="1" applyBorder="1" applyAlignment="1">
      <alignment horizontal="center" vertical="center"/>
    </xf>
    <xf numFmtId="3" fontId="7" fillId="6" borderId="7" xfId="2" applyNumberFormat="1" applyFont="1" applyFill="1" applyBorder="1" applyAlignment="1">
      <alignment horizontal="center" vertical="center"/>
    </xf>
    <xf numFmtId="3" fontId="7" fillId="6" borderId="6" xfId="2" applyNumberFormat="1" applyFont="1" applyFill="1" applyBorder="1" applyAlignment="1">
      <alignment horizontal="center" vertical="center"/>
    </xf>
    <xf numFmtId="3" fontId="7" fillId="13" borderId="7" xfId="2" applyNumberFormat="1" applyFont="1" applyFill="1" applyBorder="1" applyAlignment="1">
      <alignment horizontal="center" vertical="center"/>
    </xf>
    <xf numFmtId="3" fontId="7" fillId="15" borderId="7" xfId="2" applyNumberFormat="1" applyFont="1" applyFill="1" applyBorder="1" applyAlignment="1">
      <alignment horizontal="center" vertical="center"/>
    </xf>
    <xf numFmtId="171" fontId="21" fillId="0" borderId="0" xfId="20" applyNumberFormat="1" applyFont="1" applyAlignment="1">
      <alignment wrapText="1"/>
    </xf>
    <xf numFmtId="0" fontId="22" fillId="0" borderId="0" xfId="20" applyFont="1" applyAlignment="1">
      <alignment horizontal="left" wrapText="1"/>
    </xf>
    <xf numFmtId="172" fontId="22" fillId="0" borderId="14" xfId="20" applyNumberFormat="1" applyFont="1" applyBorder="1" applyAlignment="1">
      <alignment horizontal="right" wrapText="1"/>
    </xf>
    <xf numFmtId="171" fontId="21" fillId="0" borderId="0" xfId="20" applyNumberFormat="1" applyFont="1" applyAlignment="1">
      <alignment horizontal="right" wrapText="1"/>
    </xf>
    <xf numFmtId="0" fontId="23" fillId="0" borderId="15" xfId="20" applyFont="1" applyBorder="1" applyAlignment="1">
      <alignment horizontal="center" wrapText="1"/>
    </xf>
    <xf numFmtId="0" fontId="15" fillId="0" borderId="0" xfId="20" applyAlignment="1">
      <alignment wrapText="1"/>
    </xf>
    <xf numFmtId="0" fontId="15" fillId="0" borderId="0" xfId="20"/>
    <xf numFmtId="0" fontId="7" fillId="5" borderId="5" xfId="2" applyFont="1" applyFill="1" applyBorder="1" applyAlignment="1">
      <alignment vertical="center"/>
    </xf>
    <xf numFmtId="3" fontId="8" fillId="5" borderId="5" xfId="2" applyNumberFormat="1" applyFont="1" applyFill="1" applyBorder="1" applyAlignment="1">
      <alignment horizontal="center"/>
    </xf>
    <xf numFmtId="3" fontId="8" fillId="5" borderId="5" xfId="2" applyNumberFormat="1" applyFont="1" applyFill="1" applyBorder="1" applyAlignment="1">
      <alignment horizontal="center" vertical="center"/>
    </xf>
    <xf numFmtId="0" fontId="7" fillId="5" borderId="7" xfId="2" applyFont="1" applyFill="1" applyBorder="1" applyAlignment="1">
      <alignment vertical="center"/>
    </xf>
    <xf numFmtId="3" fontId="7" fillId="3" borderId="3" xfId="2" applyNumberFormat="1" applyFont="1" applyFill="1" applyBorder="1" applyAlignment="1">
      <alignment horizontal="center" vertical="center"/>
    </xf>
    <xf numFmtId="3" fontId="7" fillId="3" borderId="14" xfId="2" applyNumberFormat="1" applyFont="1" applyFill="1" applyBorder="1" applyAlignment="1">
      <alignment horizontal="center" vertical="center"/>
    </xf>
    <xf numFmtId="3" fontId="7" fillId="3" borderId="7" xfId="2" applyNumberFormat="1" applyFont="1" applyFill="1" applyBorder="1" applyAlignment="1">
      <alignment horizontal="center" vertical="center"/>
    </xf>
    <xf numFmtId="3" fontId="7" fillId="3" borderId="8" xfId="2" applyNumberFormat="1" applyFont="1" applyFill="1" applyBorder="1" applyAlignment="1">
      <alignment horizontal="center" vertical="center"/>
    </xf>
    <xf numFmtId="0" fontId="17" fillId="0" borderId="4" xfId="2" applyFont="1" applyFill="1" applyBorder="1" applyAlignment="1">
      <alignment vertical="center"/>
    </xf>
    <xf numFmtId="0" fontId="3" fillId="0" borderId="13" xfId="2" applyFont="1" applyBorder="1" applyAlignment="1">
      <alignment vertical="center"/>
    </xf>
    <xf numFmtId="0" fontId="4" fillId="0" borderId="8" xfId="2" applyFont="1" applyFill="1" applyBorder="1" applyAlignment="1">
      <alignment vertical="center"/>
    </xf>
    <xf numFmtId="0" fontId="6" fillId="4" borderId="6" xfId="2" quotePrefix="1" applyFont="1" applyFill="1" applyBorder="1" applyAlignment="1">
      <alignment horizontal="center"/>
    </xf>
    <xf numFmtId="0" fontId="6" fillId="4" borderId="1" xfId="2" applyFont="1" applyFill="1" applyBorder="1" applyAlignment="1">
      <alignment horizontal="center"/>
    </xf>
    <xf numFmtId="0" fontId="7" fillId="4" borderId="1" xfId="2" applyFont="1" applyFill="1" applyBorder="1" applyAlignment="1">
      <alignment vertical="center"/>
    </xf>
    <xf numFmtId="165" fontId="8" fillId="16" borderId="6" xfId="2" applyNumberFormat="1" applyFont="1" applyFill="1" applyBorder="1" applyAlignment="1">
      <alignment horizontal="center" vertical="center"/>
    </xf>
    <xf numFmtId="0" fontId="7" fillId="4" borderId="9" xfId="2" applyFont="1" applyFill="1" applyBorder="1" applyAlignment="1">
      <alignment vertical="center"/>
    </xf>
    <xf numFmtId="0" fontId="7" fillId="4" borderId="9" xfId="2" applyFont="1" applyFill="1" applyBorder="1"/>
    <xf numFmtId="0" fontId="7" fillId="4" borderId="13" xfId="2" applyFont="1" applyFill="1" applyBorder="1" applyAlignment="1">
      <alignment vertical="center"/>
    </xf>
    <xf numFmtId="0" fontId="4" fillId="0" borderId="0" xfId="2" applyFont="1" applyFill="1" applyBorder="1"/>
    <xf numFmtId="3" fontId="4" fillId="0" borderId="0" xfId="2" applyNumberFormat="1" applyFont="1" applyFill="1" applyBorder="1" applyAlignment="1">
      <alignment horizontal="center" vertical="center"/>
    </xf>
    <xf numFmtId="9" fontId="18" fillId="0" borderId="0" xfId="2" applyNumberFormat="1" applyFont="1" applyFill="1" applyBorder="1" applyAlignment="1">
      <alignment horizontal="center" vertical="center"/>
    </xf>
    <xf numFmtId="3" fontId="4" fillId="0" borderId="0" xfId="2" applyNumberFormat="1" applyFont="1" applyFill="1" applyBorder="1" applyAlignment="1">
      <alignment horizontal="center"/>
    </xf>
    <xf numFmtId="0" fontId="4" fillId="0" borderId="5" xfId="2" applyFont="1" applyFill="1" applyBorder="1"/>
    <xf numFmtId="3" fontId="4" fillId="0" borderId="5" xfId="2" applyNumberFormat="1" applyFont="1" applyFill="1" applyBorder="1" applyAlignment="1">
      <alignment horizontal="center"/>
    </xf>
    <xf numFmtId="9" fontId="18" fillId="0" borderId="5" xfId="2" applyNumberFormat="1" applyFont="1" applyFill="1" applyBorder="1" applyAlignment="1">
      <alignment horizontal="center" vertical="center"/>
    </xf>
    <xf numFmtId="3" fontId="4" fillId="0" borderId="5" xfId="2" applyNumberFormat="1" applyFont="1" applyFill="1" applyBorder="1" applyAlignment="1">
      <alignment horizontal="center" vertical="center"/>
    </xf>
    <xf numFmtId="0" fontId="4" fillId="0" borderId="4" xfId="2" applyFont="1" applyFill="1" applyBorder="1"/>
    <xf numFmtId="3" fontId="4" fillId="0" borderId="4" xfId="2" applyNumberFormat="1" applyFont="1" applyFill="1" applyBorder="1" applyAlignment="1">
      <alignment horizontal="center"/>
    </xf>
    <xf numFmtId="9" fontId="18" fillId="0" borderId="4" xfId="2" applyNumberFormat="1" applyFont="1" applyFill="1" applyBorder="1" applyAlignment="1">
      <alignment horizontal="center" vertical="center"/>
    </xf>
    <xf numFmtId="3" fontId="4" fillId="0" borderId="4" xfId="2" applyNumberFormat="1" applyFont="1" applyFill="1" applyBorder="1" applyAlignment="1">
      <alignment horizontal="center" vertical="center"/>
    </xf>
    <xf numFmtId="167" fontId="5" fillId="0" borderId="2" xfId="2" applyNumberFormat="1" applyFont="1" applyFill="1" applyBorder="1" applyAlignment="1">
      <alignment horizontal="center" vertical="center"/>
    </xf>
    <xf numFmtId="167" fontId="5" fillId="0" borderId="12" xfId="2" applyNumberFormat="1" applyFont="1" applyFill="1" applyBorder="1" applyAlignment="1">
      <alignment horizontal="center" vertical="center"/>
    </xf>
    <xf numFmtId="167" fontId="5" fillId="0" borderId="6" xfId="2" applyNumberFormat="1" applyFont="1" applyFill="1" applyBorder="1" applyAlignment="1">
      <alignment horizontal="center" vertical="center"/>
    </xf>
    <xf numFmtId="0" fontId="4" fillId="0" borderId="3" xfId="2" applyFont="1" applyFill="1" applyBorder="1"/>
    <xf numFmtId="0" fontId="4" fillId="0" borderId="14" xfId="2" applyFont="1" applyFill="1" applyBorder="1"/>
    <xf numFmtId="0" fontId="4" fillId="0" borderId="7" xfId="2" applyFont="1" applyFill="1" applyBorder="1"/>
    <xf numFmtId="3" fontId="4" fillId="0" borderId="2" xfId="2" applyNumberFormat="1" applyFont="1" applyFill="1" applyBorder="1" applyAlignment="1">
      <alignment horizontal="center"/>
    </xf>
    <xf numFmtId="3" fontId="4" fillId="0" borderId="12" xfId="2" applyNumberFormat="1" applyFont="1" applyFill="1" applyBorder="1" applyAlignment="1">
      <alignment horizontal="center"/>
    </xf>
    <xf numFmtId="3" fontId="4" fillId="0" borderId="6" xfId="2" applyNumberFormat="1" applyFont="1" applyFill="1" applyBorder="1" applyAlignment="1">
      <alignment horizontal="center"/>
    </xf>
    <xf numFmtId="3" fontId="4" fillId="0" borderId="12" xfId="2" applyNumberFormat="1" applyFont="1" applyFill="1" applyBorder="1" applyAlignment="1">
      <alignment horizontal="center" vertical="center"/>
    </xf>
    <xf numFmtId="3" fontId="4" fillId="0" borderId="6" xfId="2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 vertical="center"/>
    </xf>
    <xf numFmtId="3" fontId="3" fillId="0" borderId="4" xfId="2" applyNumberFormat="1" applyFont="1" applyFill="1" applyBorder="1" applyAlignment="1">
      <alignment horizontal="center" vertical="center"/>
    </xf>
    <xf numFmtId="3" fontId="3" fillId="0" borderId="5" xfId="2" applyNumberFormat="1" applyFont="1" applyFill="1" applyBorder="1" applyAlignment="1">
      <alignment horizontal="center" vertical="center"/>
    </xf>
    <xf numFmtId="3" fontId="3" fillId="0" borderId="15" xfId="2" applyNumberFormat="1" applyFont="1" applyFill="1" applyBorder="1" applyAlignment="1">
      <alignment horizontal="center" vertical="center"/>
    </xf>
    <xf numFmtId="3" fontId="3" fillId="0" borderId="11" xfId="2" applyNumberFormat="1" applyFont="1" applyFill="1" applyBorder="1" applyAlignment="1">
      <alignment horizontal="center" vertical="center"/>
    </xf>
    <xf numFmtId="3" fontId="3" fillId="0" borderId="10" xfId="2" applyNumberFormat="1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174" fontId="4" fillId="0" borderId="0" xfId="42" applyNumberFormat="1" applyFont="1" applyFill="1" applyBorder="1" applyAlignment="1">
      <alignment vertical="center"/>
    </xf>
    <xf numFmtId="174" fontId="4" fillId="0" borderId="5" xfId="42" applyNumberFormat="1" applyFont="1" applyFill="1" applyBorder="1" applyAlignment="1">
      <alignment vertical="center"/>
    </xf>
    <xf numFmtId="174" fontId="4" fillId="2" borderId="0" xfId="42" applyNumberFormat="1" applyFont="1" applyFill="1" applyBorder="1" applyAlignment="1">
      <alignment vertical="center"/>
    </xf>
    <xf numFmtId="174" fontId="4" fillId="2" borderId="5" xfId="42" applyNumberFormat="1" applyFont="1" applyFill="1" applyBorder="1" applyAlignment="1">
      <alignment vertical="center"/>
    </xf>
    <xf numFmtId="0" fontId="4" fillId="2" borderId="15" xfId="2" applyFont="1" applyFill="1" applyBorder="1" applyAlignment="1">
      <alignment vertical="center"/>
    </xf>
    <xf numFmtId="0" fontId="4" fillId="2" borderId="10" xfId="2" applyFont="1" applyFill="1" applyBorder="1" applyAlignment="1">
      <alignment vertical="center"/>
    </xf>
    <xf numFmtId="0" fontId="4" fillId="0" borderId="13" xfId="2" applyFont="1" applyFill="1" applyBorder="1" applyAlignment="1">
      <alignment vertical="center"/>
    </xf>
    <xf numFmtId="174" fontId="4" fillId="0" borderId="4" xfId="42" applyNumberFormat="1" applyFont="1" applyFill="1" applyBorder="1" applyAlignment="1">
      <alignment vertical="center"/>
    </xf>
    <xf numFmtId="174" fontId="4" fillId="2" borderId="4" xfId="42" applyNumberFormat="1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0" fontId="4" fillId="2" borderId="11" xfId="2" applyFont="1" applyFill="1" applyBorder="1" applyAlignment="1">
      <alignment vertical="center"/>
    </xf>
    <xf numFmtId="175" fontId="5" fillId="0" borderId="12" xfId="2" applyNumberFormat="1" applyFont="1" applyFill="1" applyBorder="1" applyAlignment="1">
      <alignment horizontal="center" vertical="center"/>
    </xf>
    <xf numFmtId="0" fontId="28" fillId="2" borderId="0" xfId="2" applyFont="1" applyFill="1" applyBorder="1" applyAlignment="1">
      <alignment vertical="center"/>
    </xf>
    <xf numFmtId="0" fontId="29" fillId="2" borderId="0" xfId="0" applyFont="1" applyFill="1" applyAlignment="1"/>
    <xf numFmtId="0" fontId="30" fillId="2" borderId="0" xfId="0" applyFont="1" applyFill="1" applyAlignment="1"/>
    <xf numFmtId="0" fontId="31" fillId="0" borderId="0" xfId="0" applyFont="1" applyAlignment="1"/>
    <xf numFmtId="0" fontId="28" fillId="0" borderId="0" xfId="0" applyFont="1" applyAlignment="1"/>
    <xf numFmtId="0" fontId="28" fillId="0" borderId="0" xfId="2" applyFont="1" applyFill="1" applyBorder="1" applyAlignment="1">
      <alignment vertical="center"/>
    </xf>
    <xf numFmtId="0" fontId="28" fillId="17" borderId="0" xfId="2" applyFont="1" applyFill="1" applyBorder="1" applyAlignment="1">
      <alignment vertical="center"/>
    </xf>
    <xf numFmtId="0" fontId="31" fillId="0" borderId="0" xfId="0" applyFont="1" applyAlignment="1">
      <alignment wrapText="1"/>
    </xf>
    <xf numFmtId="0" fontId="32" fillId="0" borderId="0" xfId="43" applyFont="1" applyAlignment="1">
      <alignment wrapText="1"/>
    </xf>
    <xf numFmtId="0" fontId="33" fillId="2" borderId="0" xfId="0" applyFont="1" applyFill="1" applyAlignment="1"/>
    <xf numFmtId="0" fontId="34" fillId="0" borderId="0" xfId="0" applyFont="1" applyAlignment="1">
      <alignment wrapText="1"/>
    </xf>
    <xf numFmtId="0" fontId="31" fillId="0" borderId="0" xfId="0" quotePrefix="1" applyFont="1" applyAlignment="1">
      <alignment wrapText="1"/>
    </xf>
    <xf numFmtId="0" fontId="31" fillId="0" borderId="0" xfId="0" applyFont="1" applyAlignment="1">
      <alignment horizontal="left" wrapText="1" indent="2"/>
    </xf>
    <xf numFmtId="0" fontId="31" fillId="0" borderId="0" xfId="0" applyFont="1" applyAlignment="1">
      <alignment horizontal="left" wrapText="1"/>
    </xf>
    <xf numFmtId="0" fontId="35" fillId="0" borderId="0" xfId="0" applyFont="1" applyAlignment="1">
      <alignment wrapText="1"/>
    </xf>
    <xf numFmtId="0" fontId="34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 indent="1"/>
    </xf>
    <xf numFmtId="9" fontId="28" fillId="0" borderId="0" xfId="0" applyNumberFormat="1" applyFont="1" applyAlignment="1"/>
    <xf numFmtId="43" fontId="36" fillId="2" borderId="0" xfId="42" applyFont="1" applyFill="1" applyBorder="1" applyAlignment="1">
      <alignment vertical="center"/>
    </xf>
    <xf numFmtId="0" fontId="37" fillId="2" borderId="0" xfId="2" applyFont="1" applyFill="1" applyBorder="1" applyAlignment="1">
      <alignment vertical="center"/>
    </xf>
    <xf numFmtId="0" fontId="39" fillId="0" borderId="0" xfId="2" applyFont="1" applyBorder="1" applyAlignment="1">
      <alignment vertical="center"/>
    </xf>
    <xf numFmtId="0" fontId="39" fillId="0" borderId="0" xfId="2" applyFont="1" applyFill="1" applyBorder="1" applyAlignment="1">
      <alignment vertical="center"/>
    </xf>
    <xf numFmtId="0" fontId="39" fillId="2" borderId="0" xfId="2" applyFont="1" applyFill="1" applyBorder="1" applyAlignment="1">
      <alignment vertical="center"/>
    </xf>
    <xf numFmtId="0" fontId="40" fillId="18" borderId="0" xfId="2" quotePrefix="1" applyFont="1" applyFill="1" applyBorder="1" applyAlignment="1">
      <alignment horizontal="center" vertical="center"/>
    </xf>
    <xf numFmtId="0" fontId="39" fillId="2" borderId="19" xfId="2" applyFont="1" applyFill="1" applyBorder="1" applyAlignment="1">
      <alignment vertical="center"/>
    </xf>
    <xf numFmtId="0" fontId="40" fillId="2" borderId="0" xfId="2" applyFont="1" applyFill="1" applyBorder="1" applyAlignment="1">
      <alignment vertical="center"/>
    </xf>
    <xf numFmtId="0" fontId="40" fillId="2" borderId="0" xfId="2" quotePrefix="1" applyFont="1" applyFill="1" applyBorder="1" applyAlignment="1">
      <alignment horizontal="center" vertical="center"/>
    </xf>
    <xf numFmtId="0" fontId="40" fillId="18" borderId="0" xfId="2" applyFont="1" applyFill="1" applyBorder="1" applyAlignment="1">
      <alignment horizontal="center" vertical="center"/>
    </xf>
    <xf numFmtId="0" fontId="40" fillId="0" borderId="0" xfId="2" applyFont="1" applyFill="1" applyBorder="1" applyAlignment="1">
      <alignment horizontal="center" vertical="center"/>
    </xf>
    <xf numFmtId="0" fontId="41" fillId="18" borderId="0" xfId="2" applyFont="1" applyFill="1" applyBorder="1" applyAlignment="1">
      <alignment horizontal="center" vertical="center"/>
    </xf>
    <xf numFmtId="0" fontId="41" fillId="0" borderId="4" xfId="2" applyFont="1" applyFill="1" applyBorder="1" applyAlignment="1">
      <alignment horizontal="center" vertical="center"/>
    </xf>
    <xf numFmtId="0" fontId="41" fillId="0" borderId="0" xfId="2" applyFont="1" applyFill="1" applyBorder="1" applyAlignment="1">
      <alignment horizontal="center" vertical="center"/>
    </xf>
    <xf numFmtId="0" fontId="41" fillId="0" borderId="5" xfId="2" applyFont="1" applyFill="1" applyBorder="1" applyAlignment="1">
      <alignment horizontal="center" vertical="center"/>
    </xf>
    <xf numFmtId="175" fontId="40" fillId="18" borderId="0" xfId="2" quotePrefix="1" applyNumberFormat="1" applyFont="1" applyFill="1" applyBorder="1" applyAlignment="1">
      <alignment horizontal="center" vertical="center"/>
    </xf>
    <xf numFmtId="175" fontId="40" fillId="2" borderId="0" xfId="2" quotePrefix="1" applyNumberFormat="1" applyFont="1" applyFill="1" applyBorder="1" applyAlignment="1">
      <alignment horizontal="center" vertical="center"/>
    </xf>
    <xf numFmtId="175" fontId="39" fillId="0" borderId="0" xfId="2" applyNumberFormat="1" applyFont="1" applyBorder="1" applyAlignment="1">
      <alignment vertical="center"/>
    </xf>
    <xf numFmtId="175" fontId="40" fillId="0" borderId="0" xfId="2" applyNumberFormat="1" applyFont="1" applyFill="1" applyBorder="1" applyAlignment="1">
      <alignment horizontal="center" vertical="center"/>
    </xf>
    <xf numFmtId="167" fontId="40" fillId="18" borderId="0" xfId="2" applyNumberFormat="1" applyFont="1" applyFill="1" applyBorder="1" applyAlignment="1">
      <alignment horizontal="center" vertical="center"/>
    </xf>
    <xf numFmtId="167" fontId="40" fillId="0" borderId="4" xfId="2" applyNumberFormat="1" applyFont="1" applyFill="1" applyBorder="1" applyAlignment="1">
      <alignment horizontal="center" vertical="center"/>
    </xf>
    <xf numFmtId="167" fontId="40" fillId="0" borderId="0" xfId="2" applyNumberFormat="1" applyFont="1" applyFill="1" applyBorder="1" applyAlignment="1">
      <alignment horizontal="center" vertical="center"/>
    </xf>
    <xf numFmtId="167" fontId="40" fillId="0" borderId="5" xfId="2" applyNumberFormat="1" applyFont="1" applyFill="1" applyBorder="1" applyAlignment="1">
      <alignment horizontal="center" vertical="center"/>
    </xf>
    <xf numFmtId="0" fontId="39" fillId="18" borderId="0" xfId="2" applyFont="1" applyFill="1" applyBorder="1"/>
    <xf numFmtId="0" fontId="39" fillId="2" borderId="0" xfId="2" applyFont="1" applyFill="1" applyBorder="1"/>
    <xf numFmtId="0" fontId="39" fillId="0" borderId="0" xfId="2" applyFont="1" applyFill="1" applyBorder="1"/>
    <xf numFmtId="0" fontId="39" fillId="0" borderId="4" xfId="2" applyFont="1" applyFill="1" applyBorder="1"/>
    <xf numFmtId="0" fontId="39" fillId="0" borderId="5" xfId="2" applyFont="1" applyFill="1" applyBorder="1"/>
    <xf numFmtId="3" fontId="36" fillId="18" borderId="0" xfId="2" applyNumberFormat="1" applyFont="1" applyFill="1" applyBorder="1" applyAlignment="1">
      <alignment horizontal="center"/>
    </xf>
    <xf numFmtId="3" fontId="36" fillId="0" borderId="4" xfId="2" applyNumberFormat="1" applyFont="1" applyFill="1" applyBorder="1" applyAlignment="1">
      <alignment horizontal="center"/>
    </xf>
    <xf numFmtId="3" fontId="36" fillId="0" borderId="0" xfId="2" applyNumberFormat="1" applyFont="1" applyFill="1" applyBorder="1" applyAlignment="1">
      <alignment horizontal="center"/>
    </xf>
    <xf numFmtId="3" fontId="36" fillId="0" borderId="5" xfId="2" applyNumberFormat="1" applyFont="1" applyFill="1" applyBorder="1" applyAlignment="1">
      <alignment horizontal="center"/>
    </xf>
    <xf numFmtId="0" fontId="42" fillId="0" borderId="0" xfId="2" applyFont="1" applyFill="1" applyBorder="1" applyAlignment="1">
      <alignment vertical="center"/>
    </xf>
    <xf numFmtId="0" fontId="40" fillId="0" borderId="0" xfId="2" applyFont="1" applyFill="1" applyBorder="1" applyAlignment="1">
      <alignment vertical="center"/>
    </xf>
    <xf numFmtId="0" fontId="43" fillId="2" borderId="0" xfId="2" applyFont="1" applyFill="1" applyBorder="1" applyAlignment="1">
      <alignment horizontal="right" vertical="center"/>
    </xf>
    <xf numFmtId="0" fontId="40" fillId="18" borderId="0" xfId="2" applyFont="1" applyFill="1" applyBorder="1" applyAlignment="1">
      <alignment vertical="center"/>
    </xf>
    <xf numFmtId="164" fontId="40" fillId="18" borderId="0" xfId="1" applyNumberFormat="1" applyFont="1" applyFill="1" applyBorder="1" applyAlignment="1">
      <alignment horizontal="center" vertical="center"/>
    </xf>
    <xf numFmtId="164" fontId="40" fillId="0" borderId="0" xfId="1" applyNumberFormat="1" applyFont="1" applyFill="1" applyBorder="1" applyAlignment="1">
      <alignment horizontal="center" vertical="center"/>
    </xf>
    <xf numFmtId="164" fontId="40" fillId="0" borderId="0" xfId="1" applyNumberFormat="1" applyFont="1" applyBorder="1" applyAlignment="1">
      <alignment vertical="center"/>
    </xf>
    <xf numFmtId="164" fontId="40" fillId="0" borderId="4" xfId="1" applyNumberFormat="1" applyFont="1" applyFill="1" applyBorder="1" applyAlignment="1">
      <alignment horizontal="center" vertical="center"/>
    </xf>
    <xf numFmtId="164" fontId="40" fillId="0" borderId="5" xfId="1" applyNumberFormat="1" applyFont="1" applyFill="1" applyBorder="1" applyAlignment="1">
      <alignment horizontal="center" vertical="center"/>
    </xf>
    <xf numFmtId="0" fontId="40" fillId="0" borderId="0" xfId="2" applyFont="1" applyBorder="1" applyAlignment="1">
      <alignment vertical="center"/>
    </xf>
    <xf numFmtId="0" fontId="39" fillId="18" borderId="0" xfId="2" applyFont="1" applyFill="1" applyBorder="1" applyAlignment="1">
      <alignment vertical="center"/>
    </xf>
    <xf numFmtId="0" fontId="39" fillId="0" borderId="4" xfId="2" applyFont="1" applyFill="1" applyBorder="1" applyAlignment="1">
      <alignment vertical="center"/>
    </xf>
    <xf numFmtId="0" fontId="39" fillId="0" borderId="5" xfId="2" applyFont="1" applyFill="1" applyBorder="1" applyAlignment="1">
      <alignment vertical="center"/>
    </xf>
    <xf numFmtId="0" fontId="39" fillId="0" borderId="0" xfId="2" applyFont="1" applyFill="1" applyBorder="1" applyAlignment="1">
      <alignment horizontal="left" vertical="center" indent="1"/>
    </xf>
    <xf numFmtId="9" fontId="39" fillId="2" borderId="0" xfId="21" applyFont="1" applyFill="1" applyBorder="1" applyAlignment="1">
      <alignment vertical="center"/>
    </xf>
    <xf numFmtId="164" fontId="39" fillId="18" borderId="0" xfId="1" applyNumberFormat="1" applyFont="1" applyFill="1" applyBorder="1" applyAlignment="1">
      <alignment horizontal="center" vertical="center"/>
    </xf>
    <xf numFmtId="164" fontId="39" fillId="0" borderId="0" xfId="1" applyNumberFormat="1" applyFont="1" applyFill="1" applyBorder="1" applyAlignment="1">
      <alignment horizontal="center" vertical="center"/>
    </xf>
    <xf numFmtId="164" fontId="39" fillId="0" borderId="4" xfId="1" applyNumberFormat="1" applyFont="1" applyFill="1" applyBorder="1" applyAlignment="1">
      <alignment horizontal="center" vertical="center"/>
    </xf>
    <xf numFmtId="164" fontId="39" fillId="0" borderId="5" xfId="1" applyNumberFormat="1" applyFont="1" applyFill="1" applyBorder="1" applyAlignment="1">
      <alignment horizontal="center" vertical="center"/>
    </xf>
    <xf numFmtId="0" fontId="44" fillId="0" borderId="0" xfId="2" applyFont="1" applyBorder="1" applyAlignment="1">
      <alignment vertical="center"/>
    </xf>
    <xf numFmtId="3" fontId="39" fillId="18" borderId="0" xfId="2" applyNumberFormat="1" applyFont="1" applyFill="1" applyBorder="1" applyAlignment="1">
      <alignment horizontal="center" vertical="center"/>
    </xf>
    <xf numFmtId="3" fontId="39" fillId="0" borderId="0" xfId="2" applyNumberFormat="1" applyFont="1" applyFill="1" applyBorder="1" applyAlignment="1">
      <alignment horizontal="center" vertical="center"/>
    </xf>
    <xf numFmtId="3" fontId="39" fillId="18" borderId="0" xfId="2" applyNumberFormat="1" applyFont="1" applyFill="1" applyBorder="1" applyAlignment="1">
      <alignment horizontal="center"/>
    </xf>
    <xf numFmtId="3" fontId="39" fillId="0" borderId="4" xfId="2" applyNumberFormat="1" applyFont="1" applyFill="1" applyBorder="1" applyAlignment="1">
      <alignment horizontal="center"/>
    </xf>
    <xf numFmtId="3" fontId="39" fillId="0" borderId="0" xfId="2" applyNumberFormat="1" applyFont="1" applyFill="1" applyBorder="1" applyAlignment="1">
      <alignment horizontal="center"/>
    </xf>
    <xf numFmtId="3" fontId="39" fillId="0" borderId="5" xfId="2" applyNumberFormat="1" applyFont="1" applyFill="1" applyBorder="1" applyAlignment="1">
      <alignment horizontal="center"/>
    </xf>
    <xf numFmtId="0" fontId="40" fillId="2" borderId="0" xfId="2" applyFont="1" applyFill="1" applyBorder="1"/>
    <xf numFmtId="0" fontId="45" fillId="9" borderId="0" xfId="2" applyFont="1" applyFill="1" applyBorder="1" applyAlignment="1">
      <alignment vertical="center"/>
    </xf>
    <xf numFmtId="174" fontId="46" fillId="0" borderId="0" xfId="42" applyNumberFormat="1" applyFont="1" applyFill="1" applyBorder="1" applyAlignment="1">
      <alignment horizontal="center" vertical="center"/>
    </xf>
    <xf numFmtId="0" fontId="47" fillId="0" borderId="0" xfId="2" applyFont="1" applyFill="1" applyBorder="1" applyAlignment="1">
      <alignment horizontal="left" vertical="center" indent="1"/>
    </xf>
    <xf numFmtId="9" fontId="47" fillId="18" borderId="0" xfId="2" applyNumberFormat="1" applyFont="1" applyFill="1" applyBorder="1" applyAlignment="1">
      <alignment horizontal="center" vertical="center"/>
    </xf>
    <xf numFmtId="9" fontId="47" fillId="0" borderId="0" xfId="2" applyNumberFormat="1" applyFont="1" applyFill="1" applyBorder="1" applyAlignment="1">
      <alignment horizontal="center" vertical="center"/>
    </xf>
    <xf numFmtId="9" fontId="47" fillId="0" borderId="4" xfId="2" applyNumberFormat="1" applyFont="1" applyFill="1" applyBorder="1" applyAlignment="1">
      <alignment horizontal="center" vertical="center"/>
    </xf>
    <xf numFmtId="9" fontId="47" fillId="0" borderId="5" xfId="2" applyNumberFormat="1" applyFont="1" applyFill="1" applyBorder="1" applyAlignment="1">
      <alignment horizontal="center" vertical="center"/>
    </xf>
    <xf numFmtId="44" fontId="46" fillId="18" borderId="0" xfId="1" applyFont="1" applyFill="1" applyBorder="1" applyAlignment="1">
      <alignment horizontal="center" vertical="center"/>
    </xf>
    <xf numFmtId="44" fontId="39" fillId="18" borderId="0" xfId="1" applyFont="1" applyFill="1" applyBorder="1" applyAlignment="1">
      <alignment horizontal="center" vertical="center"/>
    </xf>
    <xf numFmtId="44" fontId="39" fillId="0" borderId="0" xfId="1" applyFont="1" applyFill="1" applyBorder="1" applyAlignment="1">
      <alignment horizontal="center" vertical="center"/>
    </xf>
    <xf numFmtId="44" fontId="39" fillId="0" borderId="4" xfId="1" applyFont="1" applyFill="1" applyBorder="1" applyAlignment="1">
      <alignment horizontal="center" vertical="center"/>
    </xf>
    <xf numFmtId="44" fontId="39" fillId="0" borderId="5" xfId="1" applyFont="1" applyFill="1" applyBorder="1" applyAlignment="1">
      <alignment horizontal="center" vertical="center"/>
    </xf>
    <xf numFmtId="0" fontId="39" fillId="18" borderId="0" xfId="2" quotePrefix="1" applyFont="1" applyFill="1" applyBorder="1"/>
    <xf numFmtId="0" fontId="46" fillId="2" borderId="0" xfId="2" applyFont="1" applyFill="1" applyBorder="1"/>
    <xf numFmtId="0" fontId="40" fillId="0" borderId="0" xfId="2" applyFont="1" applyFill="1" applyBorder="1" applyAlignment="1">
      <alignment horizontal="left" vertical="center"/>
    </xf>
    <xf numFmtId="9" fontId="40" fillId="2" borderId="0" xfId="21" applyFont="1" applyFill="1" applyBorder="1" applyAlignment="1">
      <alignment vertical="center"/>
    </xf>
    <xf numFmtId="0" fontId="40" fillId="18" borderId="0" xfId="2" applyFont="1" applyFill="1" applyBorder="1"/>
    <xf numFmtId="0" fontId="41" fillId="2" borderId="0" xfId="2" applyFont="1" applyFill="1" applyBorder="1"/>
    <xf numFmtId="3" fontId="40" fillId="0" borderId="0" xfId="2" applyNumberFormat="1" applyFont="1" applyFill="1" applyBorder="1" applyAlignment="1">
      <alignment horizontal="center" vertical="center"/>
    </xf>
    <xf numFmtId="3" fontId="40" fillId="18" borderId="0" xfId="2" applyNumberFormat="1" applyFont="1" applyFill="1" applyBorder="1" applyAlignment="1">
      <alignment horizontal="center"/>
    </xf>
    <xf numFmtId="3" fontId="40" fillId="0" borderId="4" xfId="2" applyNumberFormat="1" applyFont="1" applyFill="1" applyBorder="1" applyAlignment="1">
      <alignment horizontal="center"/>
    </xf>
    <xf numFmtId="3" fontId="40" fillId="0" borderId="0" xfId="2" applyNumberFormat="1" applyFont="1" applyFill="1" applyBorder="1" applyAlignment="1">
      <alignment horizontal="center"/>
    </xf>
    <xf numFmtId="3" fontId="40" fillId="0" borderId="5" xfId="2" applyNumberFormat="1" applyFont="1" applyFill="1" applyBorder="1" applyAlignment="1">
      <alignment horizontal="center"/>
    </xf>
    <xf numFmtId="170" fontId="48" fillId="0" borderId="0" xfId="2" applyNumberFormat="1" applyFont="1" applyBorder="1" applyAlignment="1">
      <alignment horizontal="left" vertical="center"/>
    </xf>
    <xf numFmtId="0" fontId="46" fillId="2" borderId="0" xfId="2" applyFont="1" applyFill="1" applyBorder="1" applyAlignment="1">
      <alignment vertical="center"/>
    </xf>
    <xf numFmtId="3" fontId="39" fillId="0" borderId="4" xfId="2" applyNumberFormat="1" applyFont="1" applyFill="1" applyBorder="1" applyAlignment="1">
      <alignment horizontal="center" vertical="center"/>
    </xf>
    <xf numFmtId="3" fontId="39" fillId="0" borderId="5" xfId="2" applyNumberFormat="1" applyFont="1" applyFill="1" applyBorder="1" applyAlignment="1">
      <alignment horizontal="center" vertical="center"/>
    </xf>
    <xf numFmtId="44" fontId="46" fillId="18" borderId="0" xfId="1" applyNumberFormat="1" applyFont="1" applyFill="1" applyBorder="1" applyAlignment="1">
      <alignment horizontal="center" vertical="center"/>
    </xf>
    <xf numFmtId="44" fontId="46" fillId="0" borderId="0" xfId="1" applyFont="1" applyBorder="1" applyAlignment="1">
      <alignment vertical="center"/>
    </xf>
    <xf numFmtId="44" fontId="46" fillId="0" borderId="4" xfId="1" applyFont="1" applyFill="1" applyBorder="1" applyAlignment="1">
      <alignment horizontal="center" vertical="center"/>
    </xf>
    <xf numFmtId="44" fontId="46" fillId="0" borderId="0" xfId="1" applyFont="1" applyFill="1" applyBorder="1" applyAlignment="1">
      <alignment horizontal="center" vertical="center"/>
    </xf>
    <xf numFmtId="44" fontId="46" fillId="0" borderId="5" xfId="1" applyFont="1" applyFill="1" applyBorder="1" applyAlignment="1">
      <alignment horizontal="center" vertical="center"/>
    </xf>
    <xf numFmtId="44" fontId="49" fillId="18" borderId="0" xfId="1" applyNumberFormat="1" applyFont="1" applyFill="1" applyBorder="1" applyAlignment="1">
      <alignment horizontal="center" vertical="center"/>
    </xf>
    <xf numFmtId="170" fontId="46" fillId="0" borderId="0" xfId="2" applyNumberFormat="1" applyFont="1" applyBorder="1" applyAlignment="1">
      <alignment horizontal="left" vertical="center"/>
    </xf>
    <xf numFmtId="164" fontId="47" fillId="18" borderId="0" xfId="1" applyNumberFormat="1" applyFont="1" applyFill="1" applyBorder="1" applyAlignment="1">
      <alignment horizontal="center" vertical="center"/>
    </xf>
    <xf numFmtId="164" fontId="47" fillId="0" borderId="4" xfId="1" applyNumberFormat="1" applyFont="1" applyFill="1" applyBorder="1" applyAlignment="1">
      <alignment horizontal="center" vertical="center"/>
    </xf>
    <xf numFmtId="164" fontId="47" fillId="0" borderId="0" xfId="1" applyNumberFormat="1" applyFont="1" applyFill="1" applyBorder="1" applyAlignment="1">
      <alignment horizontal="center" vertical="center"/>
    </xf>
    <xf numFmtId="164" fontId="47" fillId="0" borderId="5" xfId="1" applyNumberFormat="1" applyFont="1" applyFill="1" applyBorder="1" applyAlignment="1">
      <alignment horizontal="center" vertical="center"/>
    </xf>
    <xf numFmtId="0" fontId="39" fillId="2" borderId="0" xfId="2" quotePrefix="1" applyFont="1" applyFill="1" applyBorder="1"/>
    <xf numFmtId="164" fontId="46" fillId="18" borderId="0" xfId="1" applyNumberFormat="1" applyFont="1" applyFill="1" applyBorder="1" applyAlignment="1">
      <alignment horizontal="center" vertical="center"/>
    </xf>
    <xf numFmtId="164" fontId="46" fillId="0" borderId="4" xfId="1" applyNumberFormat="1" applyFont="1" applyFill="1" applyBorder="1" applyAlignment="1">
      <alignment horizontal="center" vertical="center"/>
    </xf>
    <xf numFmtId="164" fontId="46" fillId="0" borderId="0" xfId="1" applyNumberFormat="1" applyFont="1" applyFill="1" applyBorder="1" applyAlignment="1">
      <alignment horizontal="center" vertical="center"/>
    </xf>
    <xf numFmtId="164" fontId="46" fillId="0" borderId="5" xfId="1" applyNumberFormat="1" applyFont="1" applyFill="1" applyBorder="1" applyAlignment="1">
      <alignment horizontal="center" vertical="center"/>
    </xf>
    <xf numFmtId="44" fontId="41" fillId="0" borderId="0" xfId="1" applyFont="1" applyFill="1" applyBorder="1" applyAlignment="1">
      <alignment vertical="center"/>
    </xf>
    <xf numFmtId="44" fontId="40" fillId="0" borderId="0" xfId="1" applyFont="1" applyBorder="1" applyAlignment="1">
      <alignment vertical="center"/>
    </xf>
    <xf numFmtId="164" fontId="41" fillId="18" borderId="0" xfId="1" applyNumberFormat="1" applyFont="1" applyFill="1" applyBorder="1" applyAlignment="1">
      <alignment horizontal="center" vertical="center"/>
    </xf>
    <xf numFmtId="164" fontId="41" fillId="0" borderId="4" xfId="1" applyNumberFormat="1" applyFont="1" applyFill="1" applyBorder="1" applyAlignment="1">
      <alignment horizontal="center" vertical="center"/>
    </xf>
    <xf numFmtId="164" fontId="41" fillId="0" borderId="0" xfId="1" applyNumberFormat="1" applyFont="1" applyFill="1" applyBorder="1" applyAlignment="1">
      <alignment horizontal="center" vertical="center"/>
    </xf>
    <xf numFmtId="164" fontId="41" fillId="0" borderId="5" xfId="1" applyNumberFormat="1" applyFont="1" applyFill="1" applyBorder="1" applyAlignment="1">
      <alignment horizontal="center" vertical="center"/>
    </xf>
    <xf numFmtId="164" fontId="40" fillId="18" borderId="12" xfId="1" applyNumberFormat="1" applyFont="1" applyFill="1" applyBorder="1" applyAlignment="1">
      <alignment horizontal="center" vertical="center"/>
    </xf>
    <xf numFmtId="164" fontId="40" fillId="0" borderId="12" xfId="1" applyNumberFormat="1" applyFont="1" applyFill="1" applyBorder="1" applyAlignment="1">
      <alignment horizontal="center" vertical="center"/>
    </xf>
    <xf numFmtId="44" fontId="40" fillId="0" borderId="12" xfId="1" applyFont="1" applyBorder="1" applyAlignment="1">
      <alignment vertical="center"/>
    </xf>
    <xf numFmtId="164" fontId="41" fillId="18" borderId="12" xfId="1" applyNumberFormat="1" applyFont="1" applyFill="1" applyBorder="1" applyAlignment="1">
      <alignment horizontal="center" vertical="center"/>
    </xf>
    <xf numFmtId="164" fontId="41" fillId="0" borderId="2" xfId="1" applyNumberFormat="1" applyFont="1" applyFill="1" applyBorder="1" applyAlignment="1">
      <alignment horizontal="center" vertical="center"/>
    </xf>
    <xf numFmtId="164" fontId="41" fillId="0" borderId="12" xfId="1" applyNumberFormat="1" applyFont="1" applyFill="1" applyBorder="1" applyAlignment="1">
      <alignment horizontal="center" vertical="center"/>
    </xf>
    <xf numFmtId="164" fontId="41" fillId="0" borderId="6" xfId="1" applyNumberFormat="1" applyFont="1" applyFill="1" applyBorder="1" applyAlignment="1">
      <alignment horizontal="center" vertical="center"/>
    </xf>
    <xf numFmtId="170" fontId="50" fillId="0" borderId="0" xfId="2" applyNumberFormat="1" applyFont="1" applyBorder="1" applyAlignment="1">
      <alignment horizontal="left" vertical="center" indent="1"/>
    </xf>
    <xf numFmtId="169" fontId="46" fillId="18" borderId="0" xfId="6" applyNumberFormat="1" applyFont="1" applyFill="1" applyBorder="1" applyAlignment="1">
      <alignment horizontal="center" vertical="center"/>
    </xf>
    <xf numFmtId="164" fontId="45" fillId="18" borderId="0" xfId="1" applyNumberFormat="1" applyFont="1" applyFill="1" applyBorder="1" applyAlignment="1">
      <alignment horizontal="center" vertical="center"/>
    </xf>
    <xf numFmtId="164" fontId="45" fillId="0" borderId="4" xfId="1" applyNumberFormat="1" applyFont="1" applyFill="1" applyBorder="1" applyAlignment="1">
      <alignment horizontal="center" vertical="center"/>
    </xf>
    <xf numFmtId="164" fontId="45" fillId="0" borderId="0" xfId="1" applyNumberFormat="1" applyFont="1" applyFill="1" applyBorder="1" applyAlignment="1">
      <alignment horizontal="center" vertical="center"/>
    </xf>
    <xf numFmtId="0" fontId="39" fillId="2" borderId="0" xfId="2" applyFont="1" applyFill="1" applyBorder="1" applyAlignment="1">
      <alignment horizontal="right"/>
    </xf>
    <xf numFmtId="3" fontId="39" fillId="0" borderId="0" xfId="2" quotePrefix="1" applyNumberFormat="1" applyFont="1" applyFill="1" applyBorder="1"/>
    <xf numFmtId="3" fontId="40" fillId="0" borderId="0" xfId="2" applyNumberFormat="1" applyFont="1" applyFill="1" applyBorder="1" applyAlignment="1">
      <alignment horizontal="left" vertical="center"/>
    </xf>
    <xf numFmtId="174" fontId="39" fillId="0" borderId="0" xfId="42" quotePrefix="1" applyNumberFormat="1" applyFont="1" applyFill="1" applyBorder="1"/>
    <xf numFmtId="0" fontId="47" fillId="2" borderId="0" xfId="2" applyFont="1" applyFill="1" applyBorder="1" applyAlignment="1">
      <alignment horizontal="right" vertical="center"/>
    </xf>
    <xf numFmtId="174" fontId="40" fillId="18" borderId="16" xfId="42" applyNumberFormat="1" applyFont="1" applyFill="1" applyBorder="1" applyAlignment="1">
      <alignment vertical="center"/>
    </xf>
    <xf numFmtId="174" fontId="40" fillId="0" borderId="16" xfId="42" applyNumberFormat="1" applyFont="1" applyFill="1" applyBorder="1" applyAlignment="1">
      <alignment vertical="center"/>
    </xf>
    <xf numFmtId="3" fontId="40" fillId="18" borderId="0" xfId="2" applyNumberFormat="1" applyFont="1" applyFill="1" applyBorder="1" applyAlignment="1">
      <alignment horizontal="center" vertical="center"/>
    </xf>
    <xf numFmtId="0" fontId="39" fillId="18" borderId="0" xfId="2" quotePrefix="1" applyFont="1" applyFill="1" applyBorder="1" applyAlignment="1">
      <alignment vertical="center"/>
    </xf>
    <xf numFmtId="0" fontId="39" fillId="2" borderId="0" xfId="2" quotePrefix="1" applyFont="1" applyFill="1" applyBorder="1" applyAlignment="1">
      <alignment vertical="center"/>
    </xf>
    <xf numFmtId="0" fontId="40" fillId="18" borderId="0" xfId="2" applyFont="1" applyFill="1" applyBorder="1" applyAlignment="1"/>
    <xf numFmtId="0" fontId="40" fillId="2" borderId="0" xfId="2" applyFont="1" applyFill="1" applyBorder="1" applyAlignment="1">
      <alignment horizontal="center"/>
    </xf>
    <xf numFmtId="43" fontId="39" fillId="0" borderId="0" xfId="42" applyFont="1" applyFill="1" applyBorder="1" applyAlignment="1">
      <alignment horizontal="left" vertical="center"/>
    </xf>
    <xf numFmtId="164" fontId="39" fillId="0" borderId="0" xfId="1" applyNumberFormat="1" applyFont="1" applyBorder="1" applyAlignment="1">
      <alignment vertical="center"/>
    </xf>
    <xf numFmtId="43" fontId="40" fillId="0" borderId="0" xfId="42" applyFont="1" applyFill="1" applyBorder="1" applyAlignment="1">
      <alignment horizontal="left" vertical="center"/>
    </xf>
    <xf numFmtId="0" fontId="51" fillId="0" borderId="0" xfId="2" applyFont="1" applyFill="1" applyBorder="1" applyAlignment="1">
      <alignment vertical="center"/>
    </xf>
    <xf numFmtId="49" fontId="39" fillId="0" borderId="0" xfId="2" applyNumberFormat="1" applyFont="1" applyFill="1" applyBorder="1" applyAlignment="1" applyProtection="1">
      <alignment horizontal="left" vertical="center" indent="2"/>
      <protection locked="0"/>
    </xf>
    <xf numFmtId="0" fontId="31" fillId="4" borderId="0" xfId="2" applyFont="1" applyFill="1" applyBorder="1" applyAlignment="1">
      <alignment vertical="center"/>
    </xf>
    <xf numFmtId="164" fontId="39" fillId="18" borderId="0" xfId="1" applyNumberFormat="1" applyFont="1" applyFill="1" applyBorder="1" applyAlignment="1">
      <alignment horizontal="left" vertical="center"/>
    </xf>
    <xf numFmtId="164" fontId="39" fillId="18" borderId="0" xfId="2" applyNumberFormat="1" applyFont="1" applyFill="1" applyBorder="1" applyAlignment="1">
      <alignment horizontal="center" vertical="center"/>
    </xf>
    <xf numFmtId="164" fontId="39" fillId="0" borderId="4" xfId="1" applyNumberFormat="1" applyFont="1" applyFill="1" applyBorder="1" applyAlignment="1">
      <alignment horizontal="left" vertical="center"/>
    </xf>
    <xf numFmtId="164" fontId="39" fillId="0" borderId="0" xfId="2" applyNumberFormat="1" applyFont="1" applyFill="1" applyBorder="1" applyAlignment="1">
      <alignment horizontal="center" vertical="center"/>
    </xf>
    <xf numFmtId="164" fontId="39" fillId="0" borderId="5" xfId="2" applyNumberFormat="1" applyFont="1" applyFill="1" applyBorder="1" applyAlignment="1">
      <alignment horizontal="center" vertical="center"/>
    </xf>
    <xf numFmtId="9" fontId="46" fillId="18" borderId="0" xfId="2" applyNumberFormat="1" applyFont="1" applyFill="1" applyBorder="1" applyAlignment="1">
      <alignment horizontal="center" vertical="center"/>
    </xf>
    <xf numFmtId="0" fontId="39" fillId="0" borderId="0" xfId="2" applyFont="1" applyFill="1" applyBorder="1" applyAlignment="1">
      <alignment horizontal="left" vertical="center" indent="2"/>
    </xf>
    <xf numFmtId="164" fontId="46" fillId="18" borderId="0" xfId="1" quotePrefix="1" applyNumberFormat="1" applyFont="1" applyFill="1" applyBorder="1" applyAlignment="1">
      <alignment horizontal="center"/>
    </xf>
    <xf numFmtId="164" fontId="46" fillId="18" borderId="0" xfId="2" applyNumberFormat="1" applyFont="1" applyFill="1" applyBorder="1" applyAlignment="1">
      <alignment horizontal="center" vertical="center"/>
    </xf>
    <xf numFmtId="164" fontId="46" fillId="0" borderId="0" xfId="2" applyNumberFormat="1" applyFont="1" applyFill="1" applyBorder="1" applyAlignment="1">
      <alignment horizontal="center" vertical="center"/>
    </xf>
    <xf numFmtId="164" fontId="46" fillId="0" borderId="5" xfId="2" applyNumberFormat="1" applyFont="1" applyFill="1" applyBorder="1" applyAlignment="1">
      <alignment horizontal="center" vertical="center"/>
    </xf>
    <xf numFmtId="9" fontId="46" fillId="18" borderId="0" xfId="21" applyFont="1" applyFill="1" applyBorder="1" applyAlignment="1">
      <alignment horizontal="center" vertical="center"/>
    </xf>
    <xf numFmtId="0" fontId="46" fillId="18" borderId="0" xfId="2" quotePrefix="1" applyFont="1" applyFill="1" applyBorder="1"/>
    <xf numFmtId="0" fontId="40" fillId="0" borderId="12" xfId="2" applyFont="1" applyBorder="1" applyAlignment="1">
      <alignment vertical="center"/>
    </xf>
    <xf numFmtId="164" fontId="40" fillId="0" borderId="2" xfId="1" applyNumberFormat="1" applyFont="1" applyFill="1" applyBorder="1" applyAlignment="1">
      <alignment horizontal="center" vertical="center"/>
    </xf>
    <xf numFmtId="164" fontId="40" fillId="0" borderId="6" xfId="1" applyNumberFormat="1" applyFont="1" applyFill="1" applyBorder="1" applyAlignment="1">
      <alignment horizontal="center" vertical="center"/>
    </xf>
    <xf numFmtId="164" fontId="39" fillId="2" borderId="0" xfId="1" applyNumberFormat="1" applyFont="1" applyFill="1" applyBorder="1" applyAlignment="1">
      <alignment vertical="center"/>
    </xf>
    <xf numFmtId="164" fontId="45" fillId="9" borderId="0" xfId="1" applyNumberFormat="1" applyFont="1" applyFill="1" applyBorder="1" applyAlignment="1">
      <alignment horizontal="left" vertical="center"/>
    </xf>
    <xf numFmtId="0" fontId="46" fillId="0" borderId="0" xfId="2" applyFont="1" applyBorder="1" applyAlignment="1">
      <alignment vertical="center"/>
    </xf>
    <xf numFmtId="0" fontId="41" fillId="0" borderId="0" xfId="2" applyFont="1" applyBorder="1" applyAlignment="1">
      <alignment vertical="center"/>
    </xf>
    <xf numFmtId="3" fontId="45" fillId="18" borderId="0" xfId="2" applyNumberFormat="1" applyFont="1" applyFill="1" applyBorder="1" applyAlignment="1">
      <alignment horizontal="center" vertical="center"/>
    </xf>
    <xf numFmtId="3" fontId="45" fillId="0" borderId="4" xfId="2" applyNumberFormat="1" applyFont="1" applyFill="1" applyBorder="1" applyAlignment="1">
      <alignment horizontal="center" vertical="center"/>
    </xf>
    <xf numFmtId="3" fontId="45" fillId="0" borderId="0" xfId="2" applyNumberFormat="1" applyFont="1" applyFill="1" applyBorder="1" applyAlignment="1">
      <alignment horizontal="center" vertical="center"/>
    </xf>
    <xf numFmtId="44" fontId="39" fillId="2" borderId="0" xfId="2" applyNumberFormat="1" applyFont="1" applyFill="1" applyBorder="1" applyAlignment="1">
      <alignment vertical="center"/>
    </xf>
    <xf numFmtId="173" fontId="46" fillId="0" borderId="0" xfId="2" applyNumberFormat="1" applyFont="1" applyFill="1" applyBorder="1" applyAlignment="1">
      <alignment vertical="center"/>
    </xf>
    <xf numFmtId="170" fontId="46" fillId="0" borderId="0" xfId="2" applyNumberFormat="1" applyFont="1" applyBorder="1" applyAlignment="1">
      <alignment horizontal="left" vertical="center" indent="1"/>
    </xf>
    <xf numFmtId="170" fontId="41" fillId="0" borderId="0" xfId="2" applyNumberFormat="1" applyFont="1" applyBorder="1" applyAlignment="1">
      <alignment horizontal="left" vertical="center"/>
    </xf>
    <xf numFmtId="164" fontId="45" fillId="9" borderId="0" xfId="1" applyNumberFormat="1" applyFont="1" applyFill="1" applyBorder="1" applyAlignment="1">
      <alignment horizontal="center" vertical="center"/>
    </xf>
    <xf numFmtId="164" fontId="40" fillId="18" borderId="16" xfId="1" applyNumberFormat="1" applyFont="1" applyFill="1" applyBorder="1" applyAlignment="1">
      <alignment horizontal="center" vertical="center"/>
    </xf>
    <xf numFmtId="164" fontId="40" fillId="0" borderId="16" xfId="1" applyNumberFormat="1" applyFont="1" applyFill="1" applyBorder="1" applyAlignment="1">
      <alignment horizontal="center" vertical="center"/>
    </xf>
    <xf numFmtId="164" fontId="40" fillId="0" borderId="16" xfId="1" applyNumberFormat="1" applyFont="1" applyBorder="1" applyAlignment="1">
      <alignment vertical="center"/>
    </xf>
    <xf numFmtId="164" fontId="40" fillId="0" borderId="18" xfId="1" applyNumberFormat="1" applyFont="1" applyFill="1" applyBorder="1" applyAlignment="1">
      <alignment horizontal="center" vertical="center"/>
    </xf>
    <xf numFmtId="164" fontId="40" fillId="0" borderId="17" xfId="1" applyNumberFormat="1" applyFont="1" applyFill="1" applyBorder="1" applyAlignment="1">
      <alignment horizontal="center" vertical="center"/>
    </xf>
    <xf numFmtId="9" fontId="39" fillId="2" borderId="0" xfId="2" applyNumberFormat="1" applyFont="1" applyFill="1" applyBorder="1" applyAlignment="1">
      <alignment vertical="center"/>
    </xf>
    <xf numFmtId="0" fontId="52" fillId="0" borderId="0" xfId="2" applyFont="1" applyFill="1" applyBorder="1" applyAlignment="1">
      <alignment vertical="center"/>
    </xf>
    <xf numFmtId="3" fontId="39" fillId="2" borderId="0" xfId="2" applyNumberFormat="1" applyFont="1" applyFill="1" applyBorder="1" applyAlignment="1">
      <alignment vertical="center"/>
    </xf>
    <xf numFmtId="0" fontId="46" fillId="0" borderId="0" xfId="2" applyFont="1" applyBorder="1" applyAlignment="1">
      <alignment horizontal="left" vertical="center" indent="1"/>
    </xf>
    <xf numFmtId="164" fontId="39" fillId="0" borderId="15" xfId="1" applyNumberFormat="1" applyFont="1" applyFill="1" applyBorder="1" applyAlignment="1">
      <alignment horizontal="center" vertical="center"/>
    </xf>
    <xf numFmtId="0" fontId="39" fillId="0" borderId="15" xfId="2" applyFont="1" applyBorder="1" applyAlignment="1">
      <alignment vertical="center"/>
    </xf>
    <xf numFmtId="164" fontId="46" fillId="18" borderId="15" xfId="1" applyNumberFormat="1" applyFont="1" applyFill="1" applyBorder="1" applyAlignment="1">
      <alignment horizontal="center" vertical="center"/>
    </xf>
    <xf numFmtId="164" fontId="46" fillId="0" borderId="11" xfId="1" applyNumberFormat="1" applyFont="1" applyFill="1" applyBorder="1" applyAlignment="1">
      <alignment horizontal="center" vertical="center"/>
    </xf>
    <xf numFmtId="164" fontId="46" fillId="0" borderId="15" xfId="1" applyNumberFormat="1" applyFont="1" applyFill="1" applyBorder="1" applyAlignment="1">
      <alignment horizontal="center" vertical="center"/>
    </xf>
    <xf numFmtId="164" fontId="46" fillId="0" borderId="10" xfId="1" applyNumberFormat="1" applyFont="1" applyFill="1" applyBorder="1" applyAlignment="1">
      <alignment horizontal="center" vertical="center"/>
    </xf>
    <xf numFmtId="0" fontId="41" fillId="0" borderId="0" xfId="2" applyFont="1" applyBorder="1" applyAlignment="1">
      <alignment horizontal="left" vertical="center" indent="1"/>
    </xf>
    <xf numFmtId="164" fontId="40" fillId="18" borderId="14" xfId="1" applyNumberFormat="1" applyFont="1" applyFill="1" applyBorder="1" applyAlignment="1">
      <alignment horizontal="center" vertical="center"/>
    </xf>
    <xf numFmtId="3" fontId="40" fillId="2" borderId="0" xfId="2" applyNumberFormat="1" applyFont="1" applyFill="1" applyBorder="1" applyAlignment="1">
      <alignment vertical="center"/>
    </xf>
    <xf numFmtId="0" fontId="40" fillId="0" borderId="16" xfId="2" applyFont="1" applyBorder="1" applyAlignment="1">
      <alignment vertical="center"/>
    </xf>
    <xf numFmtId="164" fontId="41" fillId="18" borderId="16" xfId="1" applyNumberFormat="1" applyFont="1" applyFill="1" applyBorder="1" applyAlignment="1">
      <alignment horizontal="center" vertical="center"/>
    </xf>
    <xf numFmtId="164" fontId="41" fillId="0" borderId="18" xfId="1" applyNumberFormat="1" applyFont="1" applyFill="1" applyBorder="1" applyAlignment="1">
      <alignment horizontal="center" vertical="center"/>
    </xf>
    <xf numFmtId="164" fontId="41" fillId="0" borderId="16" xfId="1" applyNumberFormat="1" applyFont="1" applyFill="1" applyBorder="1" applyAlignment="1">
      <alignment horizontal="center" vertical="center"/>
    </xf>
    <xf numFmtId="164" fontId="41" fillId="0" borderId="17" xfId="1" applyNumberFormat="1" applyFont="1" applyFill="1" applyBorder="1" applyAlignment="1">
      <alignment horizontal="center" vertical="center"/>
    </xf>
    <xf numFmtId="0" fontId="31" fillId="17" borderId="0" xfId="0" applyFont="1" applyFill="1" applyAlignment="1"/>
    <xf numFmtId="0" fontId="54" fillId="17" borderId="0" xfId="0" applyFont="1" applyFill="1" applyAlignment="1"/>
    <xf numFmtId="0" fontId="55" fillId="0" borderId="0" xfId="0" applyFont="1" applyAlignment="1"/>
    <xf numFmtId="0" fontId="34" fillId="19" borderId="0" xfId="0" applyFont="1" applyFill="1" applyAlignment="1">
      <alignment horizontal="right"/>
    </xf>
    <xf numFmtId="0" fontId="34" fillId="0" borderId="0" xfId="0" applyFont="1" applyAlignment="1">
      <alignment horizontal="right"/>
    </xf>
    <xf numFmtId="0" fontId="31" fillId="19" borderId="0" xfId="0" applyFont="1" applyFill="1" applyAlignment="1"/>
    <xf numFmtId="174" fontId="31" fillId="19" borderId="0" xfId="42" applyNumberFormat="1" applyFont="1" applyFill="1" applyAlignment="1"/>
    <xf numFmtId="174" fontId="31" fillId="0" borderId="0" xfId="42" applyNumberFormat="1" applyFont="1" applyAlignment="1"/>
    <xf numFmtId="174" fontId="31" fillId="19" borderId="15" xfId="42" applyNumberFormat="1" applyFont="1" applyFill="1" applyBorder="1" applyAlignment="1"/>
    <xf numFmtId="174" fontId="31" fillId="0" borderId="15" xfId="42" applyNumberFormat="1" applyFont="1" applyBorder="1" applyAlignment="1"/>
    <xf numFmtId="0" fontId="34" fillId="0" borderId="0" xfId="0" applyFont="1" applyAlignment="1"/>
    <xf numFmtId="174" fontId="34" fillId="19" borderId="0" xfId="42" applyNumberFormat="1" applyFont="1" applyFill="1" applyAlignment="1"/>
    <xf numFmtId="174" fontId="34" fillId="0" borderId="0" xfId="42" applyNumberFormat="1" applyFont="1" applyAlignment="1"/>
    <xf numFmtId="174" fontId="34" fillId="19" borderId="0" xfId="42" applyNumberFormat="1" applyFont="1" applyFill="1" applyBorder="1" applyAlignment="1"/>
    <xf numFmtId="174" fontId="34" fillId="0" borderId="0" xfId="42" applyNumberFormat="1" applyFont="1" applyBorder="1" applyAlignment="1"/>
    <xf numFmtId="0" fontId="56" fillId="0" borderId="0" xfId="0" applyFont="1" applyAlignment="1"/>
    <xf numFmtId="9" fontId="56" fillId="0" borderId="0" xfId="21" applyFont="1" applyAlignment="1"/>
    <xf numFmtId="44" fontId="31" fillId="0" borderId="0" xfId="0" applyNumberFormat="1" applyFont="1" applyAlignment="1"/>
    <xf numFmtId="174" fontId="34" fillId="19" borderId="12" xfId="42" applyNumberFormat="1" applyFont="1" applyFill="1" applyBorder="1" applyAlignment="1"/>
    <xf numFmtId="174" fontId="34" fillId="0" borderId="12" xfId="42" applyNumberFormat="1" applyFont="1" applyBorder="1" applyAlignment="1"/>
    <xf numFmtId="9" fontId="56" fillId="19" borderId="0" xfId="21" applyFont="1" applyFill="1" applyAlignment="1"/>
    <xf numFmtId="174" fontId="34" fillId="19" borderId="16" xfId="0" applyNumberFormat="1" applyFont="1" applyFill="1" applyBorder="1" applyAlignment="1"/>
    <xf numFmtId="174" fontId="34" fillId="0" borderId="16" xfId="0" applyNumberFormat="1" applyFont="1" applyBorder="1" applyAlignment="1"/>
    <xf numFmtId="0" fontId="31" fillId="0" borderId="0" xfId="0" applyFont="1" applyAlignment="1">
      <alignment horizontal="left" indent="1"/>
    </xf>
    <xf numFmtId="0" fontId="57" fillId="0" borderId="0" xfId="2" applyFont="1" applyFill="1" applyBorder="1" applyAlignment="1">
      <alignment vertical="center"/>
    </xf>
    <xf numFmtId="0" fontId="31" fillId="0" borderId="0" xfId="0" applyFont="1" applyFill="1" applyAlignment="1"/>
    <xf numFmtId="0" fontId="58" fillId="10" borderId="0" xfId="2" applyFont="1" applyFill="1" applyBorder="1" applyAlignment="1">
      <alignment vertical="center"/>
    </xf>
    <xf numFmtId="44" fontId="58" fillId="10" borderId="0" xfId="1" applyFont="1" applyFill="1" applyBorder="1" applyAlignment="1">
      <alignment horizontal="center" vertical="center"/>
    </xf>
    <xf numFmtId="0" fontId="58" fillId="10" borderId="0" xfId="2" quotePrefix="1" applyFont="1" applyFill="1" applyBorder="1"/>
    <xf numFmtId="173" fontId="58" fillId="10" borderId="0" xfId="2" applyNumberFormat="1" applyFont="1" applyFill="1" applyBorder="1" applyAlignment="1">
      <alignment vertical="center"/>
    </xf>
    <xf numFmtId="44" fontId="58" fillId="10" borderId="0" xfId="1" applyNumberFormat="1" applyFont="1" applyFill="1" applyBorder="1" applyAlignment="1">
      <alignment horizontal="center" vertical="center"/>
    </xf>
    <xf numFmtId="173" fontId="38" fillId="10" borderId="0" xfId="2" applyNumberFormat="1" applyFont="1" applyFill="1" applyBorder="1" applyAlignment="1">
      <alignment vertical="center"/>
    </xf>
    <xf numFmtId="3" fontId="58" fillId="10" borderId="0" xfId="2" applyNumberFormat="1" applyFont="1" applyFill="1" applyBorder="1" applyAlignment="1">
      <alignment horizontal="left" vertical="center"/>
    </xf>
    <xf numFmtId="164" fontId="58" fillId="10" borderId="0" xfId="1" applyNumberFormat="1" applyFont="1" applyFill="1" applyBorder="1" applyAlignment="1">
      <alignment vertical="center"/>
    </xf>
    <xf numFmtId="9" fontId="58" fillId="10" borderId="0" xfId="2" quotePrefix="1" applyNumberFormat="1" applyFont="1" applyFill="1" applyBorder="1"/>
    <xf numFmtId="9" fontId="45" fillId="10" borderId="0" xfId="2" quotePrefix="1" applyNumberFormat="1" applyFont="1" applyFill="1" applyBorder="1"/>
    <xf numFmtId="9" fontId="58" fillId="10" borderId="0" xfId="2" applyNumberFormat="1" applyFont="1" applyFill="1" applyBorder="1" applyAlignment="1">
      <alignment horizontal="center" vertical="center"/>
    </xf>
    <xf numFmtId="164" fontId="58" fillId="10" borderId="0" xfId="1" quotePrefix="1" applyNumberFormat="1" applyFont="1" applyFill="1" applyBorder="1" applyAlignment="1">
      <alignment horizontal="center"/>
    </xf>
    <xf numFmtId="169" fontId="58" fillId="10" borderId="0" xfId="6" applyNumberFormat="1" applyFont="1" applyFill="1" applyBorder="1" applyAlignment="1">
      <alignment horizontal="center" vertical="center"/>
    </xf>
    <xf numFmtId="169" fontId="46" fillId="10" borderId="0" xfId="6" applyNumberFormat="1" applyFont="1" applyFill="1" applyBorder="1" applyAlignment="1">
      <alignment horizontal="center" vertical="center"/>
    </xf>
    <xf numFmtId="170" fontId="58" fillId="10" borderId="0" xfId="2" applyNumberFormat="1" applyFont="1" applyFill="1" applyBorder="1" applyAlignment="1">
      <alignment horizontal="left" vertical="center" indent="1"/>
    </xf>
    <xf numFmtId="164" fontId="53" fillId="10" borderId="0" xfId="1" applyNumberFormat="1" applyFont="1" applyFill="1" applyBorder="1" applyAlignment="1">
      <alignment horizontal="center" vertical="center"/>
    </xf>
    <xf numFmtId="164" fontId="53" fillId="10" borderId="4" xfId="1" applyNumberFormat="1" applyFont="1" applyFill="1" applyBorder="1" applyAlignment="1">
      <alignment horizontal="center" vertical="center"/>
    </xf>
    <xf numFmtId="164" fontId="53" fillId="10" borderId="5" xfId="1" applyNumberFormat="1" applyFont="1" applyFill="1" applyBorder="1" applyAlignment="1">
      <alignment horizontal="center" vertical="center"/>
    </xf>
    <xf numFmtId="3" fontId="58" fillId="10" borderId="4" xfId="2" applyNumberFormat="1" applyFont="1" applyFill="1" applyBorder="1" applyAlignment="1">
      <alignment horizontal="center" vertical="center"/>
    </xf>
    <xf numFmtId="3" fontId="58" fillId="10" borderId="0" xfId="2" applyNumberFormat="1" applyFont="1" applyFill="1" applyBorder="1" applyAlignment="1">
      <alignment horizontal="center" vertical="center"/>
    </xf>
    <xf numFmtId="3" fontId="58" fillId="10" borderId="5" xfId="2" applyNumberFormat="1" applyFont="1" applyFill="1" applyBorder="1" applyAlignment="1">
      <alignment horizontal="center" vertical="center"/>
    </xf>
    <xf numFmtId="164" fontId="39" fillId="18" borderId="0" xfId="2" applyNumberFormat="1" applyFont="1" applyFill="1" applyBorder="1" applyAlignment="1">
      <alignment horizontal="center"/>
    </xf>
    <xf numFmtId="164" fontId="39" fillId="0" borderId="4" xfId="2" applyNumberFormat="1" applyFont="1" applyFill="1" applyBorder="1" applyAlignment="1">
      <alignment horizontal="center"/>
    </xf>
    <xf numFmtId="164" fontId="39" fillId="0" borderId="0" xfId="2" applyNumberFormat="1" applyFont="1" applyFill="1" applyBorder="1" applyAlignment="1">
      <alignment horizontal="center"/>
    </xf>
    <xf numFmtId="164" fontId="39" fillId="0" borderId="5" xfId="2" applyNumberFormat="1" applyFont="1" applyFill="1" applyBorder="1" applyAlignment="1">
      <alignment horizontal="center"/>
    </xf>
    <xf numFmtId="167" fontId="5" fillId="20" borderId="0" xfId="2" applyNumberFormat="1" applyFont="1" applyFill="1" applyBorder="1" applyAlignment="1">
      <alignment horizontal="center" vertical="center"/>
    </xf>
    <xf numFmtId="1" fontId="0" fillId="0" borderId="0" xfId="0" applyNumberFormat="1" applyFont="1" applyAlignment="1"/>
    <xf numFmtId="174" fontId="39" fillId="18" borderId="0" xfId="42" quotePrefix="1" applyNumberFormat="1" applyFont="1" applyFill="1" applyBorder="1"/>
    <xf numFmtId="3" fontId="39" fillId="18" borderId="0" xfId="2" applyNumberFormat="1" applyFont="1" applyFill="1" applyBorder="1" applyAlignment="1">
      <alignment vertical="center"/>
    </xf>
    <xf numFmtId="3" fontId="40" fillId="18" borderId="0" xfId="2" applyNumberFormat="1" applyFont="1" applyFill="1" applyBorder="1" applyAlignment="1">
      <alignment horizontal="left" vertical="center"/>
    </xf>
    <xf numFmtId="3" fontId="39" fillId="18" borderId="0" xfId="2" applyNumberFormat="1" applyFont="1" applyFill="1" applyBorder="1" applyAlignment="1">
      <alignment horizontal="right" vertical="center"/>
    </xf>
    <xf numFmtId="3" fontId="39" fillId="0" borderId="0" xfId="2" applyNumberFormat="1" applyFont="1" applyFill="1" applyBorder="1" applyAlignment="1">
      <alignment horizontal="right" vertical="center"/>
    </xf>
    <xf numFmtId="3" fontId="39" fillId="18" borderId="15" xfId="2" applyNumberFormat="1" applyFont="1" applyFill="1" applyBorder="1" applyAlignment="1">
      <alignment horizontal="right" vertical="center"/>
    </xf>
    <xf numFmtId="3" fontId="39" fillId="0" borderId="15" xfId="2" applyNumberFormat="1" applyFont="1" applyFill="1" applyBorder="1" applyAlignment="1">
      <alignment horizontal="right" vertical="center"/>
    </xf>
    <xf numFmtId="3" fontId="40" fillId="18" borderId="0" xfId="2" applyNumberFormat="1" applyFont="1" applyFill="1" applyBorder="1" applyAlignment="1">
      <alignment horizontal="right" vertical="center"/>
    </xf>
    <xf numFmtId="3" fontId="40" fillId="0" borderId="0" xfId="2" applyNumberFormat="1" applyFont="1" applyFill="1" applyBorder="1" applyAlignment="1">
      <alignment horizontal="right" vertical="center"/>
    </xf>
    <xf numFmtId="164" fontId="59" fillId="18" borderId="0" xfId="1" applyNumberFormat="1" applyFont="1" applyFill="1" applyBorder="1" applyAlignment="1">
      <alignment horizontal="center" vertical="center"/>
    </xf>
    <xf numFmtId="174" fontId="46" fillId="18" borderId="0" xfId="42" applyNumberFormat="1" applyFont="1" applyFill="1" applyBorder="1" applyAlignment="1">
      <alignment horizontal="center" vertical="center"/>
    </xf>
    <xf numFmtId="174" fontId="46" fillId="0" borderId="4" xfId="42" applyNumberFormat="1" applyFont="1" applyFill="1" applyBorder="1" applyAlignment="1">
      <alignment horizontal="center" vertical="center"/>
    </xf>
    <xf numFmtId="174" fontId="46" fillId="0" borderId="5" xfId="42" applyNumberFormat="1" applyFont="1" applyFill="1" applyBorder="1" applyAlignment="1">
      <alignment horizontal="center" vertical="center"/>
    </xf>
    <xf numFmtId="43" fontId="39" fillId="18" borderId="0" xfId="42" applyFont="1" applyFill="1" applyBorder="1" applyAlignment="1">
      <alignment horizontal="center" vertical="center"/>
    </xf>
    <xf numFmtId="174" fontId="39" fillId="18" borderId="0" xfId="42" applyNumberFormat="1" applyFont="1" applyFill="1" applyBorder="1" applyAlignment="1">
      <alignment horizontal="center" vertical="center"/>
    </xf>
    <xf numFmtId="174" fontId="39" fillId="0" borderId="0" xfId="42" applyNumberFormat="1" applyFont="1" applyFill="1" applyBorder="1" applyAlignment="1">
      <alignment horizontal="center" vertical="center"/>
    </xf>
    <xf numFmtId="176" fontId="34" fillId="19" borderId="0" xfId="42" applyNumberFormat="1" applyFont="1" applyFill="1" applyAlignment="1"/>
    <xf numFmtId="176" fontId="31" fillId="19" borderId="0" xfId="42" applyNumberFormat="1" applyFont="1" applyFill="1" applyAlignment="1"/>
    <xf numFmtId="176" fontId="39" fillId="18" borderId="0" xfId="1" applyNumberFormat="1" applyFont="1" applyFill="1" applyBorder="1" applyAlignment="1">
      <alignment horizontal="center" vertical="center"/>
    </xf>
    <xf numFmtId="176" fontId="46" fillId="0" borderId="0" xfId="1" applyNumberFormat="1" applyFont="1" applyFill="1" applyBorder="1" applyAlignment="1">
      <alignment horizontal="center" vertical="center"/>
    </xf>
    <xf numFmtId="176" fontId="39" fillId="0" borderId="0" xfId="2" applyNumberFormat="1" applyFont="1" applyBorder="1" applyAlignment="1">
      <alignment vertical="center"/>
    </xf>
    <xf numFmtId="176" fontId="46" fillId="18" borderId="0" xfId="1" applyNumberFormat="1" applyFont="1" applyFill="1" applyBorder="1" applyAlignment="1">
      <alignment horizontal="center" vertical="center"/>
    </xf>
    <xf numFmtId="176" fontId="46" fillId="0" borderId="4" xfId="1" applyNumberFormat="1" applyFont="1" applyFill="1" applyBorder="1" applyAlignment="1">
      <alignment horizontal="center" vertical="center"/>
    </xf>
    <xf numFmtId="176" fontId="46" fillId="0" borderId="5" xfId="1" applyNumberFormat="1" applyFont="1" applyFill="1" applyBorder="1" applyAlignment="1">
      <alignment horizontal="center" vertical="center"/>
    </xf>
    <xf numFmtId="0" fontId="41" fillId="0" borderId="19" xfId="2" applyFont="1" applyFill="1" applyBorder="1" applyAlignment="1">
      <alignment horizontal="center" vertical="center"/>
    </xf>
    <xf numFmtId="0" fontId="40" fillId="2" borderId="0" xfId="2" quotePrefix="1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center"/>
    </xf>
    <xf numFmtId="0" fontId="6" fillId="4" borderId="12" xfId="2" applyFont="1" applyFill="1" applyBorder="1" applyAlignment="1">
      <alignment horizontal="center"/>
    </xf>
    <xf numFmtId="0" fontId="6" fillId="4" borderId="6" xfId="2" applyFont="1" applyFill="1" applyBorder="1" applyAlignment="1">
      <alignment horizontal="center"/>
    </xf>
    <xf numFmtId="0" fontId="6" fillId="4" borderId="1" xfId="2" applyFont="1" applyFill="1" applyBorder="1" applyAlignment="1">
      <alignment horizontal="center" vertical="center"/>
    </xf>
    <xf numFmtId="0" fontId="25" fillId="0" borderId="0" xfId="20" applyFont="1" applyAlignment="1">
      <alignment horizontal="center"/>
    </xf>
    <xf numFmtId="0" fontId="15" fillId="0" borderId="0" xfId="20"/>
    <xf numFmtId="0" fontId="24" fillId="0" borderId="0" xfId="20" applyFont="1" applyAlignment="1">
      <alignment horizontal="center"/>
    </xf>
    <xf numFmtId="0" fontId="21" fillId="0" borderId="0" xfId="20" applyFont="1" applyAlignment="1">
      <alignment horizontal="center"/>
    </xf>
  </cellXfs>
  <cellStyles count="44">
    <cellStyle name="Comma" xfId="42" builtinId="3"/>
    <cellStyle name="Comma 2" xfId="3" xr:uid="{00000000-0005-0000-0000-000000000000}"/>
    <cellStyle name="Comma 3" xfId="4" xr:uid="{00000000-0005-0000-0000-000001000000}"/>
    <cellStyle name="Comma 4" xfId="5" xr:uid="{00000000-0005-0000-0000-000002000000}"/>
    <cellStyle name="Currency" xfId="1" builtinId="4"/>
    <cellStyle name="Currency 2" xfId="6" xr:uid="{00000000-0005-0000-0000-000004000000}"/>
    <cellStyle name="Currency 2 2" xfId="7" xr:uid="{00000000-0005-0000-0000-000005000000}"/>
    <cellStyle name="Currency 3" xfId="8" xr:uid="{00000000-0005-0000-0000-000006000000}"/>
    <cellStyle name="Currency 4" xfId="9" xr:uid="{00000000-0005-0000-0000-000007000000}"/>
    <cellStyle name="Followed Hyperlink" xfId="17" builtinId="9" hidden="1"/>
    <cellStyle name="Followed Hyperlink" xfId="19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Hyperlink" xfId="16" builtinId="8" hidden="1"/>
    <cellStyle name="Hyperlink" xfId="18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3" builtinId="8"/>
    <cellStyle name="Normal" xfId="0" builtinId="0"/>
    <cellStyle name="Normal 2" xfId="2" xr:uid="{00000000-0005-0000-0000-000021000000}"/>
    <cellStyle name="Normal 2 2" xfId="10" xr:uid="{00000000-0005-0000-0000-000022000000}"/>
    <cellStyle name="Normal 3" xfId="11" xr:uid="{00000000-0005-0000-0000-000023000000}"/>
    <cellStyle name="Normal 3 2" xfId="12" xr:uid="{00000000-0005-0000-0000-000024000000}"/>
    <cellStyle name="Normal 4" xfId="13" xr:uid="{00000000-0005-0000-0000-000025000000}"/>
    <cellStyle name="Normal 5" xfId="20" xr:uid="{00000000-0005-0000-0000-000026000000}"/>
    <cellStyle name="Percent" xfId="21" builtinId="5"/>
    <cellStyle name="Percent 2" xfId="14" xr:uid="{00000000-0005-0000-0000-000028000000}"/>
    <cellStyle name="Percent 3" xfId="15" xr:uid="{00000000-0005-0000-0000-000029000000}"/>
  </cellStyles>
  <dxfs count="0"/>
  <tableStyles count="0" defaultTableStyle="TableStyleMedium9" defaultPivotStyle="PivotStyleMedium7"/>
  <colors>
    <mruColors>
      <color rgb="FF4791CE"/>
      <color rgb="FF202EE5"/>
      <color rgb="FFFFFF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j-ea"/>
                <a:cs typeface="+mj-cs"/>
              </a:defRPr>
            </a:pPr>
            <a:r>
              <a:rPr lang="en-US" b="1">
                <a:latin typeface="+mn-lt"/>
              </a:rPr>
              <a:t>MONTHLY REVENUE BREAKDOWN ($000)</a:t>
            </a:r>
          </a:p>
        </c:rich>
      </c:tx>
      <c:layout>
        <c:manualLayout>
          <c:xMode val="edge"/>
          <c:yMode val="edge"/>
          <c:x val="0.19964113860767399"/>
          <c:y val="6.81625109361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+mn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03324584427"/>
          <c:y val="0.20220341207349099"/>
          <c:w val="0.788317710286214"/>
          <c:h val="0.56870926290463697"/>
        </c:manualLayout>
      </c:layout>
      <c:areaChart>
        <c:grouping val="stacked"/>
        <c:varyColors val="0"/>
        <c:ser>
          <c:idx val="0"/>
          <c:order val="0"/>
          <c:tx>
            <c:strRef>
              <c:f>Graphs!$B$64</c:f>
              <c:strCache>
                <c:ptCount val="1"/>
                <c:pt idx="0">
                  <c:v>Basic</c:v>
                </c:pt>
              </c:strCache>
            </c:strRef>
          </c:tx>
          <c:spPr>
            <a:gradFill>
              <a:gsLst>
                <a:gs pos="100000">
                  <a:schemeClr val="accent1">
                    <a:shade val="53000"/>
                  </a:schemeClr>
                </a:gs>
                <a:gs pos="0">
                  <a:schemeClr val="accent1">
                    <a:shade val="53000"/>
                    <a:lumMod val="75000"/>
                  </a:schemeClr>
                </a:gs>
              </a:gsLst>
              <a:lin ang="0" scaled="1"/>
            </a:gradFill>
            <a:ln>
              <a:noFill/>
            </a:ln>
            <a:effectLst>
              <a:innerShdw dist="12700" dir="16200000">
                <a:schemeClr val="lt1">
                  <a:alpha val="75000"/>
                </a:schemeClr>
              </a:innerShdw>
            </a:effectLst>
          </c:spPr>
          <c:cat>
            <c:numRef>
              <c:f>Graphs!$C$63:$BV$63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Graphs!$C$64:$BV$64</c:f>
              <c:numCache>
                <c:formatCode>#,##0</c:formatCode>
                <c:ptCount val="72"/>
                <c:pt idx="0">
                  <c:v>9135</c:v>
                </c:pt>
                <c:pt idx="1">
                  <c:v>9599</c:v>
                </c:pt>
                <c:pt idx="2">
                  <c:v>10092</c:v>
                </c:pt>
                <c:pt idx="3">
                  <c:v>10585</c:v>
                </c:pt>
                <c:pt idx="4">
                  <c:v>11107</c:v>
                </c:pt>
                <c:pt idx="5">
                  <c:v>11658</c:v>
                </c:pt>
                <c:pt idx="6">
                  <c:v>12238</c:v>
                </c:pt>
                <c:pt idx="7">
                  <c:v>12847</c:v>
                </c:pt>
                <c:pt idx="8">
                  <c:v>13485</c:v>
                </c:pt>
                <c:pt idx="9">
                  <c:v>14152</c:v>
                </c:pt>
                <c:pt idx="10">
                  <c:v>14848</c:v>
                </c:pt>
                <c:pt idx="11">
                  <c:v>15602</c:v>
                </c:pt>
                <c:pt idx="12">
                  <c:v>16382.099999999999</c:v>
                </c:pt>
                <c:pt idx="13">
                  <c:v>17201.204999999998</c:v>
                </c:pt>
                <c:pt idx="14">
                  <c:v>18061.26525</c:v>
                </c:pt>
                <c:pt idx="15">
                  <c:v>18964.328512499997</c:v>
                </c:pt>
                <c:pt idx="16">
                  <c:v>19912.544938124996</c:v>
                </c:pt>
                <c:pt idx="17">
                  <c:v>20908.17218503125</c:v>
                </c:pt>
                <c:pt idx="18">
                  <c:v>21953.580794282814</c:v>
                </c:pt>
                <c:pt idx="19">
                  <c:v>23051.259833996955</c:v>
                </c:pt>
                <c:pt idx="20">
                  <c:v>24203.822825696803</c:v>
                </c:pt>
                <c:pt idx="21">
                  <c:v>25414.013966981642</c:v>
                </c:pt>
                <c:pt idx="22">
                  <c:v>26684.714665330728</c:v>
                </c:pt>
                <c:pt idx="23">
                  <c:v>28018.950398597266</c:v>
                </c:pt>
                <c:pt idx="24">
                  <c:v>30008.295876897675</c:v>
                </c:pt>
                <c:pt idx="25">
                  <c:v>31208.627711973586</c:v>
                </c:pt>
                <c:pt idx="26">
                  <c:v>32456.972820452531</c:v>
                </c:pt>
                <c:pt idx="27">
                  <c:v>33755.251733270634</c:v>
                </c:pt>
                <c:pt idx="28">
                  <c:v>35105.461802601458</c:v>
                </c:pt>
                <c:pt idx="29">
                  <c:v>36509.680274705519</c:v>
                </c:pt>
                <c:pt idx="30">
                  <c:v>37970.06748569374</c:v>
                </c:pt>
                <c:pt idx="31">
                  <c:v>39488.870185121486</c:v>
                </c:pt>
                <c:pt idx="32">
                  <c:v>41068.42499252635</c:v>
                </c:pt>
                <c:pt idx="33">
                  <c:v>42711.161992227404</c:v>
                </c:pt>
                <c:pt idx="34">
                  <c:v>44419.608471916501</c:v>
                </c:pt>
                <c:pt idx="35">
                  <c:v>45308.00064135484</c:v>
                </c:pt>
                <c:pt idx="36">
                  <c:v>72373.327596484654</c:v>
                </c:pt>
                <c:pt idx="37">
                  <c:v>75991.993976308891</c:v>
                </c:pt>
                <c:pt idx="38">
                  <c:v>79791.593675124343</c:v>
                </c:pt>
                <c:pt idx="39">
                  <c:v>83781.173358880551</c:v>
                </c:pt>
                <c:pt idx="40">
                  <c:v>87970.232026824582</c:v>
                </c:pt>
                <c:pt idx="41">
                  <c:v>92368.74362816583</c:v>
                </c:pt>
                <c:pt idx="42">
                  <c:v>96987.180809574129</c:v>
                </c:pt>
                <c:pt idx="43">
                  <c:v>101836.53985005284</c:v>
                </c:pt>
                <c:pt idx="44">
                  <c:v>106928.36684255548</c:v>
                </c:pt>
                <c:pt idx="45">
                  <c:v>112274.78518468325</c:v>
                </c:pt>
                <c:pt idx="46">
                  <c:v>117888.52444391743</c:v>
                </c:pt>
                <c:pt idx="47">
                  <c:v>118477.967066137</c:v>
                </c:pt>
                <c:pt idx="48">
                  <c:v>113116.8390563943</c:v>
                </c:pt>
                <c:pt idx="49">
                  <c:v>115379.17583752218</c:v>
                </c:pt>
                <c:pt idx="50">
                  <c:v>117686.75935427262</c:v>
                </c:pt>
                <c:pt idx="51">
                  <c:v>120040.49454135809</c:v>
                </c:pt>
                <c:pt idx="52">
                  <c:v>122441.30443218525</c:v>
                </c:pt>
                <c:pt idx="53">
                  <c:v>124890.13052082897</c:v>
                </c:pt>
                <c:pt idx="54">
                  <c:v>127387.93313124555</c:v>
                </c:pt>
                <c:pt idx="55">
                  <c:v>129935.69179387047</c:v>
                </c:pt>
                <c:pt idx="56">
                  <c:v>132534.40562974787</c:v>
                </c:pt>
                <c:pt idx="57">
                  <c:v>135185.09374234284</c:v>
                </c:pt>
                <c:pt idx="58">
                  <c:v>137888.79561718969</c:v>
                </c:pt>
                <c:pt idx="59">
                  <c:v>138578.23959527561</c:v>
                </c:pt>
                <c:pt idx="60">
                  <c:v>141523.02718667523</c:v>
                </c:pt>
                <c:pt idx="61">
                  <c:v>144353.48773040873</c:v>
                </c:pt>
                <c:pt idx="62">
                  <c:v>147240.55748501691</c:v>
                </c:pt>
                <c:pt idx="63">
                  <c:v>150185.36863471725</c:v>
                </c:pt>
                <c:pt idx="64">
                  <c:v>153189.07600741161</c:v>
                </c:pt>
                <c:pt idx="65">
                  <c:v>156252.85752755983</c:v>
                </c:pt>
                <c:pt idx="66">
                  <c:v>159377.91467811103</c:v>
                </c:pt>
                <c:pt idx="67">
                  <c:v>162565.47297167327</c:v>
                </c:pt>
                <c:pt idx="68">
                  <c:v>165816.78243110675</c:v>
                </c:pt>
                <c:pt idx="69">
                  <c:v>169133.11807972888</c:v>
                </c:pt>
                <c:pt idx="70">
                  <c:v>172515.78044132347</c:v>
                </c:pt>
                <c:pt idx="71">
                  <c:v>173378.35934353006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AD-4347-A269-D7BAD3286232}"/>
            </c:ext>
          </c:extLst>
        </c:ser>
        <c:ser>
          <c:idx val="1"/>
          <c:order val="1"/>
          <c:tx>
            <c:strRef>
              <c:f>Graphs!$B$65</c:f>
              <c:strCache>
                <c:ptCount val="1"/>
                <c:pt idx="0">
                  <c:v>Pro</c:v>
                </c:pt>
              </c:strCache>
            </c:strRef>
          </c:tx>
          <c:spPr>
            <a:gradFill>
              <a:gsLst>
                <a:gs pos="100000">
                  <a:schemeClr val="accent1">
                    <a:shade val="76000"/>
                  </a:schemeClr>
                </a:gs>
                <a:gs pos="0">
                  <a:schemeClr val="accent1">
                    <a:shade val="76000"/>
                    <a:lumMod val="75000"/>
                  </a:schemeClr>
                </a:gs>
              </a:gsLst>
              <a:lin ang="0" scaled="1"/>
            </a:gradFill>
            <a:ln>
              <a:noFill/>
            </a:ln>
            <a:effectLst>
              <a:innerShdw dist="12700" dir="16200000">
                <a:schemeClr val="lt1">
                  <a:alpha val="75000"/>
                </a:schemeClr>
              </a:innerShdw>
            </a:effectLst>
          </c:spPr>
          <c:cat>
            <c:numRef>
              <c:f>Graphs!$C$63:$BV$63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Graphs!$C$65:$BV$65</c:f>
              <c:numCache>
                <c:formatCode>#,##0</c:formatCode>
                <c:ptCount val="72"/>
                <c:pt idx="0">
                  <c:v>7644</c:v>
                </c:pt>
                <c:pt idx="1">
                  <c:v>9163</c:v>
                </c:pt>
                <c:pt idx="2">
                  <c:v>10976</c:v>
                </c:pt>
                <c:pt idx="3">
                  <c:v>13181</c:v>
                </c:pt>
                <c:pt idx="4">
                  <c:v>15827</c:v>
                </c:pt>
                <c:pt idx="5">
                  <c:v>19012</c:v>
                </c:pt>
                <c:pt idx="6">
                  <c:v>20923</c:v>
                </c:pt>
                <c:pt idx="7">
                  <c:v>23030</c:v>
                </c:pt>
                <c:pt idx="8">
                  <c:v>25333</c:v>
                </c:pt>
                <c:pt idx="9">
                  <c:v>26607</c:v>
                </c:pt>
                <c:pt idx="10">
                  <c:v>27930</c:v>
                </c:pt>
                <c:pt idx="11">
                  <c:v>29351</c:v>
                </c:pt>
                <c:pt idx="12">
                  <c:v>30818.550000000003</c:v>
                </c:pt>
                <c:pt idx="13">
                  <c:v>33900.405000000006</c:v>
                </c:pt>
                <c:pt idx="14">
                  <c:v>37290.445500000009</c:v>
                </c:pt>
                <c:pt idx="15">
                  <c:v>41019.490050000015</c:v>
                </c:pt>
                <c:pt idx="16">
                  <c:v>45121.439055000024</c:v>
                </c:pt>
                <c:pt idx="17">
                  <c:v>49633.582960500025</c:v>
                </c:pt>
                <c:pt idx="18">
                  <c:v>54596.941256550039</c:v>
                </c:pt>
                <c:pt idx="19">
                  <c:v>60056.635382205044</c:v>
                </c:pt>
                <c:pt idx="20">
                  <c:v>66062.298920425557</c:v>
                </c:pt>
                <c:pt idx="21">
                  <c:v>69365.413866446834</c:v>
                </c:pt>
                <c:pt idx="22">
                  <c:v>72833.684559769172</c:v>
                </c:pt>
                <c:pt idx="23">
                  <c:v>76475.36878775763</c:v>
                </c:pt>
                <c:pt idx="24">
                  <c:v>81905.119971688429</c:v>
                </c:pt>
                <c:pt idx="25">
                  <c:v>85181.324770555962</c:v>
                </c:pt>
                <c:pt idx="26">
                  <c:v>88588.577761378212</c:v>
                </c:pt>
                <c:pt idx="27">
                  <c:v>92132.120871833336</c:v>
                </c:pt>
                <c:pt idx="28">
                  <c:v>95817.405706706675</c:v>
                </c:pt>
                <c:pt idx="29">
                  <c:v>99650.10193497494</c:v>
                </c:pt>
                <c:pt idx="30">
                  <c:v>103636.10601237394</c:v>
                </c:pt>
                <c:pt idx="31">
                  <c:v>107781.5502528689</c:v>
                </c:pt>
                <c:pt idx="32">
                  <c:v>112092.81226298366</c:v>
                </c:pt>
                <c:pt idx="33">
                  <c:v>116576.52475350302</c:v>
                </c:pt>
                <c:pt idx="34">
                  <c:v>121239.58574364315</c:v>
                </c:pt>
                <c:pt idx="35">
                  <c:v>121239.58574364315</c:v>
                </c:pt>
                <c:pt idx="36">
                  <c:v>149912.09281626943</c:v>
                </c:pt>
                <c:pt idx="37">
                  <c:v>154409.45560075753</c:v>
                </c:pt>
                <c:pt idx="38">
                  <c:v>159041.73926878025</c:v>
                </c:pt>
                <c:pt idx="39">
                  <c:v>163812.99144684366</c:v>
                </c:pt>
                <c:pt idx="40">
                  <c:v>168727.38119024897</c:v>
                </c:pt>
                <c:pt idx="41">
                  <c:v>173789.20262595644</c:v>
                </c:pt>
                <c:pt idx="42">
                  <c:v>179002.87870473514</c:v>
                </c:pt>
                <c:pt idx="43">
                  <c:v>184372.96506587719</c:v>
                </c:pt>
                <c:pt idx="44">
                  <c:v>189904.15401785349</c:v>
                </c:pt>
                <c:pt idx="45">
                  <c:v>195601.27863838911</c:v>
                </c:pt>
                <c:pt idx="46">
                  <c:v>201469.31699754077</c:v>
                </c:pt>
                <c:pt idx="47">
                  <c:v>202476.66358252845</c:v>
                </c:pt>
                <c:pt idx="48">
                  <c:v>207558.82783844988</c:v>
                </c:pt>
                <c:pt idx="49">
                  <c:v>211710.00439521886</c:v>
                </c:pt>
                <c:pt idx="50">
                  <c:v>215944.20448312326</c:v>
                </c:pt>
                <c:pt idx="51">
                  <c:v>220263.08857278572</c:v>
                </c:pt>
                <c:pt idx="52">
                  <c:v>224668.35034424142</c:v>
                </c:pt>
                <c:pt idx="53">
                  <c:v>229161.71735112625</c:v>
                </c:pt>
                <c:pt idx="54">
                  <c:v>233744.9516981488</c:v>
                </c:pt>
                <c:pt idx="55">
                  <c:v>238419.85073211178</c:v>
                </c:pt>
                <c:pt idx="56">
                  <c:v>243188.24774675403</c:v>
                </c:pt>
                <c:pt idx="57">
                  <c:v>248052.01270168912</c:v>
                </c:pt>
                <c:pt idx="58">
                  <c:v>253013.05295572293</c:v>
                </c:pt>
                <c:pt idx="59">
                  <c:v>254278.11822050152</c:v>
                </c:pt>
                <c:pt idx="60">
                  <c:v>260660.49898783612</c:v>
                </c:pt>
                <c:pt idx="61">
                  <c:v>265873.70896759286</c:v>
                </c:pt>
                <c:pt idx="62">
                  <c:v>271191.18314694474</c:v>
                </c:pt>
                <c:pt idx="63">
                  <c:v>276615.00680988358</c:v>
                </c:pt>
                <c:pt idx="64">
                  <c:v>282147.30694608128</c:v>
                </c:pt>
                <c:pt idx="65">
                  <c:v>287790.25308500289</c:v>
                </c:pt>
                <c:pt idx="66">
                  <c:v>293546.05814670294</c:v>
                </c:pt>
                <c:pt idx="67">
                  <c:v>299416.97930963704</c:v>
                </c:pt>
                <c:pt idx="68">
                  <c:v>305405.31889582978</c:v>
                </c:pt>
                <c:pt idx="69">
                  <c:v>311513.42527374637</c:v>
                </c:pt>
                <c:pt idx="70">
                  <c:v>317743.69377922127</c:v>
                </c:pt>
                <c:pt idx="71">
                  <c:v>319332.41224811738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AD-4347-A269-D7BAD3286232}"/>
            </c:ext>
          </c:extLst>
        </c:ser>
        <c:ser>
          <c:idx val="2"/>
          <c:order val="2"/>
          <c:tx>
            <c:strRef>
              <c:f>Graphs!$B$66</c:f>
              <c:strCache>
                <c:ptCount val="1"/>
                <c:pt idx="0">
                  <c:v>Mult-User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25400">
              <a:noFill/>
            </a:ln>
            <a:effectLst>
              <a:innerShdw dist="12700" dir="16200000">
                <a:schemeClr val="lt1">
                  <a:alpha val="75000"/>
                </a:schemeClr>
              </a:innerShdw>
            </a:effectLst>
          </c:spPr>
          <c:cat>
            <c:numRef>
              <c:f>Graphs!$C$63:$BV$63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Graphs!$C$66:$BV$66</c:f>
              <c:numCache>
                <c:formatCode>#,##0</c:formatCode>
                <c:ptCount val="72"/>
                <c:pt idx="0">
                  <c:v>30000</c:v>
                </c:pt>
                <c:pt idx="1">
                  <c:v>36000</c:v>
                </c:pt>
                <c:pt idx="2">
                  <c:v>43250</c:v>
                </c:pt>
                <c:pt idx="3">
                  <c:v>52000</c:v>
                </c:pt>
                <c:pt idx="4">
                  <c:v>62500</c:v>
                </c:pt>
                <c:pt idx="5">
                  <c:v>75000</c:v>
                </c:pt>
                <c:pt idx="6">
                  <c:v>82500</c:v>
                </c:pt>
                <c:pt idx="7">
                  <c:v>90750</c:v>
                </c:pt>
                <c:pt idx="8">
                  <c:v>99750</c:v>
                </c:pt>
                <c:pt idx="9">
                  <c:v>107750</c:v>
                </c:pt>
                <c:pt idx="10">
                  <c:v>113250</c:v>
                </c:pt>
                <c:pt idx="11">
                  <c:v>119000</c:v>
                </c:pt>
                <c:pt idx="12">
                  <c:v>143990</c:v>
                </c:pt>
                <c:pt idx="13">
                  <c:v>158389</c:v>
                </c:pt>
                <c:pt idx="14">
                  <c:v>174227.90000000002</c:v>
                </c:pt>
                <c:pt idx="15">
                  <c:v>191650.69000000003</c:v>
                </c:pt>
                <c:pt idx="16">
                  <c:v>210815.75900000005</c:v>
                </c:pt>
                <c:pt idx="17">
                  <c:v>231897.33490000007</c:v>
                </c:pt>
                <c:pt idx="18">
                  <c:v>243492.20164500008</c:v>
                </c:pt>
                <c:pt idx="19">
                  <c:v>255666.81172725011</c:v>
                </c:pt>
                <c:pt idx="20">
                  <c:v>268450.15231361263</c:v>
                </c:pt>
                <c:pt idx="21">
                  <c:v>281872.65992929327</c:v>
                </c:pt>
                <c:pt idx="22">
                  <c:v>295966.29292575794</c:v>
                </c:pt>
                <c:pt idx="23">
                  <c:v>310764.60757204588</c:v>
                </c:pt>
                <c:pt idx="24">
                  <c:v>415294.52102809766</c:v>
                </c:pt>
                <c:pt idx="25">
                  <c:v>431906.30186922161</c:v>
                </c:pt>
                <c:pt idx="26">
                  <c:v>449182.5539439905</c:v>
                </c:pt>
                <c:pt idx="27">
                  <c:v>467149.85610175011</c:v>
                </c:pt>
                <c:pt idx="28">
                  <c:v>485835.85034582013</c:v>
                </c:pt>
                <c:pt idx="29">
                  <c:v>505269.28435965301</c:v>
                </c:pt>
                <c:pt idx="30">
                  <c:v>525480.05573403917</c:v>
                </c:pt>
                <c:pt idx="31">
                  <c:v>546499.25796340068</c:v>
                </c:pt>
                <c:pt idx="32">
                  <c:v>568359.22828193672</c:v>
                </c:pt>
                <c:pt idx="33">
                  <c:v>591093.59741321427</c:v>
                </c:pt>
                <c:pt idx="34">
                  <c:v>614737.34130974277</c:v>
                </c:pt>
                <c:pt idx="35">
                  <c:v>627032.08813593758</c:v>
                </c:pt>
                <c:pt idx="36">
                  <c:v>1107159.5156228843</c:v>
                </c:pt>
                <c:pt idx="37">
                  <c:v>1140374.3010915706</c:v>
                </c:pt>
                <c:pt idx="38">
                  <c:v>1174585.5301243179</c:v>
                </c:pt>
                <c:pt idx="39">
                  <c:v>1209823.0960280474</c:v>
                </c:pt>
                <c:pt idx="40">
                  <c:v>1246117.7889088888</c:v>
                </c:pt>
                <c:pt idx="41">
                  <c:v>1283501.3225761554</c:v>
                </c:pt>
                <c:pt idx="42">
                  <c:v>1322006.3622534401</c:v>
                </c:pt>
                <c:pt idx="43">
                  <c:v>1361666.5531210434</c:v>
                </c:pt>
                <c:pt idx="44">
                  <c:v>1402516.5497146747</c:v>
                </c:pt>
                <c:pt idx="45">
                  <c:v>1444592.0462061148</c:v>
                </c:pt>
                <c:pt idx="46">
                  <c:v>1487929.8075922984</c:v>
                </c:pt>
                <c:pt idx="47">
                  <c:v>1495369.4566302595</c:v>
                </c:pt>
                <c:pt idx="48">
                  <c:v>2504743.8398556844</c:v>
                </c:pt>
                <c:pt idx="49">
                  <c:v>2554838.716652798</c:v>
                </c:pt>
                <c:pt idx="50">
                  <c:v>2605935.4909858545</c:v>
                </c:pt>
                <c:pt idx="51">
                  <c:v>2658054.2008055714</c:v>
                </c:pt>
                <c:pt idx="52">
                  <c:v>2711215.2848216831</c:v>
                </c:pt>
                <c:pt idx="53">
                  <c:v>2765439.590518117</c:v>
                </c:pt>
                <c:pt idx="54">
                  <c:v>2820748.3823284791</c:v>
                </c:pt>
                <c:pt idx="55">
                  <c:v>2877163.3499750486</c:v>
                </c:pt>
                <c:pt idx="56">
                  <c:v>2934706.6169745498</c:v>
                </c:pt>
                <c:pt idx="57">
                  <c:v>2993400.7493140413</c:v>
                </c:pt>
                <c:pt idx="58">
                  <c:v>3053268.7643003217</c:v>
                </c:pt>
                <c:pt idx="59">
                  <c:v>3068535.1081218231</c:v>
                </c:pt>
                <c:pt idx="60">
                  <c:v>5396786.121409256</c:v>
                </c:pt>
                <c:pt idx="61">
                  <c:v>5504721.8438374419</c:v>
                </c:pt>
                <c:pt idx="62">
                  <c:v>5614816.2807141906</c:v>
                </c:pt>
                <c:pt idx="63">
                  <c:v>5727112.6063284753</c:v>
                </c:pt>
                <c:pt idx="64">
                  <c:v>5841654.8584550442</c:v>
                </c:pt>
                <c:pt idx="65">
                  <c:v>5958487.9556241455</c:v>
                </c:pt>
                <c:pt idx="66">
                  <c:v>6077657.7147366283</c:v>
                </c:pt>
                <c:pt idx="67">
                  <c:v>6199210.8690313604</c:v>
                </c:pt>
                <c:pt idx="68">
                  <c:v>6323195.0864119874</c:v>
                </c:pt>
                <c:pt idx="69">
                  <c:v>6449658.9881402273</c:v>
                </c:pt>
                <c:pt idx="70">
                  <c:v>6578652.1679030322</c:v>
                </c:pt>
                <c:pt idx="71">
                  <c:v>6611545.4287425475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01-4138-B544-4FD81F7C3DA3}"/>
            </c:ext>
          </c:extLst>
        </c:ser>
        <c:ser>
          <c:idx val="3"/>
          <c:order val="3"/>
          <c:tx>
            <c:strRef>
              <c:f>Graphs!$B$67</c:f>
              <c:strCache>
                <c:ptCount val="1"/>
                <c:pt idx="0">
                  <c:v>Invoice Financing</c:v>
                </c:pt>
              </c:strCache>
            </c:strRef>
          </c:tx>
          <c:spPr>
            <a:gradFill>
              <a:gsLst>
                <a:gs pos="100000">
                  <a:schemeClr val="accent1">
                    <a:tint val="77000"/>
                  </a:schemeClr>
                </a:gs>
                <a:gs pos="0">
                  <a:schemeClr val="accent1">
                    <a:tint val="77000"/>
                    <a:lumMod val="75000"/>
                  </a:schemeClr>
                </a:gs>
              </a:gsLst>
              <a:lin ang="0" scaled="1"/>
            </a:gradFill>
            <a:ln w="25400">
              <a:noFill/>
            </a:ln>
            <a:effectLst>
              <a:innerShdw dist="12700" dir="16200000">
                <a:schemeClr val="lt1">
                  <a:alpha val="75000"/>
                </a:schemeClr>
              </a:innerShdw>
            </a:effectLst>
          </c:spPr>
          <c:cat>
            <c:numRef>
              <c:f>Graphs!$C$63:$BV$63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Graphs!$C$67:$BV$67</c:f>
              <c:numCache>
                <c:formatCode>#,##0</c:formatCode>
                <c:ptCount val="7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5000</c:v>
                </c:pt>
                <c:pt idx="19">
                  <c:v>15000</c:v>
                </c:pt>
                <c:pt idx="20">
                  <c:v>30000</c:v>
                </c:pt>
                <c:pt idx="21">
                  <c:v>50000</c:v>
                </c:pt>
                <c:pt idx="22">
                  <c:v>75000</c:v>
                </c:pt>
                <c:pt idx="23">
                  <c:v>85000</c:v>
                </c:pt>
                <c:pt idx="24">
                  <c:v>97750</c:v>
                </c:pt>
                <c:pt idx="25">
                  <c:v>112400</c:v>
                </c:pt>
                <c:pt idx="26">
                  <c:v>129250</c:v>
                </c:pt>
                <c:pt idx="27">
                  <c:v>148650</c:v>
                </c:pt>
                <c:pt idx="28">
                  <c:v>170950</c:v>
                </c:pt>
                <c:pt idx="29">
                  <c:v>196600</c:v>
                </c:pt>
                <c:pt idx="30">
                  <c:v>226100</c:v>
                </c:pt>
                <c:pt idx="31">
                  <c:v>260000</c:v>
                </c:pt>
                <c:pt idx="32">
                  <c:v>299000</c:v>
                </c:pt>
                <c:pt idx="33">
                  <c:v>343850</c:v>
                </c:pt>
                <c:pt idx="34">
                  <c:v>395450</c:v>
                </c:pt>
                <c:pt idx="35">
                  <c:v>454750</c:v>
                </c:pt>
                <c:pt idx="36">
                  <c:v>600270</c:v>
                </c:pt>
                <c:pt idx="37">
                  <c:v>660297</c:v>
                </c:pt>
                <c:pt idx="38">
                  <c:v>726326.70000000007</c:v>
                </c:pt>
                <c:pt idx="39">
                  <c:v>762643.03500000015</c:v>
                </c:pt>
                <c:pt idx="40">
                  <c:v>800775.18675000011</c:v>
                </c:pt>
                <c:pt idx="41">
                  <c:v>816790.69048500014</c:v>
                </c:pt>
                <c:pt idx="42">
                  <c:v>833126.50429470022</c:v>
                </c:pt>
                <c:pt idx="43">
                  <c:v>849789.03438059415</c:v>
                </c:pt>
                <c:pt idx="44">
                  <c:v>866784.81506820605</c:v>
                </c:pt>
                <c:pt idx="45">
                  <c:v>871118.73914354702</c:v>
                </c:pt>
                <c:pt idx="46">
                  <c:v>875474.33283926465</c:v>
                </c:pt>
                <c:pt idx="47">
                  <c:v>879851.7045034609</c:v>
                </c:pt>
                <c:pt idx="48">
                  <c:v>1105313.7037824728</c:v>
                </c:pt>
                <c:pt idx="49">
                  <c:v>1116366.8408202974</c:v>
                </c:pt>
                <c:pt idx="50">
                  <c:v>1127530.5092285003</c:v>
                </c:pt>
                <c:pt idx="51">
                  <c:v>1138805.8143207852</c:v>
                </c:pt>
                <c:pt idx="52">
                  <c:v>1150193.8724639933</c:v>
                </c:pt>
                <c:pt idx="53">
                  <c:v>1161695.8111886331</c:v>
                </c:pt>
                <c:pt idx="54">
                  <c:v>1173312.7693005195</c:v>
                </c:pt>
                <c:pt idx="55">
                  <c:v>1185045.8969935246</c:v>
                </c:pt>
                <c:pt idx="56">
                  <c:v>1196896.3559634599</c:v>
                </c:pt>
                <c:pt idx="57">
                  <c:v>1208865.3195230945</c:v>
                </c:pt>
                <c:pt idx="58">
                  <c:v>1220953.9727183254</c:v>
                </c:pt>
                <c:pt idx="59">
                  <c:v>1227058.742581917</c:v>
                </c:pt>
                <c:pt idx="60">
                  <c:v>1644258.7150597684</c:v>
                </c:pt>
                <c:pt idx="61">
                  <c:v>1660701.3022103659</c:v>
                </c:pt>
                <c:pt idx="62">
                  <c:v>1677308.3152324697</c:v>
                </c:pt>
                <c:pt idx="63">
                  <c:v>1694081.3983847944</c:v>
                </c:pt>
                <c:pt idx="64">
                  <c:v>1711022.2123686424</c:v>
                </c:pt>
                <c:pt idx="65">
                  <c:v>1728132.4344923291</c:v>
                </c:pt>
                <c:pt idx="66">
                  <c:v>1745413.7588372524</c:v>
                </c:pt>
                <c:pt idx="67">
                  <c:v>1762867.8964256246</c:v>
                </c:pt>
                <c:pt idx="68">
                  <c:v>1780496.5753898812</c:v>
                </c:pt>
                <c:pt idx="69">
                  <c:v>1798301.5411437799</c:v>
                </c:pt>
                <c:pt idx="70">
                  <c:v>1816284.5565552176</c:v>
                </c:pt>
                <c:pt idx="71">
                  <c:v>1825365.9793379935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2E-42C2-AC43-D620458E432C}"/>
            </c:ext>
          </c:extLst>
        </c:ser>
        <c:ser>
          <c:idx val="4"/>
          <c:order val="4"/>
          <c:tx>
            <c:strRef>
              <c:f>Graphs!$B$68</c:f>
              <c:strCache>
                <c:ptCount val="1"/>
                <c:pt idx="0">
                  <c:v>Referral Fees</c:v>
                </c:pt>
              </c:strCache>
            </c:strRef>
          </c:tx>
          <c:spPr>
            <a:gradFill>
              <a:gsLst>
                <a:gs pos="100000">
                  <a:schemeClr val="accent1">
                    <a:tint val="54000"/>
                  </a:schemeClr>
                </a:gs>
                <a:gs pos="0">
                  <a:schemeClr val="accent1">
                    <a:tint val="54000"/>
                    <a:lumMod val="75000"/>
                  </a:schemeClr>
                </a:gs>
              </a:gsLst>
              <a:lin ang="0" scaled="1"/>
            </a:gradFill>
            <a:ln w="25400">
              <a:noFill/>
            </a:ln>
            <a:effectLst>
              <a:innerShdw dist="12700" dir="16200000">
                <a:schemeClr val="lt1">
                  <a:alpha val="75000"/>
                </a:schemeClr>
              </a:innerShdw>
            </a:effectLst>
          </c:spPr>
          <c:cat>
            <c:numRef>
              <c:f>Graphs!$C$63:$BV$63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Graphs!$C$68:$BV$68</c:f>
              <c:numCache>
                <c:formatCode>#,##0</c:formatCode>
                <c:ptCount val="7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2E-42C2-AC43-D620458E4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accent6">
                  <a:alpha val="20000"/>
                </a:schemeClr>
              </a:solidFill>
              <a:prstDash val="solid"/>
              <a:round/>
            </a:ln>
            <a:effectLst/>
          </c:spPr>
        </c:dropLines>
        <c:axId val="670536528"/>
        <c:axId val="670538848"/>
      </c:areaChart>
      <c:dateAx>
        <c:axId val="670536528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75" cap="flat" cmpd="sng" algn="ctr">
            <a:solidFill>
              <a:schemeClr val="accent4"/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538848"/>
        <c:crosses val="autoZero"/>
        <c:auto val="1"/>
        <c:lblOffset val="100"/>
        <c:baseTimeUnit val="months"/>
        <c:majorUnit val="3"/>
        <c:minorUnit val="3"/>
      </c:dateAx>
      <c:valAx>
        <c:axId val="670538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4">
                  <a:alpha val="20000"/>
                </a:schemeClr>
              </a:solidFill>
              <a:prstDash val="sysDot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536528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3382516997566977"/>
          <c:y val="0.14336154532457449"/>
          <c:w val="0.54250810554081097"/>
          <c:h val="4.86277787836997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lt1">
          <a:lumMod val="7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none" spc="2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HEADCOUNT</a:t>
            </a:r>
          </a:p>
        </c:rich>
      </c:tx>
      <c:layout>
        <c:manualLayout>
          <c:xMode val="edge"/>
          <c:yMode val="edge"/>
          <c:x val="0.38780105611798499"/>
          <c:y val="6.40188101487313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none" spc="2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9965004374453"/>
          <c:y val="0.189540463692039"/>
          <c:w val="0.78818069616298003"/>
          <c:h val="0.58541776027996495"/>
        </c:manualLayout>
      </c:layout>
      <c:areaChart>
        <c:grouping val="stacked"/>
        <c:varyColors val="0"/>
        <c:ser>
          <c:idx val="0"/>
          <c:order val="0"/>
          <c:tx>
            <c:strRef>
              <c:f>Graphs!$B$72</c:f>
              <c:strCache>
                <c:ptCount val="1"/>
                <c:pt idx="0">
                  <c:v>Executive &amp; Admin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cat>
            <c:numRef>
              <c:f>Graphs!$C$71:$BV$71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Graphs!$C$72:$BV$72</c:f>
              <c:numCache>
                <c:formatCode>#,##0</c:formatCode>
                <c:ptCount val="7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  <c:pt idx="49">
                  <c:v>9</c:v>
                </c:pt>
                <c:pt idx="50">
                  <c:v>9</c:v>
                </c:pt>
                <c:pt idx="51">
                  <c:v>9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11</c:v>
                </c:pt>
                <c:pt idx="62">
                  <c:v>12</c:v>
                </c:pt>
                <c:pt idx="63">
                  <c:v>13</c:v>
                </c:pt>
                <c:pt idx="64">
                  <c:v>14</c:v>
                </c:pt>
                <c:pt idx="65">
                  <c:v>14</c:v>
                </c:pt>
                <c:pt idx="66">
                  <c:v>14</c:v>
                </c:pt>
                <c:pt idx="67">
                  <c:v>14</c:v>
                </c:pt>
                <c:pt idx="68">
                  <c:v>14</c:v>
                </c:pt>
                <c:pt idx="69">
                  <c:v>14</c:v>
                </c:pt>
                <c:pt idx="70">
                  <c:v>14</c:v>
                </c:pt>
                <c:pt idx="7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9-4DAA-90EC-741EB213E7CE}"/>
            </c:ext>
          </c:extLst>
        </c:ser>
        <c:ser>
          <c:idx val="1"/>
          <c:order val="1"/>
          <c:tx>
            <c:strRef>
              <c:f>Graphs!$B$73</c:f>
              <c:strCache>
                <c:ptCount val="1"/>
                <c:pt idx="0">
                  <c:v>Sales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cat>
            <c:numRef>
              <c:f>Graphs!$C$71:$BV$71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Graphs!$C$73:$BV$73</c:f>
              <c:numCache>
                <c:formatCode>#,##0</c:formatCode>
                <c:ptCount val="7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3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13</c:v>
                </c:pt>
                <c:pt idx="33">
                  <c:v>14</c:v>
                </c:pt>
                <c:pt idx="34">
                  <c:v>15</c:v>
                </c:pt>
                <c:pt idx="35">
                  <c:v>15</c:v>
                </c:pt>
                <c:pt idx="36">
                  <c:v>15</c:v>
                </c:pt>
                <c:pt idx="37">
                  <c:v>15</c:v>
                </c:pt>
                <c:pt idx="38">
                  <c:v>16</c:v>
                </c:pt>
                <c:pt idx="39">
                  <c:v>17</c:v>
                </c:pt>
                <c:pt idx="40">
                  <c:v>18</c:v>
                </c:pt>
                <c:pt idx="41">
                  <c:v>19</c:v>
                </c:pt>
                <c:pt idx="42">
                  <c:v>20</c:v>
                </c:pt>
                <c:pt idx="43">
                  <c:v>22</c:v>
                </c:pt>
                <c:pt idx="44">
                  <c:v>24</c:v>
                </c:pt>
                <c:pt idx="45">
                  <c:v>26</c:v>
                </c:pt>
                <c:pt idx="46">
                  <c:v>28</c:v>
                </c:pt>
                <c:pt idx="47">
                  <c:v>28</c:v>
                </c:pt>
                <c:pt idx="48">
                  <c:v>28</c:v>
                </c:pt>
                <c:pt idx="49">
                  <c:v>30</c:v>
                </c:pt>
                <c:pt idx="50">
                  <c:v>32</c:v>
                </c:pt>
                <c:pt idx="51">
                  <c:v>34</c:v>
                </c:pt>
                <c:pt idx="52">
                  <c:v>36</c:v>
                </c:pt>
                <c:pt idx="53">
                  <c:v>38</c:v>
                </c:pt>
                <c:pt idx="54">
                  <c:v>40</c:v>
                </c:pt>
                <c:pt idx="55">
                  <c:v>42</c:v>
                </c:pt>
                <c:pt idx="56">
                  <c:v>44</c:v>
                </c:pt>
                <c:pt idx="57">
                  <c:v>46</c:v>
                </c:pt>
                <c:pt idx="58">
                  <c:v>46</c:v>
                </c:pt>
                <c:pt idx="59">
                  <c:v>46</c:v>
                </c:pt>
                <c:pt idx="60">
                  <c:v>46</c:v>
                </c:pt>
                <c:pt idx="61">
                  <c:v>48</c:v>
                </c:pt>
                <c:pt idx="62">
                  <c:v>50</c:v>
                </c:pt>
                <c:pt idx="63">
                  <c:v>52</c:v>
                </c:pt>
                <c:pt idx="64">
                  <c:v>54</c:v>
                </c:pt>
                <c:pt idx="65">
                  <c:v>56</c:v>
                </c:pt>
                <c:pt idx="66">
                  <c:v>58</c:v>
                </c:pt>
                <c:pt idx="67">
                  <c:v>60</c:v>
                </c:pt>
                <c:pt idx="68">
                  <c:v>62</c:v>
                </c:pt>
                <c:pt idx="69">
                  <c:v>64</c:v>
                </c:pt>
                <c:pt idx="70">
                  <c:v>66</c:v>
                </c:pt>
                <c:pt idx="71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69-4DAA-90EC-741EB213E7CE}"/>
            </c:ext>
          </c:extLst>
        </c:ser>
        <c:ser>
          <c:idx val="2"/>
          <c:order val="2"/>
          <c:tx>
            <c:strRef>
              <c:f>Graphs!$B$74</c:f>
              <c:strCache>
                <c:ptCount val="1"/>
                <c:pt idx="0">
                  <c:v>Marketing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cat>
            <c:numRef>
              <c:f>Graphs!$C$71:$BV$71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Graphs!$C$74:$BV$74</c:f>
              <c:numCache>
                <c:formatCode>#,##0</c:formatCode>
                <c:ptCount val="7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4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7</c:v>
                </c:pt>
                <c:pt idx="45">
                  <c:v>8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  <c:pt idx="49">
                  <c:v>9</c:v>
                </c:pt>
                <c:pt idx="50">
                  <c:v>9</c:v>
                </c:pt>
                <c:pt idx="51">
                  <c:v>9</c:v>
                </c:pt>
                <c:pt idx="52">
                  <c:v>9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</c:v>
                </c:pt>
                <c:pt idx="7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69-4DAA-90EC-741EB213E7CE}"/>
            </c:ext>
          </c:extLst>
        </c:ser>
        <c:ser>
          <c:idx val="3"/>
          <c:order val="3"/>
          <c:tx>
            <c:strRef>
              <c:f>Graphs!$B$75</c:f>
              <c:strCache>
                <c:ptCount val="1"/>
                <c:pt idx="0">
                  <c:v>Customer Service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cat>
            <c:numRef>
              <c:f>Graphs!$C$71:$BV$71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Graphs!$C$75:$BV$75</c:f>
              <c:numCache>
                <c:formatCode>#,##0</c:formatCode>
                <c:ptCount val="7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15</c:v>
                </c:pt>
                <c:pt idx="53">
                  <c:v>15</c:v>
                </c:pt>
                <c:pt idx="54">
                  <c:v>15</c:v>
                </c:pt>
                <c:pt idx="55">
                  <c:v>15</c:v>
                </c:pt>
                <c:pt idx="56">
                  <c:v>15</c:v>
                </c:pt>
                <c:pt idx="57">
                  <c:v>15</c:v>
                </c:pt>
                <c:pt idx="58">
                  <c:v>15</c:v>
                </c:pt>
                <c:pt idx="59">
                  <c:v>15</c:v>
                </c:pt>
                <c:pt idx="60">
                  <c:v>15</c:v>
                </c:pt>
                <c:pt idx="61">
                  <c:v>15</c:v>
                </c:pt>
                <c:pt idx="62">
                  <c:v>15</c:v>
                </c:pt>
                <c:pt idx="63">
                  <c:v>15</c:v>
                </c:pt>
                <c:pt idx="64">
                  <c:v>15</c:v>
                </c:pt>
                <c:pt idx="65">
                  <c:v>15</c:v>
                </c:pt>
                <c:pt idx="66">
                  <c:v>15</c:v>
                </c:pt>
                <c:pt idx="67">
                  <c:v>15</c:v>
                </c:pt>
                <c:pt idx="68">
                  <c:v>15</c:v>
                </c:pt>
                <c:pt idx="69">
                  <c:v>15</c:v>
                </c:pt>
                <c:pt idx="70">
                  <c:v>15</c:v>
                </c:pt>
                <c:pt idx="7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69-4DAA-90EC-741EB213E7CE}"/>
            </c:ext>
          </c:extLst>
        </c:ser>
        <c:ser>
          <c:idx val="4"/>
          <c:order val="4"/>
          <c:tx>
            <c:strRef>
              <c:f>Graphs!$B$76</c:f>
              <c:strCache>
                <c:ptCount val="1"/>
                <c:pt idx="0">
                  <c:v>Corporate Operations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cat>
            <c:numRef>
              <c:f>Graphs!$C$71:$BV$71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Graphs!$C$76:$BV$76</c:f>
              <c:numCache>
                <c:formatCode>#,##0</c:formatCode>
                <c:ptCount val="7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5</c:v>
                </c:pt>
                <c:pt idx="38">
                  <c:v>6</c:v>
                </c:pt>
                <c:pt idx="39">
                  <c:v>7</c:v>
                </c:pt>
                <c:pt idx="40">
                  <c:v>7</c:v>
                </c:pt>
                <c:pt idx="41">
                  <c:v>7</c:v>
                </c:pt>
                <c:pt idx="42">
                  <c:v>7</c:v>
                </c:pt>
                <c:pt idx="43">
                  <c:v>7</c:v>
                </c:pt>
                <c:pt idx="44">
                  <c:v>8</c:v>
                </c:pt>
                <c:pt idx="45">
                  <c:v>9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11</c:v>
                </c:pt>
                <c:pt idx="52">
                  <c:v>12</c:v>
                </c:pt>
                <c:pt idx="53">
                  <c:v>13</c:v>
                </c:pt>
                <c:pt idx="54">
                  <c:v>13</c:v>
                </c:pt>
                <c:pt idx="55">
                  <c:v>14</c:v>
                </c:pt>
                <c:pt idx="56">
                  <c:v>15</c:v>
                </c:pt>
                <c:pt idx="57">
                  <c:v>16</c:v>
                </c:pt>
                <c:pt idx="58">
                  <c:v>16</c:v>
                </c:pt>
                <c:pt idx="59">
                  <c:v>16</c:v>
                </c:pt>
                <c:pt idx="60">
                  <c:v>16</c:v>
                </c:pt>
                <c:pt idx="61">
                  <c:v>17</c:v>
                </c:pt>
                <c:pt idx="62">
                  <c:v>18</c:v>
                </c:pt>
                <c:pt idx="63">
                  <c:v>19</c:v>
                </c:pt>
                <c:pt idx="64">
                  <c:v>20</c:v>
                </c:pt>
                <c:pt idx="65">
                  <c:v>21</c:v>
                </c:pt>
                <c:pt idx="66">
                  <c:v>22</c:v>
                </c:pt>
                <c:pt idx="67">
                  <c:v>23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69-4DAA-90EC-741EB213E7CE}"/>
            </c:ext>
          </c:extLst>
        </c:ser>
        <c:ser>
          <c:idx val="5"/>
          <c:order val="5"/>
          <c:tx>
            <c:strRef>
              <c:f>Graphs!$B$77</c:f>
              <c:strCache>
                <c:ptCount val="1"/>
                <c:pt idx="0">
                  <c:v>Engineering &amp; Product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/>
          </c:spPr>
          <c:cat>
            <c:numRef>
              <c:f>Graphs!$C$71:$BV$71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Graphs!$C$77:$BV$77</c:f>
              <c:numCache>
                <c:formatCode>#,##0</c:formatCode>
                <c:ptCount val="72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8</c:v>
                </c:pt>
                <c:pt idx="4">
                  <c:v>11</c:v>
                </c:pt>
                <c:pt idx="5">
                  <c:v>13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8</c:v>
                </c:pt>
                <c:pt idx="33">
                  <c:v>9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17</c:v>
                </c:pt>
                <c:pt idx="44">
                  <c:v>19</c:v>
                </c:pt>
                <c:pt idx="45">
                  <c:v>21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  <c:pt idx="49">
                  <c:v>25</c:v>
                </c:pt>
                <c:pt idx="50">
                  <c:v>27</c:v>
                </c:pt>
                <c:pt idx="51">
                  <c:v>29</c:v>
                </c:pt>
                <c:pt idx="52">
                  <c:v>31</c:v>
                </c:pt>
                <c:pt idx="53">
                  <c:v>31</c:v>
                </c:pt>
                <c:pt idx="54">
                  <c:v>33</c:v>
                </c:pt>
                <c:pt idx="55">
                  <c:v>33</c:v>
                </c:pt>
                <c:pt idx="56">
                  <c:v>33</c:v>
                </c:pt>
                <c:pt idx="57">
                  <c:v>35</c:v>
                </c:pt>
                <c:pt idx="58">
                  <c:v>35</c:v>
                </c:pt>
                <c:pt idx="59">
                  <c:v>35</c:v>
                </c:pt>
                <c:pt idx="60">
                  <c:v>35</c:v>
                </c:pt>
                <c:pt idx="61">
                  <c:v>37</c:v>
                </c:pt>
                <c:pt idx="62">
                  <c:v>39</c:v>
                </c:pt>
                <c:pt idx="63">
                  <c:v>41</c:v>
                </c:pt>
                <c:pt idx="64">
                  <c:v>43</c:v>
                </c:pt>
                <c:pt idx="65">
                  <c:v>45</c:v>
                </c:pt>
                <c:pt idx="66">
                  <c:v>47</c:v>
                </c:pt>
                <c:pt idx="67">
                  <c:v>49</c:v>
                </c:pt>
                <c:pt idx="68">
                  <c:v>51</c:v>
                </c:pt>
                <c:pt idx="69">
                  <c:v>53</c:v>
                </c:pt>
                <c:pt idx="70">
                  <c:v>55</c:v>
                </c:pt>
                <c:pt idx="71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7-0945-9F91-4AB06B1B1E89}"/>
            </c:ext>
          </c:extLst>
        </c:ser>
        <c:ser>
          <c:idx val="6"/>
          <c:order val="6"/>
          <c:tx>
            <c:strRef>
              <c:f>Graphs!$B$78</c:f>
              <c:strCache>
                <c:ptCount val="1"/>
                <c:pt idx="0">
                  <c:v>Contractors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lumMod val="60000"/>
                  <a:shade val="95000"/>
                </a:schemeClr>
              </a:solidFill>
              <a:round/>
            </a:ln>
            <a:effectLst/>
          </c:spPr>
          <c:cat>
            <c:numRef>
              <c:f>Graphs!$C$71:$BV$71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Graphs!$C$78:$BV$78</c:f>
              <c:numCache>
                <c:formatCode>#,##0</c:formatCode>
                <c:ptCount val="7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6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9</c:v>
                </c:pt>
                <c:pt idx="23">
                  <c:v>9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11</c:v>
                </c:pt>
                <c:pt idx="28">
                  <c:v>11</c:v>
                </c:pt>
                <c:pt idx="29">
                  <c:v>11</c:v>
                </c:pt>
                <c:pt idx="30">
                  <c:v>13</c:v>
                </c:pt>
                <c:pt idx="31">
                  <c:v>14</c:v>
                </c:pt>
                <c:pt idx="32">
                  <c:v>14</c:v>
                </c:pt>
                <c:pt idx="33">
                  <c:v>14</c:v>
                </c:pt>
                <c:pt idx="34">
                  <c:v>16</c:v>
                </c:pt>
                <c:pt idx="35">
                  <c:v>16</c:v>
                </c:pt>
                <c:pt idx="36">
                  <c:v>17</c:v>
                </c:pt>
                <c:pt idx="37">
                  <c:v>17</c:v>
                </c:pt>
                <c:pt idx="38">
                  <c:v>17</c:v>
                </c:pt>
                <c:pt idx="39">
                  <c:v>18</c:v>
                </c:pt>
                <c:pt idx="40">
                  <c:v>18</c:v>
                </c:pt>
                <c:pt idx="41">
                  <c:v>18</c:v>
                </c:pt>
                <c:pt idx="42">
                  <c:v>20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  <c:pt idx="49">
                  <c:v>23</c:v>
                </c:pt>
                <c:pt idx="50">
                  <c:v>23</c:v>
                </c:pt>
                <c:pt idx="51">
                  <c:v>23</c:v>
                </c:pt>
                <c:pt idx="52">
                  <c:v>23</c:v>
                </c:pt>
                <c:pt idx="53">
                  <c:v>23</c:v>
                </c:pt>
                <c:pt idx="54">
                  <c:v>23</c:v>
                </c:pt>
                <c:pt idx="55">
                  <c:v>23</c:v>
                </c:pt>
                <c:pt idx="56">
                  <c:v>23</c:v>
                </c:pt>
                <c:pt idx="57">
                  <c:v>23</c:v>
                </c:pt>
                <c:pt idx="58">
                  <c:v>23</c:v>
                </c:pt>
                <c:pt idx="59">
                  <c:v>23</c:v>
                </c:pt>
                <c:pt idx="60">
                  <c:v>23</c:v>
                </c:pt>
                <c:pt idx="61">
                  <c:v>23</c:v>
                </c:pt>
                <c:pt idx="62">
                  <c:v>23</c:v>
                </c:pt>
                <c:pt idx="63">
                  <c:v>23</c:v>
                </c:pt>
                <c:pt idx="64">
                  <c:v>23</c:v>
                </c:pt>
                <c:pt idx="65">
                  <c:v>23</c:v>
                </c:pt>
                <c:pt idx="66">
                  <c:v>23</c:v>
                </c:pt>
                <c:pt idx="67">
                  <c:v>23</c:v>
                </c:pt>
                <c:pt idx="68">
                  <c:v>23</c:v>
                </c:pt>
                <c:pt idx="69">
                  <c:v>23</c:v>
                </c:pt>
                <c:pt idx="70">
                  <c:v>23</c:v>
                </c:pt>
                <c:pt idx="71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CB-46F7-9991-849EF70A2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>
              <a:solidFill>
                <a:schemeClr val="accent6">
                  <a:alpha val="20000"/>
                </a:schemeClr>
              </a:solidFill>
              <a:prstDash val="solid"/>
            </a:ln>
            <a:effectLst/>
          </c:spPr>
        </c:dropLines>
        <c:axId val="667729424"/>
        <c:axId val="667731744"/>
      </c:areaChart>
      <c:dateAx>
        <c:axId val="667729424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accent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7731744"/>
        <c:crosses val="autoZero"/>
        <c:auto val="1"/>
        <c:lblOffset val="100"/>
        <c:baseTimeUnit val="months"/>
        <c:majorUnit val="3"/>
        <c:minorUnit val="3"/>
      </c:dateAx>
      <c:valAx>
        <c:axId val="66773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4">
                  <a:alpha val="20000"/>
                </a:schemeClr>
              </a:solidFill>
              <a:prstDash val="sysDot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77294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4723128358955101"/>
          <c:y val="0.116111111111111"/>
          <c:w val="0.78337184456682185"/>
          <c:h val="9.28662171694280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CASH FLOWS ($000)</a:t>
            </a:r>
          </a:p>
        </c:rich>
      </c:tx>
      <c:layout>
        <c:manualLayout>
          <c:xMode val="edge"/>
          <c:yMode val="edge"/>
          <c:x val="0.359925478065242"/>
          <c:y val="7.05500874890638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95475565554301"/>
          <c:y val="0.206207130358705"/>
          <c:w val="0.78006077365329296"/>
          <c:h val="0.5715288713910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Graphs!$B$84</c:f>
              <c:strCache>
                <c:ptCount val="1"/>
                <c:pt idx="0">
                  <c:v>Cash Burn / Generation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Graphs!$C$83:$BV$83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Graphs!$C$84:$BV$84</c:f>
              <c:numCache>
                <c:formatCode>#,##0</c:formatCode>
                <c:ptCount val="72"/>
                <c:pt idx="0">
                  <c:v>-234700.56666666668</c:v>
                </c:pt>
                <c:pt idx="1">
                  <c:v>-250507.53333333338</c:v>
                </c:pt>
                <c:pt idx="2">
                  <c:v>-265661.3</c:v>
                </c:pt>
                <c:pt idx="3">
                  <c:v>-318270.59999999998</c:v>
                </c:pt>
                <c:pt idx="4">
                  <c:v>-386919.4</c:v>
                </c:pt>
                <c:pt idx="5">
                  <c:v>-418315.33333333337</c:v>
                </c:pt>
                <c:pt idx="6">
                  <c:v>-409015.1</c:v>
                </c:pt>
                <c:pt idx="7">
                  <c:v>-433408.2</c:v>
                </c:pt>
                <c:pt idx="8">
                  <c:v>-459169.63333333336</c:v>
                </c:pt>
                <c:pt idx="9">
                  <c:v>-461414.40000000002</c:v>
                </c:pt>
                <c:pt idx="10">
                  <c:v>-519263.96666666662</c:v>
                </c:pt>
                <c:pt idx="11">
                  <c:v>-839906.46666666679</c:v>
                </c:pt>
                <c:pt idx="12">
                  <c:v>-607348.75416666677</c:v>
                </c:pt>
                <c:pt idx="13">
                  <c:v>-627671.44750000013</c:v>
                </c:pt>
                <c:pt idx="14">
                  <c:v>-654266.45939583331</c:v>
                </c:pt>
                <c:pt idx="15">
                  <c:v>-706786.35750520835</c:v>
                </c:pt>
                <c:pt idx="16">
                  <c:v>-697067.7705340106</c:v>
                </c:pt>
                <c:pt idx="17">
                  <c:v>-779094.29289627343</c:v>
                </c:pt>
                <c:pt idx="18">
                  <c:v>-832285.5421584557</c:v>
                </c:pt>
                <c:pt idx="19">
                  <c:v>-863060.74418048421</c:v>
                </c:pt>
                <c:pt idx="20">
                  <c:v>-897456.89462835784</c:v>
                </c:pt>
                <c:pt idx="21">
                  <c:v>-906741.4147007115</c:v>
                </c:pt>
                <c:pt idx="22">
                  <c:v>-988472.94376907975</c:v>
                </c:pt>
                <c:pt idx="23">
                  <c:v>-1621802.8409575345</c:v>
                </c:pt>
                <c:pt idx="24">
                  <c:v>-801424.1288145401</c:v>
                </c:pt>
                <c:pt idx="25">
                  <c:v>-792148.52199047874</c:v>
                </c:pt>
                <c:pt idx="26">
                  <c:v>-793786.24420343165</c:v>
                </c:pt>
                <c:pt idx="27">
                  <c:v>-808026.15530490188</c:v>
                </c:pt>
                <c:pt idx="28">
                  <c:v>-808358.94285043131</c:v>
                </c:pt>
                <c:pt idx="29">
                  <c:v>-380446.20523111511</c:v>
                </c:pt>
                <c:pt idx="30">
                  <c:v>-422776.67144035955</c:v>
                </c:pt>
                <c:pt idx="31">
                  <c:v>-434205.25229797419</c:v>
                </c:pt>
                <c:pt idx="32">
                  <c:v>-454622.67305655964</c:v>
                </c:pt>
                <c:pt idx="33">
                  <c:v>-474307.85397882236</c:v>
                </c:pt>
                <c:pt idx="34">
                  <c:v>-546952.87213797471</c:v>
                </c:pt>
                <c:pt idx="35">
                  <c:v>-1335184.6769247465</c:v>
                </c:pt>
                <c:pt idx="36">
                  <c:v>-744205.38015029184</c:v>
                </c:pt>
                <c:pt idx="37">
                  <c:v>-717759.45069239265</c:v>
                </c:pt>
                <c:pt idx="38">
                  <c:v>-733684.15295563359</c:v>
                </c:pt>
                <c:pt idx="39">
                  <c:v>-489343.11073689535</c:v>
                </c:pt>
                <c:pt idx="40">
                  <c:v>-476980.35566922324</c:v>
                </c:pt>
                <c:pt idx="41">
                  <c:v>-282768.43358266121</c:v>
                </c:pt>
                <c:pt idx="42">
                  <c:v>-472767.01703542192</c:v>
                </c:pt>
                <c:pt idx="43">
                  <c:v>-519773.94772529276</c:v>
                </c:pt>
                <c:pt idx="44">
                  <c:v>-586186.1888167276</c:v>
                </c:pt>
                <c:pt idx="45">
                  <c:v>-553696.83173993509</c:v>
                </c:pt>
                <c:pt idx="46">
                  <c:v>-695438.79686520156</c:v>
                </c:pt>
                <c:pt idx="47">
                  <c:v>-2035928.8306148937</c:v>
                </c:pt>
                <c:pt idx="48">
                  <c:v>298510.03315665573</c:v>
                </c:pt>
                <c:pt idx="49">
                  <c:v>-241282.43365566107</c:v>
                </c:pt>
                <c:pt idx="50">
                  <c:v>-286129.51405835059</c:v>
                </c:pt>
                <c:pt idx="51">
                  <c:v>-346461.482916418</c:v>
                </c:pt>
                <c:pt idx="52">
                  <c:v>-426000.54013690911</c:v>
                </c:pt>
                <c:pt idx="53">
                  <c:v>-454112.76453692978</c:v>
                </c:pt>
                <c:pt idx="54">
                  <c:v>-494898.41931988159</c:v>
                </c:pt>
                <c:pt idx="55">
                  <c:v>-499441.07020270545</c:v>
                </c:pt>
                <c:pt idx="56">
                  <c:v>-502897.89059087401</c:v>
                </c:pt>
                <c:pt idx="57">
                  <c:v>-578356.40307840612</c:v>
                </c:pt>
                <c:pt idx="58">
                  <c:v>-517693.23166963924</c:v>
                </c:pt>
                <c:pt idx="59">
                  <c:v>-2389998.9105080673</c:v>
                </c:pt>
                <c:pt idx="60">
                  <c:v>1232840.9038932649</c:v>
                </c:pt>
                <c:pt idx="61">
                  <c:v>1145038.0593971545</c:v>
                </c:pt>
                <c:pt idx="62">
                  <c:v>1090403.5042523835</c:v>
                </c:pt>
                <c:pt idx="63">
                  <c:v>1037906.7208257858</c:v>
                </c:pt>
                <c:pt idx="64">
                  <c:v>987589.46402034909</c:v>
                </c:pt>
                <c:pt idx="65">
                  <c:v>938147.42976131104</c:v>
                </c:pt>
                <c:pt idx="66">
                  <c:v>917827.30059492029</c:v>
                </c:pt>
                <c:pt idx="67">
                  <c:v>899816.9792491626</c:v>
                </c:pt>
                <c:pt idx="68">
                  <c:v>884161.62072346453</c:v>
                </c:pt>
                <c:pt idx="69">
                  <c:v>892376.1134096235</c:v>
                </c:pt>
                <c:pt idx="70">
                  <c:v>903038.57472953387</c:v>
                </c:pt>
                <c:pt idx="71">
                  <c:v>-2240587.4905368891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DD-46A3-A338-FAE7A1C56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647915952"/>
        <c:axId val="648838912"/>
      </c:barChart>
      <c:lineChart>
        <c:grouping val="standard"/>
        <c:varyColors val="0"/>
        <c:ser>
          <c:idx val="2"/>
          <c:order val="1"/>
          <c:tx>
            <c:strRef>
              <c:f>Graphs!$B$85</c:f>
              <c:strCache>
                <c:ptCount val="1"/>
                <c:pt idx="0">
                  <c:v>Cash Balance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Graphs!$C$83:$BV$83</c:f>
              <c:numCache>
                <c:formatCode>[$-409]mmm\-yy;@</c:formatCode>
                <c:ptCount val="7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  <c:pt idx="58">
                  <c:v>46327</c:v>
                </c:pt>
                <c:pt idx="59">
                  <c:v>46357</c:v>
                </c:pt>
                <c:pt idx="60">
                  <c:v>46388</c:v>
                </c:pt>
                <c:pt idx="61">
                  <c:v>46419</c:v>
                </c:pt>
                <c:pt idx="62">
                  <c:v>46447</c:v>
                </c:pt>
                <c:pt idx="63">
                  <c:v>46478</c:v>
                </c:pt>
                <c:pt idx="64">
                  <c:v>46508</c:v>
                </c:pt>
                <c:pt idx="65">
                  <c:v>46539</c:v>
                </c:pt>
                <c:pt idx="66">
                  <c:v>46569</c:v>
                </c:pt>
                <c:pt idx="67">
                  <c:v>46600</c:v>
                </c:pt>
                <c:pt idx="68">
                  <c:v>46631</c:v>
                </c:pt>
                <c:pt idx="69">
                  <c:v>46661</c:v>
                </c:pt>
                <c:pt idx="70">
                  <c:v>46692</c:v>
                </c:pt>
                <c:pt idx="71">
                  <c:v>46722</c:v>
                </c:pt>
              </c:numCache>
            </c:numRef>
          </c:cat>
          <c:val>
            <c:numRef>
              <c:f>Graphs!$C$85:$BV$85</c:f>
              <c:numCache>
                <c:formatCode>#,##0</c:formatCode>
                <c:ptCount val="72"/>
                <c:pt idx="0">
                  <c:v>1265299.4333333333</c:v>
                </c:pt>
                <c:pt idx="1">
                  <c:v>1014791.8999999999</c:v>
                </c:pt>
                <c:pt idx="2">
                  <c:v>9749130.5999999996</c:v>
                </c:pt>
                <c:pt idx="3">
                  <c:v>9430860</c:v>
                </c:pt>
                <c:pt idx="4">
                  <c:v>9043940.5999999996</c:v>
                </c:pt>
                <c:pt idx="5">
                  <c:v>8625625.2666666657</c:v>
                </c:pt>
                <c:pt idx="6">
                  <c:v>8216610.166666666</c:v>
                </c:pt>
                <c:pt idx="7">
                  <c:v>7783201.9666666659</c:v>
                </c:pt>
                <c:pt idx="8">
                  <c:v>7324032.3333333321</c:v>
                </c:pt>
                <c:pt idx="9">
                  <c:v>6862617.9333333317</c:v>
                </c:pt>
                <c:pt idx="10">
                  <c:v>6343353.9666666649</c:v>
                </c:pt>
                <c:pt idx="11">
                  <c:v>5503447.4999999981</c:v>
                </c:pt>
                <c:pt idx="12">
                  <c:v>4896098.7458333317</c:v>
                </c:pt>
                <c:pt idx="13">
                  <c:v>4268427.2983333319</c:v>
                </c:pt>
                <c:pt idx="14">
                  <c:v>3614160.8389374986</c:v>
                </c:pt>
                <c:pt idx="15">
                  <c:v>2907374.4814322903</c:v>
                </c:pt>
                <c:pt idx="16">
                  <c:v>2210306.7108982797</c:v>
                </c:pt>
                <c:pt idx="17">
                  <c:v>1431212.4180020061</c:v>
                </c:pt>
                <c:pt idx="18">
                  <c:v>20598926.875843551</c:v>
                </c:pt>
                <c:pt idx="19">
                  <c:v>19735866.131663065</c:v>
                </c:pt>
                <c:pt idx="20">
                  <c:v>18838409.237034708</c:v>
                </c:pt>
                <c:pt idx="21">
                  <c:v>17931667.822333995</c:v>
                </c:pt>
                <c:pt idx="22">
                  <c:v>16943194.878564917</c:v>
                </c:pt>
                <c:pt idx="23">
                  <c:v>15321392.037607383</c:v>
                </c:pt>
                <c:pt idx="24">
                  <c:v>14519967.908792842</c:v>
                </c:pt>
                <c:pt idx="25">
                  <c:v>13727819.386802364</c:v>
                </c:pt>
                <c:pt idx="26">
                  <c:v>12934033.142598933</c:v>
                </c:pt>
                <c:pt idx="27">
                  <c:v>12126006.987294031</c:v>
                </c:pt>
                <c:pt idx="28">
                  <c:v>11317648.0444436</c:v>
                </c:pt>
                <c:pt idx="29">
                  <c:v>10937201.839212485</c:v>
                </c:pt>
                <c:pt idx="30">
                  <c:v>10514425.167772125</c:v>
                </c:pt>
                <c:pt idx="31">
                  <c:v>10080219.91547415</c:v>
                </c:pt>
                <c:pt idx="32">
                  <c:v>9625597.2424175907</c:v>
                </c:pt>
                <c:pt idx="33">
                  <c:v>9151289.3884387687</c:v>
                </c:pt>
                <c:pt idx="34">
                  <c:v>8604336.5163007937</c:v>
                </c:pt>
                <c:pt idx="35">
                  <c:v>7269151.8393760473</c:v>
                </c:pt>
                <c:pt idx="36">
                  <c:v>6524946.4592257552</c:v>
                </c:pt>
                <c:pt idx="37">
                  <c:v>5807187.0085333623</c:v>
                </c:pt>
                <c:pt idx="38">
                  <c:v>5073502.8555777287</c:v>
                </c:pt>
                <c:pt idx="39">
                  <c:v>4584159.7448408334</c:v>
                </c:pt>
                <c:pt idx="40">
                  <c:v>4107179.3891716101</c:v>
                </c:pt>
                <c:pt idx="41">
                  <c:v>33824410.955588952</c:v>
                </c:pt>
                <c:pt idx="42">
                  <c:v>33351643.938553531</c:v>
                </c:pt>
                <c:pt idx="43">
                  <c:v>32831869.990828238</c:v>
                </c:pt>
                <c:pt idx="44">
                  <c:v>32245683.802011512</c:v>
                </c:pt>
                <c:pt idx="45">
                  <c:v>31691986.970271576</c:v>
                </c:pt>
                <c:pt idx="46">
                  <c:v>30996548.173406374</c:v>
                </c:pt>
                <c:pt idx="47">
                  <c:v>28960619.342791479</c:v>
                </c:pt>
                <c:pt idx="48">
                  <c:v>29259129.375948135</c:v>
                </c:pt>
                <c:pt idx="49">
                  <c:v>29017846.942292474</c:v>
                </c:pt>
                <c:pt idx="50">
                  <c:v>28731717.428234123</c:v>
                </c:pt>
                <c:pt idx="51">
                  <c:v>28385255.945317704</c:v>
                </c:pt>
                <c:pt idx="52">
                  <c:v>27959255.405180797</c:v>
                </c:pt>
                <c:pt idx="53">
                  <c:v>27505142.640643869</c:v>
                </c:pt>
                <c:pt idx="54">
                  <c:v>27010244.221323986</c:v>
                </c:pt>
                <c:pt idx="55">
                  <c:v>26510803.151121281</c:v>
                </c:pt>
                <c:pt idx="56">
                  <c:v>26007905.260530408</c:v>
                </c:pt>
                <c:pt idx="57">
                  <c:v>25429548.857452001</c:v>
                </c:pt>
                <c:pt idx="58">
                  <c:v>24911855.625782363</c:v>
                </c:pt>
                <c:pt idx="59">
                  <c:v>22521856.715274297</c:v>
                </c:pt>
                <c:pt idx="60">
                  <c:v>23754697.619167563</c:v>
                </c:pt>
                <c:pt idx="61">
                  <c:v>24899735.678564716</c:v>
                </c:pt>
                <c:pt idx="62">
                  <c:v>25990139.182817101</c:v>
                </c:pt>
                <c:pt idx="63">
                  <c:v>27028045.903642885</c:v>
                </c:pt>
                <c:pt idx="64">
                  <c:v>28015635.367663234</c:v>
                </c:pt>
                <c:pt idx="65">
                  <c:v>28953782.797424547</c:v>
                </c:pt>
                <c:pt idx="66">
                  <c:v>29871610.098019466</c:v>
                </c:pt>
                <c:pt idx="67">
                  <c:v>30771427.07726863</c:v>
                </c:pt>
                <c:pt idx="68">
                  <c:v>31655588.697992094</c:v>
                </c:pt>
                <c:pt idx="69">
                  <c:v>32547964.811401717</c:v>
                </c:pt>
                <c:pt idx="70">
                  <c:v>33451003.386131249</c:v>
                </c:pt>
                <c:pt idx="71">
                  <c:v>31210415.895594358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DD-46A3-A338-FAE7A1C56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7915952"/>
        <c:axId val="648838912"/>
      </c:lineChart>
      <c:dateAx>
        <c:axId val="647915952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accent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8838912"/>
        <c:crosses val="autoZero"/>
        <c:auto val="1"/>
        <c:lblOffset val="200"/>
        <c:baseTimeUnit val="months"/>
        <c:majorUnit val="3"/>
        <c:minorUnit val="3"/>
      </c:dateAx>
      <c:valAx>
        <c:axId val="648838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4">
                  <a:alpha val="20000"/>
                </a:schemeClr>
              </a:solidFill>
              <a:prstDash val="sysDot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791595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36780246219223"/>
          <c:y val="0.12166666666666701"/>
          <c:w val="0.66426347570253996"/>
          <c:h val="4.79945477213531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800" b="1">
                <a:solidFill>
                  <a:sysClr val="windowText" lastClr="000000"/>
                </a:solidFill>
              </a:rPr>
              <a:t>OPERATING EXPENSES</a:t>
            </a:r>
            <a:r>
              <a:rPr lang="en-US" sz="1800" b="1" baseline="0">
                <a:solidFill>
                  <a:sysClr val="windowText" lastClr="000000"/>
                </a:solidFill>
              </a:rPr>
              <a:t> ($000)</a:t>
            </a:r>
            <a:endParaRPr lang="en-US" sz="1800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454155793822497"/>
          <c:y val="6.27674750356633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3193947282242395E-2"/>
          <c:y val="0.28844620171408675"/>
          <c:w val="0.88348862152754715"/>
          <c:h val="0.5512163725611330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Graphs!$B$90</c:f>
              <c:strCache>
                <c:ptCount val="1"/>
                <c:pt idx="0">
                  <c:v>Total Payroll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Graphs!$C$89:$H$89</c:f>
              <c:numCache>
                <c:formatCode>yyyy</c:formatCode>
                <c:ptCount val="6"/>
                <c:pt idx="0">
                  <c:v>44805</c:v>
                </c:pt>
                <c:pt idx="1">
                  <c:v>45261</c:v>
                </c:pt>
                <c:pt idx="2">
                  <c:v>45627</c:v>
                </c:pt>
                <c:pt idx="3">
                  <c:v>45992</c:v>
                </c:pt>
                <c:pt idx="4">
                  <c:v>46357</c:v>
                </c:pt>
                <c:pt idx="5">
                  <c:v>46722</c:v>
                </c:pt>
              </c:numCache>
            </c:numRef>
          </c:cat>
          <c:val>
            <c:numRef>
              <c:f>Graphs!$C$90:$H$90</c:f>
              <c:numCache>
                <c:formatCode>_(* #,##0_);_(* \(#,##0\);_(* "-"??_);_(@_)</c:formatCode>
                <c:ptCount val="6"/>
                <c:pt idx="0">
                  <c:v>3772.7125000000005</c:v>
                </c:pt>
                <c:pt idx="1">
                  <c:v>8521.1615833333362</c:v>
                </c:pt>
                <c:pt idx="2">
                  <c:v>9899.5712533333335</c:v>
                </c:pt>
                <c:pt idx="3">
                  <c:v>17779.990345200004</c:v>
                </c:pt>
                <c:pt idx="4">
                  <c:v>31405.17600928</c:v>
                </c:pt>
                <c:pt idx="5">
                  <c:v>47283.578507819526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CE-4F7F-AF90-A4D2D468B8AF}"/>
            </c:ext>
          </c:extLst>
        </c:ser>
        <c:ser>
          <c:idx val="1"/>
          <c:order val="1"/>
          <c:tx>
            <c:strRef>
              <c:f>Graphs!$B$91</c:f>
              <c:strCache>
                <c:ptCount val="1"/>
                <c:pt idx="0">
                  <c:v>Sales &amp; Marketing Programs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Graphs!$C$89:$H$89</c:f>
              <c:numCache>
                <c:formatCode>yyyy</c:formatCode>
                <c:ptCount val="6"/>
                <c:pt idx="0">
                  <c:v>44805</c:v>
                </c:pt>
                <c:pt idx="1">
                  <c:v>45261</c:v>
                </c:pt>
                <c:pt idx="2">
                  <c:v>45627</c:v>
                </c:pt>
                <c:pt idx="3">
                  <c:v>45992</c:v>
                </c:pt>
                <c:pt idx="4">
                  <c:v>46357</c:v>
                </c:pt>
                <c:pt idx="5">
                  <c:v>46722</c:v>
                </c:pt>
              </c:numCache>
            </c:numRef>
          </c:cat>
          <c:val>
            <c:numRef>
              <c:f>Graphs!$C$91:$H$91</c:f>
              <c:numCache>
                <c:formatCode>_(* #,##0_);_(* \(#,##0\);_(* "-"??_);_(@_)</c:formatCode>
                <c:ptCount val="6"/>
                <c:pt idx="0">
                  <c:v>379.05</c:v>
                </c:pt>
                <c:pt idx="1">
                  <c:v>1216.7823309975979</c:v>
                </c:pt>
                <c:pt idx="2">
                  <c:v>3083.2903642520128</c:v>
                </c:pt>
                <c:pt idx="3">
                  <c:v>4159.9696833020371</c:v>
                </c:pt>
                <c:pt idx="4">
                  <c:v>9154.633820197414</c:v>
                </c:pt>
                <c:pt idx="5">
                  <c:v>11476.319014902008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CE-4F7F-AF90-A4D2D468B8AF}"/>
            </c:ext>
          </c:extLst>
        </c:ser>
        <c:ser>
          <c:idx val="2"/>
          <c:order val="2"/>
          <c:tx>
            <c:strRef>
              <c:f>Graphs!$B$92</c:f>
              <c:strCache>
                <c:ptCount val="1"/>
                <c:pt idx="0">
                  <c:v>General &amp; Administrative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Graphs!$C$89:$H$89</c:f>
              <c:numCache>
                <c:formatCode>yyyy</c:formatCode>
                <c:ptCount val="6"/>
                <c:pt idx="0">
                  <c:v>44805</c:v>
                </c:pt>
                <c:pt idx="1">
                  <c:v>45261</c:v>
                </c:pt>
                <c:pt idx="2">
                  <c:v>45627</c:v>
                </c:pt>
                <c:pt idx="3">
                  <c:v>45992</c:v>
                </c:pt>
                <c:pt idx="4">
                  <c:v>46357</c:v>
                </c:pt>
                <c:pt idx="5">
                  <c:v>46722</c:v>
                </c:pt>
              </c:numCache>
            </c:numRef>
          </c:cat>
          <c:val>
            <c:numRef>
              <c:f>Graphs!$C$92:$H$92</c:f>
              <c:numCache>
                <c:formatCode>_(* #,##0_);_(* \(#,##0\);_(* "-"??_);_(@_)</c:formatCode>
                <c:ptCount val="6"/>
                <c:pt idx="0">
                  <c:v>355.5</c:v>
                </c:pt>
                <c:pt idx="1">
                  <c:v>801</c:v>
                </c:pt>
                <c:pt idx="2">
                  <c:v>1015.5</c:v>
                </c:pt>
                <c:pt idx="3">
                  <c:v>1260</c:v>
                </c:pt>
                <c:pt idx="4">
                  <c:v>1678</c:v>
                </c:pt>
                <c:pt idx="5">
                  <c:v>11205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CE-4F7F-AF90-A4D2D468B8AF}"/>
            </c:ext>
          </c:extLst>
        </c:ser>
        <c:ser>
          <c:idx val="3"/>
          <c:order val="3"/>
          <c:tx>
            <c:strRef>
              <c:f>Graphs!$B$93</c:f>
              <c:strCache>
                <c:ptCount val="1"/>
                <c:pt idx="0">
                  <c:v>Legal &amp; Professional Fees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Graphs!$C$89:$H$89</c:f>
              <c:numCache>
                <c:formatCode>yyyy</c:formatCode>
                <c:ptCount val="6"/>
                <c:pt idx="0">
                  <c:v>44805</c:v>
                </c:pt>
                <c:pt idx="1">
                  <c:v>45261</c:v>
                </c:pt>
                <c:pt idx="2">
                  <c:v>45627</c:v>
                </c:pt>
                <c:pt idx="3">
                  <c:v>45992</c:v>
                </c:pt>
                <c:pt idx="4">
                  <c:v>46357</c:v>
                </c:pt>
                <c:pt idx="5">
                  <c:v>46722</c:v>
                </c:pt>
              </c:numCache>
            </c:numRef>
          </c:cat>
          <c:val>
            <c:numRef>
              <c:f>Graphs!$C$93:$H$93</c:f>
              <c:numCache>
                <c:formatCode>_(* #,##0_);_(* \(#,##0\);_(* "-"??_);_(@_)</c:formatCode>
                <c:ptCount val="6"/>
                <c:pt idx="0">
                  <c:v>120</c:v>
                </c:pt>
                <c:pt idx="1">
                  <c:v>180</c:v>
                </c:pt>
                <c:pt idx="2">
                  <c:v>240</c:v>
                </c:pt>
                <c:pt idx="3">
                  <c:v>360</c:v>
                </c:pt>
                <c:pt idx="4">
                  <c:v>420</c:v>
                </c:pt>
                <c:pt idx="5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CE-4F7F-AF90-A4D2D468B8AF}"/>
            </c:ext>
          </c:extLst>
        </c:ser>
        <c:ser>
          <c:idx val="4"/>
          <c:order val="4"/>
          <c:tx>
            <c:strRef>
              <c:f>Graphs!$B$94</c:f>
              <c:strCache>
                <c:ptCount val="1"/>
                <c:pt idx="0">
                  <c:v>Rent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Graphs!$C$89:$H$89</c:f>
              <c:numCache>
                <c:formatCode>yyyy</c:formatCode>
                <c:ptCount val="6"/>
                <c:pt idx="0">
                  <c:v>44805</c:v>
                </c:pt>
                <c:pt idx="1">
                  <c:v>45261</c:v>
                </c:pt>
                <c:pt idx="2">
                  <c:v>45627</c:v>
                </c:pt>
                <c:pt idx="3">
                  <c:v>45992</c:v>
                </c:pt>
                <c:pt idx="4">
                  <c:v>46357</c:v>
                </c:pt>
                <c:pt idx="5">
                  <c:v>46722</c:v>
                </c:pt>
              </c:numCache>
            </c:numRef>
          </c:cat>
          <c:val>
            <c:numRef>
              <c:f>Graphs!$C$94:$H$94</c:f>
              <c:numCache>
                <c:formatCode>_(* #,##0_);_(* \(#,##0\);_(* "-"??_);_(@_)</c:formatCode>
                <c:ptCount val="6"/>
                <c:pt idx="0">
                  <c:v>210</c:v>
                </c:pt>
                <c:pt idx="1">
                  <c:v>210</c:v>
                </c:pt>
                <c:pt idx="2">
                  <c:v>300</c:v>
                </c:pt>
                <c:pt idx="3">
                  <c:v>420</c:v>
                </c:pt>
                <c:pt idx="4">
                  <c:v>480</c:v>
                </c:pt>
                <c:pt idx="5">
                  <c:v>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CE-4F7F-AF90-A4D2D468B8AF}"/>
            </c:ext>
          </c:extLst>
        </c:ser>
        <c:ser>
          <c:idx val="5"/>
          <c:order val="5"/>
          <c:tx>
            <c:strRef>
              <c:f>Graphs!$B$95</c:f>
              <c:strCache>
                <c:ptCount val="1"/>
                <c:pt idx="0">
                  <c:v>R&amp;D Expense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Graphs!$C$89:$H$89</c:f>
              <c:numCache>
                <c:formatCode>yyyy</c:formatCode>
                <c:ptCount val="6"/>
                <c:pt idx="0">
                  <c:v>44805</c:v>
                </c:pt>
                <c:pt idx="1">
                  <c:v>45261</c:v>
                </c:pt>
                <c:pt idx="2">
                  <c:v>45627</c:v>
                </c:pt>
                <c:pt idx="3">
                  <c:v>45992</c:v>
                </c:pt>
                <c:pt idx="4">
                  <c:v>46357</c:v>
                </c:pt>
                <c:pt idx="5">
                  <c:v>46722</c:v>
                </c:pt>
              </c:numCache>
            </c:numRef>
          </c:cat>
          <c:val>
            <c:numRef>
              <c:f>Graphs!$C$95:$H$95</c:f>
              <c:numCache>
                <c:formatCode>_(* #,##0_);_(* \(#,##0\);_(* "-"??_);_(@_)</c:formatCode>
                <c:ptCount val="6"/>
                <c:pt idx="0">
                  <c:v>900</c:v>
                </c:pt>
                <c:pt idx="1">
                  <c:v>900</c:v>
                </c:pt>
                <c:pt idx="2">
                  <c:v>1080</c:v>
                </c:pt>
                <c:pt idx="3">
                  <c:v>7200</c:v>
                </c:pt>
                <c:pt idx="4">
                  <c:v>7200</c:v>
                </c:pt>
                <c:pt idx="5">
                  <c:v>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ECE-4F7F-AF90-A4D2D468B8AF}"/>
            </c:ext>
          </c:extLst>
        </c:ser>
        <c:ser>
          <c:idx val="6"/>
          <c:order val="6"/>
          <c:tx>
            <c:strRef>
              <c:f>Graphs!$B$96</c:f>
              <c:strCache>
                <c:ptCount val="1"/>
                <c:pt idx="0">
                  <c:v>Travel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Graphs!$C$89:$H$89</c:f>
              <c:numCache>
                <c:formatCode>yyyy</c:formatCode>
                <c:ptCount val="6"/>
                <c:pt idx="0">
                  <c:v>44805</c:v>
                </c:pt>
                <c:pt idx="1">
                  <c:v>45261</c:v>
                </c:pt>
                <c:pt idx="2">
                  <c:v>45627</c:v>
                </c:pt>
                <c:pt idx="3">
                  <c:v>45992</c:v>
                </c:pt>
                <c:pt idx="4">
                  <c:v>46357</c:v>
                </c:pt>
                <c:pt idx="5">
                  <c:v>46722</c:v>
                </c:pt>
              </c:numCache>
            </c:numRef>
          </c:cat>
          <c:val>
            <c:numRef>
              <c:f>Graphs!$C$96:$H$96</c:f>
              <c:numCache>
                <c:formatCode>_(* #,##0_);_(* \(#,##0\);_(* "-"??_);_(@_)</c:formatCode>
                <c:ptCount val="6"/>
                <c:pt idx="0">
                  <c:v>201.45</c:v>
                </c:pt>
                <c:pt idx="1">
                  <c:v>453.9</c:v>
                </c:pt>
                <c:pt idx="2">
                  <c:v>507.75</c:v>
                </c:pt>
                <c:pt idx="3">
                  <c:v>504</c:v>
                </c:pt>
                <c:pt idx="4">
                  <c:v>839</c:v>
                </c:pt>
                <c:pt idx="5">
                  <c:v>1120.5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ECE-4F7F-AF90-A4D2D468B8AF}"/>
            </c:ext>
          </c:extLst>
        </c:ser>
        <c:ser>
          <c:idx val="7"/>
          <c:order val="7"/>
          <c:tx>
            <c:strRef>
              <c:f>Graphs!$B$97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Graphs!$C$89:$H$89</c:f>
              <c:numCache>
                <c:formatCode>yyyy</c:formatCode>
                <c:ptCount val="6"/>
                <c:pt idx="0">
                  <c:v>44805</c:v>
                </c:pt>
                <c:pt idx="1">
                  <c:v>45261</c:v>
                </c:pt>
                <c:pt idx="2">
                  <c:v>45627</c:v>
                </c:pt>
                <c:pt idx="3">
                  <c:v>45992</c:v>
                </c:pt>
                <c:pt idx="4">
                  <c:v>46357</c:v>
                </c:pt>
                <c:pt idx="5">
                  <c:v>46722</c:v>
                </c:pt>
              </c:numCache>
            </c:numRef>
          </c:cat>
          <c:val>
            <c:numRef>
              <c:f>Graphs!$C$97:$H$97</c:f>
              <c:numCache>
                <c:formatCode>_(* #,##0_);_(* \(#,##0\);_(* "-"??_);_(@_)</c:formatCode>
                <c:ptCount val="6"/>
                <c:pt idx="0">
                  <c:v>160</c:v>
                </c:pt>
                <c:pt idx="1">
                  <c:v>660</c:v>
                </c:pt>
                <c:pt idx="2">
                  <c:v>1500</c:v>
                </c:pt>
                <c:pt idx="3">
                  <c:v>2339.9999999999927</c:v>
                </c:pt>
                <c:pt idx="4">
                  <c:v>2760.0000000000073</c:v>
                </c:pt>
                <c:pt idx="5">
                  <c:v>2760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ECE-4F7F-AF90-A4D2D468B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06100208"/>
        <c:axId val="506103160"/>
      </c:barChart>
      <c:dateAx>
        <c:axId val="506100208"/>
        <c:scaling>
          <c:orientation val="minMax"/>
        </c:scaling>
        <c:delete val="0"/>
        <c:axPos val="b"/>
        <c:numFmt formatCode="yyyy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FFC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6103160"/>
        <c:crosses val="autoZero"/>
        <c:auto val="1"/>
        <c:lblOffset val="100"/>
        <c:baseTimeUnit val="years"/>
      </c:dateAx>
      <c:valAx>
        <c:axId val="506103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4">
                  <a:alpha val="20000"/>
                </a:schemeClr>
              </a:solidFill>
              <a:prstDash val="sysDot"/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610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417638059388846"/>
          <c:y val="0.13972907095600212"/>
          <c:w val="0.72071192106590543"/>
          <c:h val="0.14015792961685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26159230096234"/>
          <c:y val="0.15740740740740741"/>
          <c:w val="0.79726859142607176"/>
          <c:h val="0.65915208515602219"/>
        </c:manualLayout>
      </c:layout>
      <c:lineChart>
        <c:grouping val="standard"/>
        <c:varyColors val="0"/>
        <c:ser>
          <c:idx val="1"/>
          <c:order val="1"/>
          <c:tx>
            <c:strRef>
              <c:f>'User ARR Growth Graphs'!$B$38</c:f>
              <c:strCache>
                <c:ptCount val="1"/>
                <c:pt idx="0">
                  <c:v>ARR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'User ARR Growth Graphs'!$C$36:$M$36</c:f>
              <c:numCache>
                <c:formatCode>[$-409]mmm\-yy;@</c:formatCode>
                <c:ptCount val="1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</c:numCache>
            </c:numRef>
          </c:cat>
          <c:val>
            <c:numRef>
              <c:f>'User ARR Growth Graphs'!$C$38:$M$38</c:f>
              <c:numCache>
                <c:formatCode>#,##0</c:formatCode>
                <c:ptCount val="11"/>
                <c:pt idx="0">
                  <c:v>6960</c:v>
                </c:pt>
                <c:pt idx="1">
                  <c:v>13920</c:v>
                </c:pt>
                <c:pt idx="2">
                  <c:v>20880</c:v>
                </c:pt>
                <c:pt idx="3">
                  <c:v>27276</c:v>
                </c:pt>
                <c:pt idx="4">
                  <c:v>35565</c:v>
                </c:pt>
                <c:pt idx="5">
                  <c:v>35496</c:v>
                </c:pt>
                <c:pt idx="6">
                  <c:v>83448</c:v>
                </c:pt>
                <c:pt idx="7">
                  <c:v>132030</c:v>
                </c:pt>
                <c:pt idx="8">
                  <c:v>216492</c:v>
                </c:pt>
                <c:pt idx="9">
                  <c:v>272520</c:v>
                </c:pt>
                <c:pt idx="10">
                  <c:v>402816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DC-7647-8FBC-C2AD85F34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806511"/>
        <c:axId val="202886191"/>
      </c:lineChart>
      <c:lineChart>
        <c:grouping val="standard"/>
        <c:varyColors val="0"/>
        <c:ser>
          <c:idx val="0"/>
          <c:order val="0"/>
          <c:tx>
            <c:strRef>
              <c:f>'User ARR Growth Graphs'!$B$37</c:f>
              <c:strCache>
                <c:ptCount val="1"/>
                <c:pt idx="0">
                  <c:v>Total Customers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'User ARR Growth Graphs'!$C$36:$M$36</c:f>
              <c:numCache>
                <c:formatCode>[$-409]mmm\-yy;@</c:formatCode>
                <c:ptCount val="1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</c:numCache>
            </c:numRef>
          </c:cat>
          <c:val>
            <c:numRef>
              <c:f>'User ARR Growth Graphs'!$C$37:$M$37</c:f>
              <c:numCache>
                <c:formatCode>#,##0</c:formatCode>
                <c:ptCount val="11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77</c:v>
                </c:pt>
                <c:pt idx="4">
                  <c:v>98.75</c:v>
                </c:pt>
                <c:pt idx="5">
                  <c:v>93</c:v>
                </c:pt>
                <c:pt idx="6">
                  <c:v>181</c:v>
                </c:pt>
                <c:pt idx="7">
                  <c:v>237.5</c:v>
                </c:pt>
                <c:pt idx="8">
                  <c:v>314</c:v>
                </c:pt>
                <c:pt idx="9">
                  <c:v>340</c:v>
                </c:pt>
                <c:pt idx="10">
                  <c:v>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DC-7647-8FBC-C2AD85F34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6955920"/>
        <c:axId val="1426952960"/>
      </c:lineChart>
      <c:dateAx>
        <c:axId val="202806511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886191"/>
        <c:crosses val="autoZero"/>
        <c:auto val="1"/>
        <c:lblOffset val="100"/>
        <c:baseTimeUnit val="months"/>
      </c:dateAx>
      <c:valAx>
        <c:axId val="202886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806511"/>
        <c:crosses val="autoZero"/>
        <c:crossBetween val="between"/>
      </c:valAx>
      <c:valAx>
        <c:axId val="1426952960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6955920"/>
        <c:crosses val="max"/>
        <c:crossBetween val="between"/>
      </c:valAx>
      <c:dateAx>
        <c:axId val="1426955920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-409]mmm\-yy;@" sourceLinked="1"/>
        <c:majorTickMark val="out"/>
        <c:minorTickMark val="none"/>
        <c:tickLblPos val="nextTo"/>
        <c:crossAx val="14269529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554111986001752"/>
          <c:y val="7.9281860600758203E-2"/>
          <c:w val="0.40891776027996507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7">
  <cs:axisTitle>
    <cs:lnRef idx="0"/>
    <cs:fillRef idx="0"/>
    <cs:effectRef idx="0"/>
    <cs:fontRef idx="minor">
      <a:schemeClr val="lt1">
        <a:lumMod val="8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75" cap="flat" cmpd="sng" algn="ctr">
        <a:solidFill>
          <a:schemeClr val="lt1">
            <a:lumMod val="75000"/>
          </a:schemeClr>
        </a:solidFill>
        <a:round/>
        <a:headEnd type="none" w="sm" len="sm"/>
        <a:tailEnd type="none" w="sm" len="sm"/>
      </a:ln>
    </cs:spPr>
    <cs:defRPr sz="900" b="1" kern="1200" cap="all" baseline="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lt1">
            <a:lumMod val="7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85000"/>
      </a:schemeClr>
    </cs:fontRef>
    <cs:spPr>
      <a:solidFill>
        <a:schemeClr val="dk1">
          <a:lumMod val="65000"/>
          <a:lumOff val="35000"/>
        </a:schemeClr>
      </a:solidFill>
      <a:ln>
        <a:solidFill>
          <a:schemeClr val="lt1">
            <a:lumMod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>
        <a:gsLst>
          <a:gs pos="100000">
            <a:schemeClr val="phClr"/>
          </a:gs>
          <a:gs pos="0">
            <a:schemeClr val="phClr">
              <a:lumMod val="75000"/>
            </a:schemeClr>
          </a:gs>
        </a:gsLst>
        <a:lin ang="0" scaled="1"/>
      </a:gradFill>
      <a:effectLst>
        <a:innerShdw dist="12700" dir="16200000">
          <a:schemeClr val="lt1">
            <a:alpha val="75000"/>
          </a:schemeClr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100000">
            <a:schemeClr val="phClr"/>
          </a:gs>
          <a:gs pos="0">
            <a:schemeClr val="phClr">
              <a:lumMod val="75000"/>
            </a:schemeClr>
          </a:gs>
        </a:gsLst>
        <a:lin ang="0" scaled="1"/>
      </a:gradFill>
      <a:effectLst>
        <a:innerShdw dist="12700" dir="16200000">
          <a:schemeClr val="lt1">
            <a:alpha val="75000"/>
          </a:schemeClr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540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50000"/>
      </a:schemeClr>
    </cs:fontRef>
    <cs:spPr>
      <a:ln w="9525">
        <a:solidFill>
          <a:schemeClr val="lt1">
            <a:lumMod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4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4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prstDash val="sysDot"/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6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bg1">
        <a:lumMod val="85000"/>
      </a:schemeClr>
    </cs:fontRef>
    <cs:spPr>
      <a:ln w="19050" cap="flat" cmpd="sng" algn="ctr">
        <a:solidFill>
          <a:schemeClr val="bg1">
            <a:lumMod val="85000"/>
          </a:schemeClr>
        </a:solidFill>
        <a:round/>
        <a:headEnd type="none" w="sm" len="sm"/>
        <a:tailEnd type="none" w="sm" len="sm"/>
      </a:ln>
    </cs:spPr>
    <cs:defRPr sz="900" b="1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ajor">
      <a:schemeClr val="lt1">
        <a:lumMod val="8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0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</xdr:colOff>
      <xdr:row>0</xdr:row>
      <xdr:rowOff>57152</xdr:rowOff>
    </xdr:from>
    <xdr:to>
      <xdr:col>0</xdr:col>
      <xdr:colOff>802217</xdr:colOff>
      <xdr:row>2</xdr:row>
      <xdr:rowOff>191967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45E1111-B718-47D9-99A1-0C86730434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7897" t="12080" r="18121" b="12752"/>
        <a:stretch/>
      </xdr:blipFill>
      <xdr:spPr>
        <a:xfrm>
          <a:off x="109537" y="57152"/>
          <a:ext cx="687918" cy="8349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89957</xdr:colOff>
      <xdr:row>0</xdr:row>
      <xdr:rowOff>58208</xdr:rowOff>
    </xdr:from>
    <xdr:to>
      <xdr:col>4</xdr:col>
      <xdr:colOff>33338</xdr:colOff>
      <xdr:row>2</xdr:row>
      <xdr:rowOff>103065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7E8377-E9AE-47A1-A8B2-5218E69FC4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7897" t="12080" r="18121" b="12752"/>
        <a:stretch/>
      </xdr:blipFill>
      <xdr:spPr>
        <a:xfrm>
          <a:off x="89957" y="58208"/>
          <a:ext cx="687918" cy="8349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13368</xdr:colOff>
      <xdr:row>0</xdr:row>
      <xdr:rowOff>80209</xdr:rowOff>
    </xdr:from>
    <xdr:to>
      <xdr:col>6</xdr:col>
      <xdr:colOff>61911</xdr:colOff>
      <xdr:row>27</xdr:row>
      <xdr:rowOff>29743</xdr:rowOff>
    </xdr:to>
    <xdr:graphicFrame macro="">
      <xdr:nvGraphicFramePr>
        <xdr:cNvPr id="3" name="Chart 2" descr="&#10;&#10;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320842</xdr:colOff>
      <xdr:row>0</xdr:row>
      <xdr:rowOff>80210</xdr:rowOff>
    </xdr:from>
    <xdr:to>
      <xdr:col>14</xdr:col>
      <xdr:colOff>102017</xdr:colOff>
      <xdr:row>27</xdr:row>
      <xdr:rowOff>32919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270932</xdr:colOff>
      <xdr:row>28</xdr:row>
      <xdr:rowOff>185375</xdr:rowOff>
    </xdr:from>
    <xdr:to>
      <xdr:col>6</xdr:col>
      <xdr:colOff>53695</xdr:colOff>
      <xdr:row>55</xdr:row>
      <xdr:rowOff>138084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333373</xdr:colOff>
      <xdr:row>28</xdr:row>
      <xdr:rowOff>152400</xdr:rowOff>
    </xdr:from>
    <xdr:to>
      <xdr:col>14</xdr:col>
      <xdr:colOff>126999</xdr:colOff>
      <xdr:row>55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5A3BE2D-A905-4144-8A18-955C634D97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0.92057</cdr:y>
    </cdr:from>
    <cdr:to>
      <cdr:x>0.99702</cdr:x>
      <cdr:y>0.98568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CEE4539-EF94-4E32-BE50-3A7D98FB5E1C}"/>
            </a:ext>
          </a:extLst>
        </cdr:cNvPr>
        <cdr:cNvSpPr txBox="1"/>
      </cdr:nvSpPr>
      <cdr:spPr>
        <a:xfrm xmlns:a="http://schemas.openxmlformats.org/drawingml/2006/main">
          <a:off x="0" y="4208859"/>
          <a:ext cx="6381750" cy="2976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800" b="0" i="1">
              <a:effectLst/>
              <a:latin typeface="Century Gothic" panose="020B0502020202020204" pitchFamily="34" charset="0"/>
              <a:ea typeface="+mn-ea"/>
              <a:cs typeface="+mn-cs"/>
            </a:rPr>
            <a:t>Prepared by Kruze Consulting</a:t>
          </a:r>
          <a:endParaRPr lang="en-US" sz="800" i="1">
            <a:latin typeface="Century Gothic" panose="020B0502020202020204" pitchFamily="34" charset="0"/>
          </a:endParaRPr>
        </a:p>
      </cdr:txBody>
    </cdr:sp>
  </cdr:relSizeAnchor>
  <cdr:relSizeAnchor xmlns:cdr="http://schemas.openxmlformats.org/drawingml/2006/chartDrawing">
    <cdr:from>
      <cdr:x>0.24033</cdr:x>
      <cdr:y>0.90938</cdr:y>
    </cdr:from>
    <cdr:to>
      <cdr:x>0.28423</cdr:x>
      <cdr:y>0.98158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id="{178A0C33-F5D1-4101-97FA-F66F373B7AEE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17897" t="12080" r="18121" b="12752"/>
        <a:stretch xmlns:a="http://schemas.openxmlformats.org/drawingml/2006/main"/>
      </cdr:blipFill>
      <cdr:spPr>
        <a:xfrm xmlns:a="http://schemas.openxmlformats.org/drawingml/2006/main">
          <a:off x="1538288" y="4157667"/>
          <a:ext cx="280988" cy="330112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0.91814</cdr:y>
    </cdr:from>
    <cdr:to>
      <cdr:x>0.99702</cdr:x>
      <cdr:y>0.98325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8BF5CE14-3A0C-4FE6-8D7F-EF1822D580A3}"/>
            </a:ext>
          </a:extLst>
        </cdr:cNvPr>
        <cdr:cNvSpPr txBox="1"/>
      </cdr:nvSpPr>
      <cdr:spPr>
        <a:xfrm xmlns:a="http://schemas.openxmlformats.org/drawingml/2006/main">
          <a:off x="0" y="4197742"/>
          <a:ext cx="6381750" cy="2976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800" b="0" i="1">
              <a:effectLst/>
              <a:latin typeface="Century Gothic" panose="020B0502020202020204" pitchFamily="34" charset="0"/>
              <a:ea typeface="+mn-ea"/>
              <a:cs typeface="+mn-cs"/>
            </a:rPr>
            <a:t> Prepared by Kruze Consulting</a:t>
          </a:r>
          <a:endParaRPr lang="en-US" sz="800" i="1">
            <a:latin typeface="Century Gothic" panose="020B0502020202020204" pitchFamily="34" charset="0"/>
          </a:endParaRPr>
        </a:p>
      </cdr:txBody>
    </cdr:sp>
  </cdr:relSizeAnchor>
  <cdr:relSizeAnchor xmlns:cdr="http://schemas.openxmlformats.org/drawingml/2006/chartDrawing">
    <cdr:from>
      <cdr:x>0.24058</cdr:x>
      <cdr:y>0.90694</cdr:y>
    </cdr:from>
    <cdr:to>
      <cdr:x>0.28447</cdr:x>
      <cdr:y>0.97915</cdr:y>
    </cdr:to>
    <cdr:pic>
      <cdr:nvPicPr>
        <cdr:cNvPr id="7" name="Picture 6">
          <a:extLst xmlns:a="http://schemas.openxmlformats.org/drawingml/2006/main">
            <a:ext uri="{FF2B5EF4-FFF2-40B4-BE49-F238E27FC236}">
              <a16:creationId xmlns:a16="http://schemas.microsoft.com/office/drawing/2014/main" id="{C223E37A-A596-478D-AF49-BFA907B9A31D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17897" t="12080" r="18121" b="12752"/>
        <a:stretch xmlns:a="http://schemas.openxmlformats.org/drawingml/2006/main"/>
      </cdr:blipFill>
      <cdr:spPr>
        <a:xfrm xmlns:a="http://schemas.openxmlformats.org/drawingml/2006/main">
          <a:off x="1539875" y="4146550"/>
          <a:ext cx="280988" cy="330112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0.00298</cdr:x>
      <cdr:y>0.93489</cdr:y>
    </cdr:from>
    <cdr:to>
      <cdr:x>1</cdr:x>
      <cdr:y>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F63DE9C0-AE0B-4B1C-9ED4-7E4EE86D3EB7}"/>
            </a:ext>
          </a:extLst>
        </cdr:cNvPr>
        <cdr:cNvSpPr txBox="1"/>
      </cdr:nvSpPr>
      <cdr:spPr>
        <a:xfrm xmlns:a="http://schemas.openxmlformats.org/drawingml/2006/main">
          <a:off x="17911" y="4141057"/>
          <a:ext cx="5992616" cy="288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800" b="0" i="1">
              <a:effectLst/>
              <a:latin typeface="Century Gothic" panose="020B0502020202020204" pitchFamily="34" charset="0"/>
              <a:ea typeface="+mn-ea"/>
              <a:cs typeface="+mn-cs"/>
            </a:rPr>
            <a:t>Prepared by Kruze Consulting</a:t>
          </a:r>
          <a:endParaRPr lang="en-US" sz="800" i="1">
            <a:latin typeface="Century Gothic" panose="020B0502020202020204" pitchFamily="34" charset="0"/>
          </a:endParaRPr>
        </a:p>
      </cdr:txBody>
    </cdr:sp>
  </cdr:relSizeAnchor>
  <cdr:relSizeAnchor xmlns:cdr="http://schemas.openxmlformats.org/drawingml/2006/chartDrawing">
    <cdr:from>
      <cdr:x>0.23735</cdr:x>
      <cdr:y>0.91424</cdr:y>
    </cdr:from>
    <cdr:to>
      <cdr:x>0.28125</cdr:x>
      <cdr:y>0.98644</cdr:y>
    </cdr:to>
    <cdr:pic>
      <cdr:nvPicPr>
        <cdr:cNvPr id="5" name="Picture 4">
          <a:extLst xmlns:a="http://schemas.openxmlformats.org/drawingml/2006/main">
            <a:ext uri="{FF2B5EF4-FFF2-40B4-BE49-F238E27FC236}">
              <a16:creationId xmlns:a16="http://schemas.microsoft.com/office/drawing/2014/main" id="{601C38FA-28D3-4EFE-AFB6-9FC21B535068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17897" t="12080" r="18121" b="12752"/>
        <a:stretch xmlns:a="http://schemas.openxmlformats.org/drawingml/2006/main"/>
      </cdr:blipFill>
      <cdr:spPr>
        <a:xfrm xmlns:a="http://schemas.openxmlformats.org/drawingml/2006/main">
          <a:off x="1519238" y="4179887"/>
          <a:ext cx="280988" cy="330112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0.93521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2B4C6F1-A7FB-4F03-AF3A-026B372A01A1}"/>
            </a:ext>
          </a:extLst>
        </cdr:cNvPr>
        <cdr:cNvSpPr txBox="1"/>
      </cdr:nvSpPr>
      <cdr:spPr>
        <a:xfrm xmlns:a="http://schemas.openxmlformats.org/drawingml/2006/main">
          <a:off x="0" y="4162948"/>
          <a:ext cx="5991226" cy="288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800" b="0" i="1">
              <a:effectLst/>
              <a:latin typeface="Century Gothic" panose="020B0502020202020204" pitchFamily="34" charset="0"/>
              <a:ea typeface="+mn-ea"/>
              <a:cs typeface="+mn-cs"/>
            </a:rPr>
            <a:t>Prepared by Kruze Consulting</a:t>
          </a:r>
          <a:endParaRPr lang="en-US" sz="800" i="1">
            <a:latin typeface="Century Gothic" panose="020B0502020202020204" pitchFamily="34" charset="0"/>
          </a:endParaRPr>
        </a:p>
      </cdr:txBody>
    </cdr:sp>
  </cdr:relSizeAnchor>
  <cdr:relSizeAnchor xmlns:cdr="http://schemas.openxmlformats.org/drawingml/2006/chartDrawing">
    <cdr:from>
      <cdr:x>0.23317</cdr:x>
      <cdr:y>0.91104</cdr:y>
    </cdr:from>
    <cdr:to>
      <cdr:x>0.27722</cdr:x>
      <cdr:y>0.98288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1F1BA550-4A51-4CAF-9625-1CDC1EA7D8F6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17897" t="12080" r="18121" b="12752"/>
        <a:stretch xmlns:a="http://schemas.openxmlformats.org/drawingml/2006/main"/>
      </cdr:blipFill>
      <cdr:spPr>
        <a:xfrm xmlns:a="http://schemas.openxmlformats.org/drawingml/2006/main">
          <a:off x="1397000" y="4055343"/>
          <a:ext cx="263862" cy="319807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387350</xdr:colOff>
      <xdr:row>0</xdr:row>
      <xdr:rowOff>127000</xdr:rowOff>
    </xdr:from>
    <xdr:to>
      <xdr:col>4</xdr:col>
      <xdr:colOff>285750</xdr:colOff>
      <xdr:row>17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15F9BC-A724-F04D-A34D-09F927A1B5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zi%20Computer/Downloads/Superhuman%20Labs,%20Inc-%20Depreciation%20Schedu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hod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ruzeconsulting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7C7D2-6398-4691-BCF2-0C8C44C7F2A1}">
  <dimension ref="A1:M121"/>
  <sheetViews>
    <sheetView showGridLines="0" topLeftCell="B1" zoomScale="110" zoomScaleNormal="110" workbookViewId="0">
      <pane ySplit="4" topLeftCell="A5" activePane="bottomLeft" state="frozen"/>
      <selection pane="bottomLeft" activeCell="B7" sqref="B7"/>
    </sheetView>
  </sheetViews>
  <sheetFormatPr baseColWidth="10" defaultColWidth="8.83203125" defaultRowHeight="13"/>
  <cols>
    <col min="1" max="1" width="11.5" style="275" customWidth="1"/>
    <col min="2" max="2" width="91.6640625" style="274" customWidth="1"/>
    <col min="3" max="12" width="8.83203125" style="274"/>
    <col min="13" max="13" width="8.83203125" style="275"/>
    <col min="14" max="16384" width="8.83203125" style="274"/>
  </cols>
  <sheetData>
    <row r="1" spans="1:13" ht="24.5" customHeight="1">
      <c r="A1" s="271"/>
      <c r="B1" s="271"/>
      <c r="C1" s="272"/>
      <c r="D1" s="273"/>
    </row>
    <row r="2" spans="1:13" ht="30.75" customHeight="1">
      <c r="A2" s="271"/>
      <c r="B2" s="272" t="s">
        <v>383</v>
      </c>
      <c r="D2" s="271"/>
    </row>
    <row r="3" spans="1:13" ht="17.75" customHeight="1">
      <c r="A3" s="271"/>
      <c r="B3" s="271"/>
      <c r="C3" s="271"/>
      <c r="D3" s="271"/>
      <c r="M3" s="276" t="s">
        <v>190</v>
      </c>
    </row>
    <row r="4" spans="1:13">
      <c r="A4" s="277"/>
      <c r="B4" s="277"/>
      <c r="C4" s="277"/>
      <c r="D4" s="271"/>
      <c r="M4" s="276" t="s">
        <v>193</v>
      </c>
    </row>
    <row r="5" spans="1:13">
      <c r="M5" s="276" t="s">
        <v>192</v>
      </c>
    </row>
    <row r="6" spans="1:13" ht="14">
      <c r="B6" s="278" t="s">
        <v>418</v>
      </c>
    </row>
    <row r="7" spans="1:13">
      <c r="B7" s="278"/>
    </row>
    <row r="8" spans="1:13" ht="14">
      <c r="B8" s="278" t="s">
        <v>378</v>
      </c>
      <c r="M8" s="276" t="s">
        <v>199</v>
      </c>
    </row>
    <row r="9" spans="1:13">
      <c r="B9" s="278"/>
      <c r="M9" s="276" t="s">
        <v>200</v>
      </c>
    </row>
    <row r="10" spans="1:13" ht="14">
      <c r="B10" s="278" t="s">
        <v>225</v>
      </c>
    </row>
    <row r="11" spans="1:13" ht="28">
      <c r="B11" s="278" t="s">
        <v>379</v>
      </c>
    </row>
    <row r="12" spans="1:13">
      <c r="B12" s="278"/>
    </row>
    <row r="13" spans="1:13" ht="14">
      <c r="B13" s="278" t="s">
        <v>226</v>
      </c>
    </row>
    <row r="14" spans="1:13" ht="14">
      <c r="B14" s="279" t="s">
        <v>370</v>
      </c>
    </row>
    <row r="15" spans="1:13">
      <c r="B15" s="278"/>
    </row>
    <row r="16" spans="1:13" ht="23">
      <c r="B16" s="280" t="s">
        <v>387</v>
      </c>
    </row>
    <row r="17" spans="1:2">
      <c r="B17" s="278"/>
    </row>
    <row r="18" spans="1:2" ht="28">
      <c r="B18" s="278" t="s">
        <v>369</v>
      </c>
    </row>
    <row r="19" spans="1:2">
      <c r="B19" s="278"/>
    </row>
    <row r="20" spans="1:2" ht="14">
      <c r="B20" s="281" t="s">
        <v>313</v>
      </c>
    </row>
    <row r="21" spans="1:2" ht="14">
      <c r="B21" s="278" t="s">
        <v>314</v>
      </c>
    </row>
    <row r="22" spans="1:2" ht="14">
      <c r="B22" s="278" t="s">
        <v>315</v>
      </c>
    </row>
    <row r="23" spans="1:2" ht="14">
      <c r="B23" s="278" t="s">
        <v>316</v>
      </c>
    </row>
    <row r="24" spans="1:2" ht="14">
      <c r="B24" s="282" t="s">
        <v>317</v>
      </c>
    </row>
    <row r="25" spans="1:2" ht="14">
      <c r="B25" s="282" t="s">
        <v>371</v>
      </c>
    </row>
    <row r="26" spans="1:2">
      <c r="B26" s="278"/>
    </row>
    <row r="27" spans="1:2" ht="14">
      <c r="B27" s="281" t="s">
        <v>224</v>
      </c>
    </row>
    <row r="28" spans="1:2" ht="14">
      <c r="B28" s="278" t="s">
        <v>318</v>
      </c>
    </row>
    <row r="29" spans="1:2">
      <c r="B29" s="278"/>
    </row>
    <row r="30" spans="1:2" ht="14">
      <c r="A30" s="275" t="str">
        <f>Model!E40</f>
        <v>Total Revenue</v>
      </c>
      <c r="B30" s="278" t="s">
        <v>320</v>
      </c>
    </row>
    <row r="31" spans="1:2">
      <c r="B31" s="278"/>
    </row>
    <row r="32" spans="1:2" ht="14">
      <c r="B32" s="281" t="s">
        <v>319</v>
      </c>
    </row>
    <row r="33" spans="2:2" ht="14">
      <c r="B33" s="278" t="s">
        <v>321</v>
      </c>
    </row>
    <row r="34" spans="2:2" ht="14">
      <c r="B34" s="278" t="s">
        <v>322</v>
      </c>
    </row>
    <row r="35" spans="2:2" ht="14">
      <c r="B35" s="283" t="str">
        <f>M3</f>
        <v>Per Revenue Dollar</v>
      </c>
    </row>
    <row r="36" spans="2:2" ht="14">
      <c r="B36" s="283" t="str">
        <f>M4</f>
        <v>Per Unit</v>
      </c>
    </row>
    <row r="37" spans="2:2" ht="14">
      <c r="B37" s="283" t="str">
        <f>M5</f>
        <v>Fixed Dollar Per Month</v>
      </c>
    </row>
    <row r="38" spans="2:2" ht="14">
      <c r="B38" s="284" t="s">
        <v>323</v>
      </c>
    </row>
    <row r="39" spans="2:2">
      <c r="B39" s="278"/>
    </row>
    <row r="40" spans="2:2" ht="14">
      <c r="B40" s="278" t="s">
        <v>324</v>
      </c>
    </row>
    <row r="41" spans="2:2">
      <c r="B41" s="278"/>
    </row>
    <row r="42" spans="2:2" ht="14">
      <c r="B42" s="278" t="s">
        <v>325</v>
      </c>
    </row>
    <row r="43" spans="2:2">
      <c r="B43" s="278"/>
    </row>
    <row r="44" spans="2:2" ht="14">
      <c r="B44" s="278" t="s">
        <v>326</v>
      </c>
    </row>
    <row r="45" spans="2:2">
      <c r="B45" s="278"/>
    </row>
    <row r="46" spans="2:2">
      <c r="B46" s="278"/>
    </row>
    <row r="47" spans="2:2" ht="23">
      <c r="B47" s="280" t="s">
        <v>388</v>
      </c>
    </row>
    <row r="48" spans="2:2">
      <c r="B48" s="278"/>
    </row>
    <row r="49" spans="2:2" ht="14">
      <c r="B49" s="285" t="s">
        <v>327</v>
      </c>
    </row>
    <row r="50" spans="2:2" ht="14">
      <c r="B50" s="286" t="s">
        <v>329</v>
      </c>
    </row>
    <row r="51" spans="2:2" ht="14">
      <c r="B51" s="287" t="s">
        <v>328</v>
      </c>
    </row>
    <row r="52" spans="2:2" ht="14">
      <c r="B52" s="287" t="s">
        <v>335</v>
      </c>
    </row>
    <row r="53" spans="2:2" ht="14">
      <c r="B53" s="287" t="s">
        <v>330</v>
      </c>
    </row>
    <row r="54" spans="2:2" ht="42">
      <c r="B54" s="287" t="s">
        <v>372</v>
      </c>
    </row>
    <row r="55" spans="2:2" ht="28">
      <c r="B55" s="287" t="s">
        <v>334</v>
      </c>
    </row>
    <row r="56" spans="2:2">
      <c r="B56" s="287"/>
    </row>
    <row r="57" spans="2:2" ht="14">
      <c r="B57" s="286" t="s">
        <v>201</v>
      </c>
    </row>
    <row r="58" spans="2:2" ht="14">
      <c r="B58" s="287" t="s">
        <v>331</v>
      </c>
    </row>
    <row r="59" spans="2:2" ht="14">
      <c r="B59" s="287" t="s">
        <v>336</v>
      </c>
    </row>
    <row r="60" spans="2:2" ht="14">
      <c r="B60" s="287" t="s">
        <v>332</v>
      </c>
    </row>
    <row r="61" spans="2:2" ht="28">
      <c r="B61" s="287" t="s">
        <v>334</v>
      </c>
    </row>
    <row r="62" spans="2:2" ht="28">
      <c r="B62" s="287" t="s">
        <v>333</v>
      </c>
    </row>
    <row r="63" spans="2:2">
      <c r="B63" s="278"/>
    </row>
    <row r="64" spans="2:2" ht="14">
      <c r="B64" s="281" t="s">
        <v>29</v>
      </c>
    </row>
    <row r="65" spans="1:2" ht="28">
      <c r="B65" s="278" t="s">
        <v>337</v>
      </c>
    </row>
    <row r="66" spans="1:2" ht="14">
      <c r="B66" s="278" t="s">
        <v>338</v>
      </c>
    </row>
    <row r="67" spans="1:2">
      <c r="B67" s="278"/>
    </row>
    <row r="68" spans="1:2" ht="14">
      <c r="B68" s="281" t="s">
        <v>339</v>
      </c>
    </row>
    <row r="69" spans="1:2" ht="14">
      <c r="B69" s="278" t="s">
        <v>340</v>
      </c>
    </row>
    <row r="70" spans="1:2" ht="14">
      <c r="B70" s="278" t="s">
        <v>341</v>
      </c>
    </row>
    <row r="71" spans="1:2">
      <c r="B71" s="278"/>
    </row>
    <row r="72" spans="1:2" ht="14">
      <c r="B72" s="281" t="s">
        <v>32</v>
      </c>
    </row>
    <row r="73" spans="1:2" ht="14">
      <c r="A73" s="288">
        <f>Model!J106</f>
        <v>0.1</v>
      </c>
      <c r="B73" s="278" t="s">
        <v>342</v>
      </c>
    </row>
    <row r="74" spans="1:2" ht="14">
      <c r="B74" s="278" t="s">
        <v>343</v>
      </c>
    </row>
    <row r="75" spans="1:2">
      <c r="B75" s="278"/>
    </row>
    <row r="76" spans="1:2" ht="14">
      <c r="B76" s="281" t="s">
        <v>344</v>
      </c>
    </row>
    <row r="77" spans="1:2" ht="14">
      <c r="B77" s="278" t="s">
        <v>366</v>
      </c>
    </row>
    <row r="78" spans="1:2">
      <c r="B78" s="278"/>
    </row>
    <row r="79" spans="1:2" ht="14">
      <c r="B79" s="285" t="s">
        <v>117</v>
      </c>
    </row>
    <row r="80" spans="1:2" ht="14">
      <c r="B80" s="281" t="s">
        <v>346</v>
      </c>
    </row>
    <row r="81" spans="1:2" ht="14">
      <c r="A81" s="275" t="str">
        <f>Model!E112</f>
        <v>Sales &amp; Marketing Programs</v>
      </c>
      <c r="B81" s="278" t="s">
        <v>347</v>
      </c>
    </row>
    <row r="82" spans="1:2">
      <c r="B82" s="278"/>
    </row>
    <row r="83" spans="1:2" ht="14">
      <c r="B83" s="281" t="s">
        <v>41</v>
      </c>
    </row>
    <row r="84" spans="1:2" ht="14">
      <c r="A84" s="275" t="str">
        <f>Model!E113</f>
        <v>General &amp; Administrative</v>
      </c>
      <c r="B84" s="278" t="s">
        <v>349</v>
      </c>
    </row>
    <row r="85" spans="1:2">
      <c r="B85" s="278"/>
    </row>
    <row r="86" spans="1:2" ht="14">
      <c r="B86" s="281" t="s">
        <v>42</v>
      </c>
    </row>
    <row r="87" spans="1:2" ht="14">
      <c r="A87" s="275" t="str">
        <f>Model!E114</f>
        <v>Legal &amp; Professional Fees</v>
      </c>
      <c r="B87" s="278" t="s">
        <v>350</v>
      </c>
    </row>
    <row r="88" spans="1:2">
      <c r="B88" s="278"/>
    </row>
    <row r="89" spans="1:2" ht="14">
      <c r="B89" s="281" t="s">
        <v>46</v>
      </c>
    </row>
    <row r="90" spans="1:2" ht="14">
      <c r="A90" s="275" t="str">
        <f>Model!E115</f>
        <v>Rent</v>
      </c>
      <c r="B90" s="278" t="s">
        <v>351</v>
      </c>
    </row>
    <row r="91" spans="1:2">
      <c r="B91" s="278"/>
    </row>
    <row r="92" spans="1:2" ht="14">
      <c r="B92" s="281" t="s">
        <v>43</v>
      </c>
    </row>
    <row r="93" spans="1:2" ht="14">
      <c r="A93" s="275" t="str">
        <f>Model!E116</f>
        <v>R&amp;D Expense</v>
      </c>
      <c r="B93" s="278" t="s">
        <v>352</v>
      </c>
    </row>
    <row r="94" spans="1:2">
      <c r="B94" s="278"/>
    </row>
    <row r="95" spans="1:2" ht="14">
      <c r="B95" s="281" t="s">
        <v>44</v>
      </c>
    </row>
    <row r="96" spans="1:2" ht="14">
      <c r="A96" s="275" t="str">
        <f>Model!E117</f>
        <v>Travel</v>
      </c>
      <c r="B96" s="278" t="s">
        <v>353</v>
      </c>
    </row>
    <row r="97" spans="1:2">
      <c r="B97" s="278"/>
    </row>
    <row r="98" spans="1:2" ht="14">
      <c r="A98" s="275" t="str">
        <f>Model!E120</f>
        <v>Total Operating Expenses</v>
      </c>
      <c r="B98" s="278" t="s">
        <v>354</v>
      </c>
    </row>
    <row r="99" spans="1:2">
      <c r="B99" s="278"/>
    </row>
    <row r="100" spans="1:2" ht="14">
      <c r="B100" s="278" t="s">
        <v>355</v>
      </c>
    </row>
    <row r="101" spans="1:2">
      <c r="B101" s="278"/>
    </row>
    <row r="102" spans="1:2" ht="14">
      <c r="B102" s="281" t="s">
        <v>45</v>
      </c>
    </row>
    <row r="103" spans="1:2" ht="14">
      <c r="B103" s="278" t="s">
        <v>373</v>
      </c>
    </row>
    <row r="104" spans="1:2">
      <c r="B104" s="278"/>
    </row>
    <row r="105" spans="1:2" ht="14">
      <c r="B105" s="281" t="s">
        <v>356</v>
      </c>
    </row>
    <row r="106" spans="1:2" ht="14">
      <c r="B106" s="278" t="s">
        <v>357</v>
      </c>
    </row>
    <row r="107" spans="1:2" ht="14">
      <c r="B107" s="278" t="s">
        <v>367</v>
      </c>
    </row>
    <row r="108" spans="1:2" ht="14">
      <c r="B108" s="278" t="s">
        <v>358</v>
      </c>
    </row>
    <row r="109" spans="1:2">
      <c r="B109" s="278"/>
    </row>
    <row r="110" spans="1:2" ht="14">
      <c r="B110" s="278" t="s">
        <v>368</v>
      </c>
    </row>
    <row r="111" spans="1:2">
      <c r="B111" s="278"/>
    </row>
    <row r="112" spans="1:2" ht="14">
      <c r="B112" s="281" t="s">
        <v>144</v>
      </c>
    </row>
    <row r="113" spans="1:2" ht="14">
      <c r="B113" s="278" t="s">
        <v>361</v>
      </c>
    </row>
    <row r="114" spans="1:2" ht="14">
      <c r="B114" s="278" t="s">
        <v>362</v>
      </c>
    </row>
    <row r="115" spans="1:2">
      <c r="B115" s="278"/>
    </row>
    <row r="116" spans="1:2" ht="14">
      <c r="A116" s="275" t="str">
        <f>Model!E151</f>
        <v>Net Income</v>
      </c>
      <c r="B116" s="278" t="s">
        <v>363</v>
      </c>
    </row>
    <row r="117" spans="1:2">
      <c r="B117" s="278"/>
    </row>
    <row r="118" spans="1:2">
      <c r="B118" s="278"/>
    </row>
    <row r="119" spans="1:2" ht="14">
      <c r="B119" s="281" t="s">
        <v>161</v>
      </c>
    </row>
    <row r="120" spans="1:2" ht="14">
      <c r="B120" s="278" t="s">
        <v>364</v>
      </c>
    </row>
    <row r="121" spans="1:2" ht="14">
      <c r="B121" s="278" t="s">
        <v>365</v>
      </c>
    </row>
  </sheetData>
  <hyperlinks>
    <hyperlink ref="B14" r:id="rId1" xr:uid="{EF0BCFC3-3E23-114C-9DF1-EE5DC115221F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791CE"/>
  </sheetPr>
  <dimension ref="A1:DD170"/>
  <sheetViews>
    <sheetView showGridLines="0" tabSelected="1" topLeftCell="C1" zoomScale="125" zoomScaleNormal="125" zoomScalePageLayoutView="108" workbookViewId="0">
      <pane xSplit="3" ySplit="14" topLeftCell="AP84" activePane="bottomRight" state="frozen"/>
      <selection activeCell="C1" sqref="C1"/>
      <selection pane="topRight" activeCell="F1" sqref="F1"/>
      <selection pane="bottomLeft" activeCell="C15" sqref="C15"/>
      <selection pane="bottomRight" activeCell="BC160" sqref="BC160"/>
    </sheetView>
  </sheetViews>
  <sheetFormatPr baseColWidth="10" defaultColWidth="10.83203125" defaultRowHeight="13" outlineLevelRow="2" outlineLevelCol="1"/>
  <cols>
    <col min="1" max="2" width="3" style="291" hidden="1" customWidth="1"/>
    <col min="3" max="3" width="5.6640625" style="291" customWidth="1"/>
    <col min="4" max="4" width="4.6640625" style="293" customWidth="1"/>
    <col min="5" max="5" width="27.83203125" style="292" customWidth="1"/>
    <col min="6" max="7" width="13.6640625" style="293" customWidth="1" outlineLevel="1"/>
    <col min="8" max="8" width="1.33203125" style="293" customWidth="1" outlineLevel="1"/>
    <col min="9" max="9" width="11.1640625" style="293" customWidth="1" outlineLevel="1"/>
    <col min="10" max="10" width="16.83203125" style="293" customWidth="1" outlineLevel="1"/>
    <col min="11" max="15" width="12.33203125" style="293" customWidth="1" outlineLevel="1"/>
    <col min="16" max="16" width="1.1640625" style="291" customWidth="1"/>
    <col min="17" max="17" width="12.33203125" style="293" hidden="1" customWidth="1" outlineLevel="1"/>
    <col min="18" max="22" width="11.33203125" style="292" hidden="1" customWidth="1" outlineLevel="1"/>
    <col min="23" max="23" width="12.83203125" style="292" hidden="1" customWidth="1" outlineLevel="1"/>
    <col min="24" max="24" width="1.1640625" style="291" customWidth="1" collapsed="1"/>
    <col min="25" max="36" width="11.6640625" style="293" hidden="1" customWidth="1" outlineLevel="1"/>
    <col min="37" max="37" width="11.6640625" style="293" customWidth="1" collapsed="1"/>
    <col min="38" max="54" width="11.6640625" style="293" customWidth="1"/>
    <col min="55" max="55" width="12.5" style="293" customWidth="1"/>
    <col min="56" max="103" width="11.6640625" style="293" customWidth="1"/>
    <col min="104" max="104" width="12.33203125" style="293" customWidth="1"/>
    <col min="105" max="106" width="12" style="293" customWidth="1"/>
    <col min="107" max="107" width="12.1640625" style="293" customWidth="1"/>
    <col min="108" max="108" width="11.6640625" style="293" customWidth="1"/>
    <col min="109" max="16384" width="10.83203125" style="291"/>
  </cols>
  <sheetData>
    <row r="1" spans="3:108" s="271" customFormat="1" ht="48.75" customHeight="1">
      <c r="E1" s="272" t="s">
        <v>384</v>
      </c>
      <c r="F1" s="273"/>
      <c r="G1" s="273"/>
      <c r="H1" s="273"/>
      <c r="R1" s="276"/>
      <c r="S1" s="276"/>
      <c r="T1" s="276"/>
      <c r="U1" s="276"/>
      <c r="V1" s="276"/>
      <c r="W1" s="276"/>
      <c r="Y1" s="289"/>
    </row>
    <row r="2" spans="3:108" s="271" customFormat="1" ht="16">
      <c r="J2" s="290" t="s">
        <v>171</v>
      </c>
      <c r="K2" s="509">
        <v>44562</v>
      </c>
      <c r="R2" s="276"/>
      <c r="S2" s="276"/>
      <c r="T2" s="276"/>
      <c r="U2" s="276"/>
      <c r="V2" s="276"/>
      <c r="W2" s="276"/>
    </row>
    <row r="3" spans="3:108" s="271" customFormat="1" ht="9" customHeight="1">
      <c r="R3" s="276"/>
      <c r="S3" s="276"/>
      <c r="T3" s="276"/>
      <c r="U3" s="276"/>
      <c r="V3" s="276"/>
      <c r="W3" s="276"/>
    </row>
    <row r="4" spans="3:108" s="277" customFormat="1" ht="9" customHeight="1"/>
    <row r="5" spans="3:108" s="292" customFormat="1" ht="30.75" customHeight="1">
      <c r="C5" s="291"/>
      <c r="D5" s="291"/>
      <c r="E5" s="502" t="s">
        <v>386</v>
      </c>
    </row>
    <row r="6" spans="3:108" ht="14" thickBot="1">
      <c r="D6" s="291"/>
      <c r="E6" s="293"/>
      <c r="I6" s="294" t="s">
        <v>14</v>
      </c>
      <c r="J6" s="556" t="s">
        <v>0</v>
      </c>
      <c r="K6" s="556"/>
      <c r="L6" s="556"/>
      <c r="M6" s="556"/>
      <c r="N6" s="556"/>
      <c r="O6" s="556"/>
      <c r="P6" s="293"/>
      <c r="Q6" s="295"/>
      <c r="R6" s="555" t="s">
        <v>168</v>
      </c>
      <c r="S6" s="555"/>
      <c r="T6" s="555"/>
      <c r="U6" s="555"/>
      <c r="V6" s="555"/>
      <c r="W6" s="555"/>
      <c r="X6" s="293"/>
    </row>
    <row r="7" spans="3:108" ht="15.75" customHeight="1">
      <c r="D7" s="291"/>
      <c r="E7" s="296"/>
      <c r="I7" s="294" t="s">
        <v>182</v>
      </c>
      <c r="J7" s="297" t="s">
        <v>172</v>
      </c>
      <c r="K7" s="297" t="s">
        <v>173</v>
      </c>
      <c r="L7" s="297" t="s">
        <v>174</v>
      </c>
      <c r="M7" s="297" t="s">
        <v>175</v>
      </c>
      <c r="N7" s="297" t="s">
        <v>176</v>
      </c>
      <c r="O7" s="297" t="s">
        <v>177</v>
      </c>
      <c r="Q7" s="298" t="s">
        <v>218</v>
      </c>
      <c r="R7" s="299" t="s">
        <v>172</v>
      </c>
      <c r="S7" s="299" t="s">
        <v>173</v>
      </c>
      <c r="T7" s="299" t="s">
        <v>174</v>
      </c>
      <c r="U7" s="299" t="s">
        <v>175</v>
      </c>
      <c r="V7" s="299" t="s">
        <v>176</v>
      </c>
      <c r="W7" s="299" t="s">
        <v>177</v>
      </c>
      <c r="Y7" s="300" t="s">
        <v>227</v>
      </c>
      <c r="Z7" s="300" t="s">
        <v>228</v>
      </c>
      <c r="AA7" s="300" t="s">
        <v>229</v>
      </c>
      <c r="AB7" s="300" t="s">
        <v>230</v>
      </c>
      <c r="AC7" s="300" t="s">
        <v>231</v>
      </c>
      <c r="AD7" s="300" t="s">
        <v>232</v>
      </c>
      <c r="AE7" s="300" t="s">
        <v>233</v>
      </c>
      <c r="AF7" s="300" t="s">
        <v>234</v>
      </c>
      <c r="AG7" s="300" t="s">
        <v>235</v>
      </c>
      <c r="AH7" s="300" t="s">
        <v>236</v>
      </c>
      <c r="AI7" s="300" t="s">
        <v>237</v>
      </c>
      <c r="AJ7" s="300" t="s">
        <v>238</v>
      </c>
      <c r="AK7" s="301" t="s">
        <v>239</v>
      </c>
      <c r="AL7" s="302" t="s">
        <v>240</v>
      </c>
      <c r="AM7" s="302" t="s">
        <v>241</v>
      </c>
      <c r="AN7" s="302" t="s">
        <v>242</v>
      </c>
      <c r="AO7" s="302" t="s">
        <v>243</v>
      </c>
      <c r="AP7" s="302" t="s">
        <v>244</v>
      </c>
      <c r="AQ7" s="302" t="s">
        <v>245</v>
      </c>
      <c r="AR7" s="302" t="s">
        <v>246</v>
      </c>
      <c r="AS7" s="302" t="s">
        <v>247</v>
      </c>
      <c r="AT7" s="302" t="s">
        <v>248</v>
      </c>
      <c r="AU7" s="302" t="s">
        <v>249</v>
      </c>
      <c r="AV7" s="303" t="s">
        <v>250</v>
      </c>
      <c r="AW7" s="302" t="s">
        <v>251</v>
      </c>
      <c r="AX7" s="302" t="s">
        <v>252</v>
      </c>
      <c r="AY7" s="302" t="s">
        <v>253</v>
      </c>
      <c r="AZ7" s="302" t="s">
        <v>254</v>
      </c>
      <c r="BA7" s="302" t="s">
        <v>255</v>
      </c>
      <c r="BB7" s="302" t="s">
        <v>256</v>
      </c>
      <c r="BC7" s="302" t="s">
        <v>257</v>
      </c>
      <c r="BD7" s="302" t="s">
        <v>258</v>
      </c>
      <c r="BE7" s="302" t="s">
        <v>259</v>
      </c>
      <c r="BF7" s="302" t="s">
        <v>260</v>
      </c>
      <c r="BG7" s="302" t="s">
        <v>261</v>
      </c>
      <c r="BH7" s="303" t="s">
        <v>262</v>
      </c>
      <c r="BI7" s="302" t="s">
        <v>263</v>
      </c>
      <c r="BJ7" s="302" t="s">
        <v>264</v>
      </c>
      <c r="BK7" s="302" t="s">
        <v>265</v>
      </c>
      <c r="BL7" s="302" t="s">
        <v>266</v>
      </c>
      <c r="BM7" s="302" t="s">
        <v>267</v>
      </c>
      <c r="BN7" s="302" t="s">
        <v>268</v>
      </c>
      <c r="BO7" s="302" t="s">
        <v>269</v>
      </c>
      <c r="BP7" s="302" t="s">
        <v>270</v>
      </c>
      <c r="BQ7" s="302" t="s">
        <v>271</v>
      </c>
      <c r="BR7" s="302" t="s">
        <v>272</v>
      </c>
      <c r="BS7" s="302" t="s">
        <v>273</v>
      </c>
      <c r="BT7" s="303" t="s">
        <v>274</v>
      </c>
      <c r="BU7" s="302" t="s">
        <v>275</v>
      </c>
      <c r="BV7" s="302" t="s">
        <v>276</v>
      </c>
      <c r="BW7" s="302" t="s">
        <v>277</v>
      </c>
      <c r="BX7" s="302" t="s">
        <v>278</v>
      </c>
      <c r="BY7" s="302" t="s">
        <v>279</v>
      </c>
      <c r="BZ7" s="302" t="s">
        <v>280</v>
      </c>
      <c r="CA7" s="302" t="s">
        <v>281</v>
      </c>
      <c r="CB7" s="302" t="s">
        <v>282</v>
      </c>
      <c r="CC7" s="302" t="s">
        <v>283</v>
      </c>
      <c r="CD7" s="302" t="s">
        <v>284</v>
      </c>
      <c r="CE7" s="302" t="s">
        <v>285</v>
      </c>
      <c r="CF7" s="303" t="s">
        <v>286</v>
      </c>
      <c r="CG7" s="302" t="s">
        <v>287</v>
      </c>
      <c r="CH7" s="302" t="s">
        <v>288</v>
      </c>
      <c r="CI7" s="302" t="s">
        <v>289</v>
      </c>
      <c r="CJ7" s="302" t="s">
        <v>290</v>
      </c>
      <c r="CK7" s="302" t="s">
        <v>291</v>
      </c>
      <c r="CL7" s="302" t="s">
        <v>292</v>
      </c>
      <c r="CM7" s="302" t="s">
        <v>293</v>
      </c>
      <c r="CN7" s="302" t="s">
        <v>294</v>
      </c>
      <c r="CO7" s="302" t="s">
        <v>295</v>
      </c>
      <c r="CP7" s="302" t="s">
        <v>296</v>
      </c>
      <c r="CQ7" s="302" t="s">
        <v>297</v>
      </c>
      <c r="CR7" s="303" t="s">
        <v>298</v>
      </c>
      <c r="CS7" s="302" t="s">
        <v>299</v>
      </c>
      <c r="CT7" s="302" t="s">
        <v>300</v>
      </c>
      <c r="CU7" s="302" t="s">
        <v>301</v>
      </c>
      <c r="CV7" s="302" t="s">
        <v>302</v>
      </c>
      <c r="CW7" s="302" t="s">
        <v>303</v>
      </c>
      <c r="CX7" s="302" t="s">
        <v>304</v>
      </c>
      <c r="CY7" s="302" t="s">
        <v>305</v>
      </c>
      <c r="CZ7" s="302" t="s">
        <v>306</v>
      </c>
      <c r="DA7" s="302" t="s">
        <v>307</v>
      </c>
      <c r="DB7" s="302" t="s">
        <v>308</v>
      </c>
      <c r="DC7" s="302" t="s">
        <v>309</v>
      </c>
      <c r="DD7" s="303" t="s">
        <v>310</v>
      </c>
    </row>
    <row r="8" spans="3:108" ht="15.75" customHeight="1">
      <c r="D8" s="291"/>
      <c r="E8" s="293"/>
      <c r="F8" s="297"/>
      <c r="G8" s="297"/>
      <c r="H8" s="297"/>
      <c r="I8" s="304">
        <f>AJ8</f>
        <v>44531</v>
      </c>
      <c r="J8" s="305">
        <f>AV8</f>
        <v>44896</v>
      </c>
      <c r="K8" s="305">
        <f>BH8</f>
        <v>45261</v>
      </c>
      <c r="L8" s="305">
        <f>BT8</f>
        <v>45627</v>
      </c>
      <c r="M8" s="305">
        <f>CF8</f>
        <v>45992</v>
      </c>
      <c r="N8" s="305">
        <f>CR8</f>
        <v>46357</v>
      </c>
      <c r="O8" s="305">
        <f>DD8</f>
        <v>46722</v>
      </c>
      <c r="P8" s="306">
        <f t="shared" ref="P8" si="0">AQ8</f>
        <v>44743</v>
      </c>
      <c r="Q8" s="304">
        <f>AJ8</f>
        <v>44531</v>
      </c>
      <c r="R8" s="307">
        <f t="shared" ref="R8" si="1">AS8</f>
        <v>44805</v>
      </c>
      <c r="S8" s="307">
        <f>BH8</f>
        <v>45261</v>
      </c>
      <c r="T8" s="307">
        <f>BT8</f>
        <v>45627</v>
      </c>
      <c r="U8" s="307">
        <f>CF8</f>
        <v>45992</v>
      </c>
      <c r="V8" s="307">
        <f>CR8</f>
        <v>46357</v>
      </c>
      <c r="W8" s="307">
        <f>DD8</f>
        <v>46722</v>
      </c>
      <c r="Y8" s="308">
        <f t="shared" ref="Y8:AI8" si="2">DATE(YEAR(Z8),MONTH(Z8)-1,DAY(Z8))</f>
        <v>44197</v>
      </c>
      <c r="Z8" s="308">
        <f t="shared" si="2"/>
        <v>44228</v>
      </c>
      <c r="AA8" s="308">
        <f t="shared" si="2"/>
        <v>44256</v>
      </c>
      <c r="AB8" s="308">
        <f t="shared" si="2"/>
        <v>44287</v>
      </c>
      <c r="AC8" s="308">
        <f t="shared" si="2"/>
        <v>44317</v>
      </c>
      <c r="AD8" s="308">
        <f t="shared" si="2"/>
        <v>44348</v>
      </c>
      <c r="AE8" s="308">
        <f t="shared" si="2"/>
        <v>44378</v>
      </c>
      <c r="AF8" s="308">
        <f t="shared" si="2"/>
        <v>44409</v>
      </c>
      <c r="AG8" s="308">
        <f t="shared" si="2"/>
        <v>44440</v>
      </c>
      <c r="AH8" s="308">
        <f t="shared" si="2"/>
        <v>44470</v>
      </c>
      <c r="AI8" s="308">
        <f t="shared" si="2"/>
        <v>44501</v>
      </c>
      <c r="AJ8" s="308">
        <f>DATE(YEAR(AK8),MONTH(AK8)-1,DAY(AK8))</f>
        <v>44531</v>
      </c>
      <c r="AK8" s="309">
        <f>K2</f>
        <v>44562</v>
      </c>
      <c r="AL8" s="310">
        <f>DATE(YEAR(AK8),MONTH(AK8)+1,DAY(AK8))</f>
        <v>44593</v>
      </c>
      <c r="AM8" s="310">
        <f t="shared" ref="AM8:CX8" si="3">DATE(YEAR(AL8),MONTH(AL8)+1,DAY(AL8))</f>
        <v>44621</v>
      </c>
      <c r="AN8" s="310">
        <f t="shared" si="3"/>
        <v>44652</v>
      </c>
      <c r="AO8" s="310">
        <f t="shared" si="3"/>
        <v>44682</v>
      </c>
      <c r="AP8" s="310">
        <f t="shared" si="3"/>
        <v>44713</v>
      </c>
      <c r="AQ8" s="310">
        <f t="shared" si="3"/>
        <v>44743</v>
      </c>
      <c r="AR8" s="310">
        <f t="shared" si="3"/>
        <v>44774</v>
      </c>
      <c r="AS8" s="310">
        <f t="shared" si="3"/>
        <v>44805</v>
      </c>
      <c r="AT8" s="310">
        <f t="shared" si="3"/>
        <v>44835</v>
      </c>
      <c r="AU8" s="310">
        <f t="shared" si="3"/>
        <v>44866</v>
      </c>
      <c r="AV8" s="311">
        <f t="shared" si="3"/>
        <v>44896</v>
      </c>
      <c r="AW8" s="310">
        <f t="shared" si="3"/>
        <v>44927</v>
      </c>
      <c r="AX8" s="310">
        <f t="shared" si="3"/>
        <v>44958</v>
      </c>
      <c r="AY8" s="310">
        <f t="shared" si="3"/>
        <v>44986</v>
      </c>
      <c r="AZ8" s="310">
        <f t="shared" si="3"/>
        <v>45017</v>
      </c>
      <c r="BA8" s="310">
        <f t="shared" si="3"/>
        <v>45047</v>
      </c>
      <c r="BB8" s="310">
        <f t="shared" si="3"/>
        <v>45078</v>
      </c>
      <c r="BC8" s="310">
        <f t="shared" si="3"/>
        <v>45108</v>
      </c>
      <c r="BD8" s="310">
        <f t="shared" si="3"/>
        <v>45139</v>
      </c>
      <c r="BE8" s="310">
        <f t="shared" si="3"/>
        <v>45170</v>
      </c>
      <c r="BF8" s="310">
        <f t="shared" si="3"/>
        <v>45200</v>
      </c>
      <c r="BG8" s="310">
        <f t="shared" si="3"/>
        <v>45231</v>
      </c>
      <c r="BH8" s="311">
        <f t="shared" si="3"/>
        <v>45261</v>
      </c>
      <c r="BI8" s="310">
        <f t="shared" si="3"/>
        <v>45292</v>
      </c>
      <c r="BJ8" s="310">
        <f t="shared" si="3"/>
        <v>45323</v>
      </c>
      <c r="BK8" s="310">
        <f t="shared" si="3"/>
        <v>45352</v>
      </c>
      <c r="BL8" s="310">
        <f t="shared" si="3"/>
        <v>45383</v>
      </c>
      <c r="BM8" s="310">
        <f t="shared" si="3"/>
        <v>45413</v>
      </c>
      <c r="BN8" s="310">
        <f t="shared" si="3"/>
        <v>45444</v>
      </c>
      <c r="BO8" s="310">
        <f t="shared" si="3"/>
        <v>45474</v>
      </c>
      <c r="BP8" s="310">
        <f t="shared" si="3"/>
        <v>45505</v>
      </c>
      <c r="BQ8" s="310">
        <f t="shared" si="3"/>
        <v>45536</v>
      </c>
      <c r="BR8" s="310">
        <f t="shared" si="3"/>
        <v>45566</v>
      </c>
      <c r="BS8" s="310">
        <f t="shared" si="3"/>
        <v>45597</v>
      </c>
      <c r="BT8" s="311">
        <f t="shared" si="3"/>
        <v>45627</v>
      </c>
      <c r="BU8" s="310">
        <f t="shared" si="3"/>
        <v>45658</v>
      </c>
      <c r="BV8" s="310">
        <f t="shared" si="3"/>
        <v>45689</v>
      </c>
      <c r="BW8" s="310">
        <f t="shared" si="3"/>
        <v>45717</v>
      </c>
      <c r="BX8" s="310">
        <f t="shared" si="3"/>
        <v>45748</v>
      </c>
      <c r="BY8" s="310">
        <f t="shared" si="3"/>
        <v>45778</v>
      </c>
      <c r="BZ8" s="310">
        <f t="shared" si="3"/>
        <v>45809</v>
      </c>
      <c r="CA8" s="310">
        <f t="shared" si="3"/>
        <v>45839</v>
      </c>
      <c r="CB8" s="310">
        <f t="shared" si="3"/>
        <v>45870</v>
      </c>
      <c r="CC8" s="310">
        <f t="shared" si="3"/>
        <v>45901</v>
      </c>
      <c r="CD8" s="310">
        <f t="shared" si="3"/>
        <v>45931</v>
      </c>
      <c r="CE8" s="310">
        <f t="shared" si="3"/>
        <v>45962</v>
      </c>
      <c r="CF8" s="311">
        <f t="shared" si="3"/>
        <v>45992</v>
      </c>
      <c r="CG8" s="310">
        <f t="shared" si="3"/>
        <v>46023</v>
      </c>
      <c r="CH8" s="310">
        <f t="shared" si="3"/>
        <v>46054</v>
      </c>
      <c r="CI8" s="310">
        <f t="shared" si="3"/>
        <v>46082</v>
      </c>
      <c r="CJ8" s="310">
        <f t="shared" si="3"/>
        <v>46113</v>
      </c>
      <c r="CK8" s="310">
        <f t="shared" si="3"/>
        <v>46143</v>
      </c>
      <c r="CL8" s="310">
        <f t="shared" si="3"/>
        <v>46174</v>
      </c>
      <c r="CM8" s="310">
        <f t="shared" si="3"/>
        <v>46204</v>
      </c>
      <c r="CN8" s="310">
        <f t="shared" si="3"/>
        <v>46235</v>
      </c>
      <c r="CO8" s="310">
        <f t="shared" si="3"/>
        <v>46266</v>
      </c>
      <c r="CP8" s="310">
        <f t="shared" si="3"/>
        <v>46296</v>
      </c>
      <c r="CQ8" s="310">
        <f t="shared" si="3"/>
        <v>46327</v>
      </c>
      <c r="CR8" s="311">
        <f t="shared" si="3"/>
        <v>46357</v>
      </c>
      <c r="CS8" s="310">
        <f t="shared" si="3"/>
        <v>46388</v>
      </c>
      <c r="CT8" s="310">
        <f t="shared" si="3"/>
        <v>46419</v>
      </c>
      <c r="CU8" s="310">
        <f t="shared" si="3"/>
        <v>46447</v>
      </c>
      <c r="CV8" s="310">
        <f t="shared" si="3"/>
        <v>46478</v>
      </c>
      <c r="CW8" s="310">
        <f t="shared" si="3"/>
        <v>46508</v>
      </c>
      <c r="CX8" s="310">
        <f t="shared" si="3"/>
        <v>46539</v>
      </c>
      <c r="CY8" s="310">
        <f t="shared" ref="CY8:DD8" si="4">DATE(YEAR(CX8),MONTH(CX8)+1,DAY(CX8))</f>
        <v>46569</v>
      </c>
      <c r="CZ8" s="310">
        <f t="shared" si="4"/>
        <v>46600</v>
      </c>
      <c r="DA8" s="310">
        <f t="shared" si="4"/>
        <v>46631</v>
      </c>
      <c r="DB8" s="310">
        <f t="shared" si="4"/>
        <v>46661</v>
      </c>
      <c r="DC8" s="310">
        <f t="shared" si="4"/>
        <v>46692</v>
      </c>
      <c r="DD8" s="311">
        <f t="shared" si="4"/>
        <v>46722</v>
      </c>
    </row>
    <row r="9" spans="3:108" ht="15.75" hidden="1" customHeight="1">
      <c r="D9" s="291"/>
      <c r="I9" s="312"/>
      <c r="J9" s="313"/>
      <c r="K9" s="313"/>
      <c r="L9" s="313"/>
      <c r="M9" s="313"/>
      <c r="N9" s="313"/>
      <c r="O9" s="313"/>
      <c r="Q9" s="312"/>
      <c r="R9" s="314"/>
      <c r="S9" s="314"/>
      <c r="T9" s="314"/>
      <c r="U9" s="314"/>
      <c r="V9" s="314"/>
      <c r="W9" s="314"/>
      <c r="Y9" s="312"/>
      <c r="Z9" s="312"/>
      <c r="AA9" s="312"/>
      <c r="AB9" s="312"/>
      <c r="AC9" s="312"/>
      <c r="AD9" s="312"/>
      <c r="AE9" s="312"/>
      <c r="AF9" s="312"/>
      <c r="AG9" s="312"/>
      <c r="AH9" s="312"/>
      <c r="AI9" s="312"/>
      <c r="AJ9" s="312"/>
      <c r="AK9" s="315"/>
      <c r="AL9" s="314"/>
      <c r="AM9" s="314"/>
      <c r="AN9" s="314"/>
      <c r="AO9" s="314"/>
      <c r="AP9" s="314"/>
      <c r="AQ9" s="314"/>
      <c r="AR9" s="314"/>
      <c r="AS9" s="314"/>
      <c r="AT9" s="314"/>
      <c r="AU9" s="314"/>
      <c r="AV9" s="316"/>
      <c r="AW9" s="314"/>
      <c r="AX9" s="314"/>
      <c r="AY9" s="314"/>
      <c r="AZ9" s="314"/>
      <c r="BA9" s="314"/>
      <c r="BB9" s="314"/>
      <c r="BC9" s="314"/>
      <c r="BD9" s="314"/>
      <c r="BE9" s="314"/>
      <c r="BF9" s="314"/>
      <c r="BG9" s="314"/>
      <c r="BH9" s="316"/>
      <c r="BI9" s="314"/>
      <c r="BJ9" s="314"/>
      <c r="BK9" s="314"/>
      <c r="BL9" s="314"/>
      <c r="BM9" s="314"/>
      <c r="BN9" s="314"/>
      <c r="BO9" s="314"/>
      <c r="BP9" s="314"/>
      <c r="BQ9" s="314"/>
      <c r="BR9" s="314"/>
      <c r="BS9" s="314"/>
      <c r="BT9" s="316"/>
      <c r="BU9" s="314"/>
      <c r="BV9" s="314"/>
      <c r="BW9" s="314"/>
      <c r="BX9" s="314"/>
      <c r="BY9" s="314"/>
      <c r="BZ9" s="314"/>
      <c r="CA9" s="314"/>
      <c r="CB9" s="314"/>
      <c r="CC9" s="314"/>
      <c r="CD9" s="314"/>
      <c r="CE9" s="314"/>
      <c r="CF9" s="316"/>
      <c r="CG9" s="314"/>
      <c r="CH9" s="314"/>
      <c r="CI9" s="314"/>
      <c r="CJ9" s="314"/>
      <c r="CK9" s="314"/>
      <c r="CL9" s="314"/>
      <c r="CM9" s="314"/>
      <c r="CN9" s="314"/>
      <c r="CO9" s="314"/>
      <c r="CP9" s="314"/>
      <c r="CQ9" s="314"/>
      <c r="CR9" s="316"/>
      <c r="CS9" s="314"/>
      <c r="CT9" s="314"/>
      <c r="CU9" s="314"/>
      <c r="CV9" s="314"/>
      <c r="CW9" s="314"/>
      <c r="CX9" s="314"/>
      <c r="CY9" s="314"/>
      <c r="CZ9" s="314"/>
      <c r="DA9" s="314"/>
      <c r="DB9" s="314"/>
      <c r="DC9" s="314"/>
      <c r="DD9" s="316"/>
    </row>
    <row r="10" spans="3:108" hidden="1">
      <c r="D10" s="291"/>
      <c r="I10" s="312"/>
      <c r="J10" s="313"/>
      <c r="K10" s="313"/>
      <c r="L10" s="313"/>
      <c r="M10" s="313"/>
      <c r="N10" s="313"/>
      <c r="O10" s="313"/>
      <c r="Q10" s="312"/>
      <c r="R10" s="314"/>
      <c r="S10" s="314"/>
      <c r="T10" s="314"/>
      <c r="U10" s="314"/>
      <c r="V10" s="314"/>
      <c r="W10" s="314"/>
      <c r="Y10" s="317"/>
      <c r="Z10" s="317"/>
      <c r="AA10" s="317"/>
      <c r="AB10" s="317"/>
      <c r="AC10" s="317"/>
      <c r="AD10" s="317"/>
      <c r="AE10" s="317"/>
      <c r="AF10" s="317"/>
      <c r="AG10" s="317"/>
      <c r="AH10" s="317"/>
      <c r="AI10" s="317"/>
      <c r="AJ10" s="317"/>
      <c r="AK10" s="318"/>
      <c r="AL10" s="319"/>
      <c r="AM10" s="319"/>
      <c r="AN10" s="319"/>
      <c r="AO10" s="319"/>
      <c r="AP10" s="319"/>
      <c r="AQ10" s="319"/>
      <c r="AR10" s="319"/>
      <c r="AS10" s="319"/>
      <c r="AT10" s="319"/>
      <c r="AU10" s="319"/>
      <c r="AV10" s="320"/>
      <c r="AW10" s="319"/>
      <c r="AX10" s="319"/>
      <c r="AY10" s="319"/>
      <c r="AZ10" s="319"/>
      <c r="BA10" s="319"/>
      <c r="BB10" s="319"/>
      <c r="BC10" s="319"/>
      <c r="BD10" s="319"/>
      <c r="BE10" s="319"/>
      <c r="BF10" s="319"/>
      <c r="BG10" s="319"/>
      <c r="BH10" s="320"/>
      <c r="BI10" s="319"/>
      <c r="BJ10" s="319"/>
      <c r="BK10" s="319"/>
      <c r="BL10" s="319"/>
      <c r="BM10" s="319"/>
      <c r="BN10" s="319"/>
      <c r="BO10" s="319"/>
      <c r="BP10" s="319"/>
      <c r="BQ10" s="319"/>
      <c r="BR10" s="319"/>
      <c r="BS10" s="319"/>
      <c r="BT10" s="320"/>
      <c r="BU10" s="319"/>
      <c r="BV10" s="319"/>
      <c r="BW10" s="319"/>
      <c r="BX10" s="319"/>
      <c r="BY10" s="319"/>
      <c r="BZ10" s="319"/>
      <c r="CA10" s="319"/>
      <c r="CB10" s="319"/>
      <c r="CC10" s="319"/>
      <c r="CD10" s="319"/>
      <c r="CE10" s="319"/>
      <c r="CF10" s="320"/>
      <c r="CG10" s="319"/>
      <c r="CH10" s="319"/>
      <c r="CI10" s="319"/>
      <c r="CJ10" s="319"/>
      <c r="CK10" s="319"/>
      <c r="CL10" s="319"/>
      <c r="CM10" s="319"/>
      <c r="CN10" s="319"/>
      <c r="CO10" s="319"/>
      <c r="CP10" s="319"/>
      <c r="CQ10" s="319"/>
      <c r="CR10" s="320"/>
      <c r="CS10" s="319"/>
      <c r="CT10" s="319"/>
      <c r="CU10" s="319"/>
      <c r="CV10" s="319"/>
      <c r="CW10" s="319"/>
      <c r="CX10" s="319"/>
      <c r="CY10" s="319"/>
      <c r="CZ10" s="319"/>
      <c r="DA10" s="319"/>
      <c r="DB10" s="319"/>
      <c r="DC10" s="319"/>
      <c r="DD10" s="320"/>
    </row>
    <row r="11" spans="3:108" hidden="1">
      <c r="D11" s="291"/>
      <c r="E11" s="321"/>
      <c r="F11" s="313"/>
      <c r="G11" s="313"/>
      <c r="H11" s="313"/>
      <c r="I11" s="312"/>
      <c r="J11" s="313"/>
      <c r="K11" s="313"/>
      <c r="L11" s="313"/>
      <c r="M11" s="313"/>
      <c r="N11" s="313"/>
      <c r="O11" s="313"/>
      <c r="Q11" s="312"/>
      <c r="R11" s="314"/>
      <c r="S11" s="314"/>
      <c r="T11" s="314"/>
      <c r="U11" s="314"/>
      <c r="V11" s="314"/>
      <c r="W11" s="314"/>
      <c r="Y11" s="312"/>
      <c r="Z11" s="312"/>
      <c r="AA11" s="312"/>
      <c r="AB11" s="312"/>
      <c r="AC11" s="312"/>
      <c r="AD11" s="312"/>
      <c r="AE11" s="312"/>
      <c r="AF11" s="312"/>
      <c r="AG11" s="312"/>
      <c r="AH11" s="312"/>
      <c r="AI11" s="312"/>
      <c r="AJ11" s="312"/>
      <c r="AK11" s="315"/>
      <c r="AL11" s="314"/>
      <c r="AM11" s="314"/>
      <c r="AN11" s="314"/>
      <c r="AO11" s="314"/>
      <c r="AP11" s="314"/>
      <c r="AQ11" s="314"/>
      <c r="AR11" s="314"/>
      <c r="AS11" s="314"/>
      <c r="AT11" s="314"/>
      <c r="AU11" s="314"/>
      <c r="AV11" s="316"/>
      <c r="AW11" s="314"/>
      <c r="AX11" s="314"/>
      <c r="AY11" s="314"/>
      <c r="AZ11" s="314"/>
      <c r="BA11" s="314"/>
      <c r="BB11" s="314"/>
      <c r="BC11" s="314"/>
      <c r="BD11" s="314"/>
      <c r="BE11" s="314"/>
      <c r="BF11" s="314"/>
      <c r="BG11" s="314"/>
      <c r="BH11" s="316"/>
      <c r="BI11" s="314"/>
      <c r="BJ11" s="314"/>
      <c r="BK11" s="314"/>
      <c r="BL11" s="314"/>
      <c r="BM11" s="314"/>
      <c r="BN11" s="314"/>
      <c r="BO11" s="314"/>
      <c r="BP11" s="314"/>
      <c r="BQ11" s="314"/>
      <c r="BR11" s="314"/>
      <c r="BS11" s="314"/>
      <c r="BT11" s="316"/>
      <c r="BU11" s="314"/>
      <c r="BV11" s="314"/>
      <c r="BW11" s="314"/>
      <c r="BX11" s="314"/>
      <c r="BY11" s="314"/>
      <c r="BZ11" s="314"/>
      <c r="CA11" s="314"/>
      <c r="CB11" s="314"/>
      <c r="CC11" s="314"/>
      <c r="CD11" s="314"/>
      <c r="CE11" s="314"/>
      <c r="CF11" s="316"/>
      <c r="CG11" s="314"/>
      <c r="CH11" s="314"/>
      <c r="CI11" s="314"/>
      <c r="CJ11" s="314"/>
      <c r="CK11" s="314"/>
      <c r="CL11" s="314"/>
      <c r="CM11" s="314"/>
      <c r="CN11" s="314"/>
      <c r="CO11" s="314"/>
      <c r="CP11" s="314"/>
      <c r="CQ11" s="314"/>
      <c r="CR11" s="316"/>
      <c r="CS11" s="314"/>
      <c r="CT11" s="314"/>
      <c r="CU11" s="314"/>
      <c r="CV11" s="314"/>
      <c r="CW11" s="314"/>
      <c r="CX11" s="314"/>
      <c r="CY11" s="314"/>
      <c r="CZ11" s="314"/>
      <c r="DA11" s="314"/>
      <c r="DB11" s="314"/>
      <c r="DC11" s="314"/>
      <c r="DD11" s="316"/>
    </row>
    <row r="12" spans="3:108" s="330" customFormat="1" hidden="1">
      <c r="C12" s="291"/>
      <c r="D12" s="291"/>
      <c r="E12" s="322"/>
      <c r="F12" s="323"/>
      <c r="G12" s="323"/>
      <c r="H12" s="323"/>
      <c r="I12" s="324"/>
      <c r="J12" s="322"/>
      <c r="K12" s="322"/>
      <c r="L12" s="322"/>
      <c r="M12" s="322"/>
      <c r="N12" s="322"/>
      <c r="O12" s="322"/>
      <c r="P12" s="291"/>
      <c r="Q12" s="325"/>
      <c r="R12" s="326"/>
      <c r="S12" s="326"/>
      <c r="T12" s="326"/>
      <c r="U12" s="326"/>
      <c r="V12" s="326"/>
      <c r="W12" s="326"/>
      <c r="X12" s="327"/>
      <c r="Y12" s="325"/>
      <c r="Z12" s="325"/>
      <c r="AA12" s="325"/>
      <c r="AB12" s="325"/>
      <c r="AC12" s="325"/>
      <c r="AD12" s="325"/>
      <c r="AE12" s="325"/>
      <c r="AF12" s="325"/>
      <c r="AG12" s="325"/>
      <c r="AH12" s="325"/>
      <c r="AI12" s="325"/>
      <c r="AJ12" s="325"/>
      <c r="AK12" s="328"/>
      <c r="AL12" s="326"/>
      <c r="AM12" s="326"/>
      <c r="AN12" s="326"/>
      <c r="AO12" s="326"/>
      <c r="AP12" s="326"/>
      <c r="AQ12" s="326"/>
      <c r="AR12" s="326"/>
      <c r="AS12" s="326"/>
      <c r="AT12" s="326"/>
      <c r="AU12" s="326"/>
      <c r="AV12" s="329"/>
      <c r="AW12" s="326"/>
      <c r="AX12" s="326"/>
      <c r="AY12" s="326"/>
      <c r="AZ12" s="326"/>
      <c r="BA12" s="326"/>
      <c r="BB12" s="326"/>
      <c r="BC12" s="326"/>
      <c r="BD12" s="326"/>
      <c r="BE12" s="326"/>
      <c r="BF12" s="326"/>
      <c r="BG12" s="326"/>
      <c r="BH12" s="329"/>
      <c r="BI12" s="326"/>
      <c r="BJ12" s="326"/>
      <c r="BK12" s="326"/>
      <c r="BL12" s="326"/>
      <c r="BM12" s="326"/>
      <c r="BN12" s="326"/>
      <c r="BO12" s="326"/>
      <c r="BP12" s="326"/>
      <c r="BQ12" s="326"/>
      <c r="BR12" s="326"/>
      <c r="BS12" s="326"/>
      <c r="BT12" s="329"/>
      <c r="BU12" s="326"/>
      <c r="BV12" s="326"/>
      <c r="BW12" s="326"/>
      <c r="BX12" s="326"/>
      <c r="BY12" s="326"/>
      <c r="BZ12" s="326"/>
      <c r="CA12" s="326"/>
      <c r="CB12" s="326"/>
      <c r="CC12" s="326"/>
      <c r="CD12" s="326"/>
      <c r="CE12" s="326"/>
      <c r="CF12" s="329"/>
      <c r="CG12" s="326"/>
      <c r="CH12" s="326"/>
      <c r="CI12" s="326"/>
      <c r="CJ12" s="326"/>
      <c r="CK12" s="326"/>
      <c r="CL12" s="326"/>
      <c r="CM12" s="326"/>
      <c r="CN12" s="326"/>
      <c r="CO12" s="326"/>
      <c r="CP12" s="326"/>
      <c r="CQ12" s="326"/>
      <c r="CR12" s="329"/>
      <c r="CS12" s="326"/>
      <c r="CT12" s="326"/>
      <c r="CU12" s="326"/>
      <c r="CV12" s="326"/>
      <c r="CW12" s="326"/>
      <c r="CX12" s="326"/>
      <c r="CY12" s="326"/>
      <c r="CZ12" s="326"/>
      <c r="DA12" s="326"/>
      <c r="DB12" s="326"/>
      <c r="DC12" s="326"/>
      <c r="DD12" s="329"/>
    </row>
    <row r="13" spans="3:108" hidden="1">
      <c r="D13" s="291"/>
      <c r="I13" s="331"/>
      <c r="Q13" s="331"/>
      <c r="Y13" s="331"/>
      <c r="Z13" s="331"/>
      <c r="AA13" s="331"/>
      <c r="AB13" s="331"/>
      <c r="AC13" s="331"/>
      <c r="AD13" s="331"/>
      <c r="AE13" s="331"/>
      <c r="AF13" s="331"/>
      <c r="AG13" s="331"/>
      <c r="AH13" s="331"/>
      <c r="AI13" s="331"/>
      <c r="AJ13" s="331"/>
      <c r="AK13" s="332"/>
      <c r="AL13" s="292"/>
      <c r="AM13" s="292"/>
      <c r="AN13" s="292"/>
      <c r="AO13" s="292"/>
      <c r="AP13" s="292"/>
      <c r="AQ13" s="292"/>
      <c r="AR13" s="292"/>
      <c r="AS13" s="292"/>
      <c r="AT13" s="292"/>
      <c r="AU13" s="292"/>
      <c r="AV13" s="333"/>
      <c r="AW13" s="292"/>
      <c r="AX13" s="292"/>
      <c r="AY13" s="292"/>
      <c r="AZ13" s="292"/>
      <c r="BA13" s="292"/>
      <c r="BB13" s="292"/>
      <c r="BC13" s="292"/>
      <c r="BD13" s="292"/>
      <c r="BE13" s="292"/>
      <c r="BF13" s="292"/>
      <c r="BG13" s="292"/>
      <c r="BH13" s="333"/>
      <c r="BI13" s="292"/>
      <c r="BJ13" s="292"/>
      <c r="BK13" s="292"/>
      <c r="BL13" s="292"/>
      <c r="BM13" s="292"/>
      <c r="BN13" s="292"/>
      <c r="BO13" s="292"/>
      <c r="BP13" s="292"/>
      <c r="BQ13" s="292"/>
      <c r="BR13" s="292"/>
      <c r="BS13" s="292"/>
      <c r="BT13" s="333"/>
      <c r="BU13" s="292"/>
      <c r="BV13" s="292"/>
      <c r="BW13" s="292"/>
      <c r="BX13" s="292"/>
      <c r="BY13" s="292"/>
      <c r="BZ13" s="292"/>
      <c r="CA13" s="292"/>
      <c r="CB13" s="292"/>
      <c r="CC13" s="292"/>
      <c r="CD13" s="292"/>
      <c r="CE13" s="292"/>
      <c r="CF13" s="333"/>
      <c r="CG13" s="292"/>
      <c r="CH13" s="292"/>
      <c r="CI13" s="292"/>
      <c r="CJ13" s="292"/>
      <c r="CK13" s="292"/>
      <c r="CL13" s="292"/>
      <c r="CM13" s="292"/>
      <c r="CN13" s="292"/>
      <c r="CO13" s="292"/>
      <c r="CP13" s="292"/>
      <c r="CQ13" s="292"/>
      <c r="CR13" s="333"/>
      <c r="CS13" s="292"/>
      <c r="CT13" s="292"/>
      <c r="CU13" s="292"/>
      <c r="CV13" s="292"/>
      <c r="CW13" s="292"/>
      <c r="CX13" s="292"/>
      <c r="CY13" s="292"/>
      <c r="CZ13" s="292"/>
      <c r="DA13" s="292"/>
      <c r="DB13" s="292"/>
      <c r="DC13" s="292"/>
      <c r="DD13" s="333"/>
    </row>
    <row r="14" spans="3:108" ht="13.25" hidden="1" customHeight="1">
      <c r="D14" s="291"/>
      <c r="E14" s="334"/>
      <c r="I14" s="331"/>
      <c r="K14" s="335"/>
      <c r="L14" s="335"/>
      <c r="M14" s="335"/>
      <c r="N14" s="335"/>
      <c r="O14" s="335"/>
      <c r="Q14" s="336"/>
      <c r="R14" s="337"/>
      <c r="S14" s="337"/>
      <c r="T14" s="337"/>
      <c r="U14" s="337"/>
      <c r="V14" s="337"/>
      <c r="W14" s="337"/>
      <c r="Y14" s="336"/>
      <c r="Z14" s="336"/>
      <c r="AA14" s="336"/>
      <c r="AB14" s="336"/>
      <c r="AC14" s="336"/>
      <c r="AD14" s="336"/>
      <c r="AE14" s="336"/>
      <c r="AF14" s="336"/>
      <c r="AG14" s="336"/>
      <c r="AH14" s="336"/>
      <c r="AI14" s="336"/>
      <c r="AJ14" s="336"/>
      <c r="AK14" s="338"/>
      <c r="AL14" s="337"/>
      <c r="AM14" s="337"/>
      <c r="AN14" s="337"/>
      <c r="AO14" s="337"/>
      <c r="AP14" s="337"/>
      <c r="AQ14" s="337"/>
      <c r="AR14" s="337"/>
      <c r="AS14" s="337"/>
      <c r="AT14" s="337"/>
      <c r="AU14" s="337"/>
      <c r="AV14" s="339"/>
      <c r="AW14" s="337"/>
      <c r="AX14" s="337"/>
      <c r="AY14" s="337"/>
      <c r="AZ14" s="337"/>
      <c r="BA14" s="337"/>
      <c r="BB14" s="337"/>
      <c r="BC14" s="337"/>
      <c r="BD14" s="337"/>
      <c r="BE14" s="337"/>
      <c r="BF14" s="337"/>
      <c r="BG14" s="337"/>
      <c r="BH14" s="339"/>
      <c r="BI14" s="337"/>
      <c r="BJ14" s="337"/>
      <c r="BK14" s="337"/>
      <c r="BL14" s="337"/>
      <c r="BM14" s="337"/>
      <c r="BN14" s="337"/>
      <c r="BO14" s="337"/>
      <c r="BP14" s="337"/>
      <c r="BQ14" s="337"/>
      <c r="BR14" s="337"/>
      <c r="BS14" s="337"/>
      <c r="BT14" s="339"/>
      <c r="BU14" s="337"/>
      <c r="BV14" s="337"/>
      <c r="BW14" s="337"/>
      <c r="BX14" s="337"/>
      <c r="BY14" s="337"/>
      <c r="BZ14" s="337"/>
      <c r="CA14" s="337"/>
      <c r="CB14" s="337"/>
      <c r="CC14" s="337"/>
      <c r="CD14" s="337"/>
      <c r="CE14" s="337"/>
      <c r="CF14" s="339"/>
      <c r="CG14" s="337"/>
      <c r="CH14" s="337"/>
      <c r="CI14" s="337"/>
      <c r="CJ14" s="337"/>
      <c r="CK14" s="337"/>
      <c r="CL14" s="337"/>
      <c r="CM14" s="337"/>
      <c r="CN14" s="337"/>
      <c r="CO14" s="337"/>
      <c r="CP14" s="337"/>
      <c r="CQ14" s="337"/>
      <c r="CR14" s="339"/>
      <c r="CS14" s="337"/>
      <c r="CT14" s="337"/>
      <c r="CU14" s="337"/>
      <c r="CV14" s="337"/>
      <c r="CW14" s="337"/>
      <c r="CX14" s="337"/>
      <c r="CY14" s="337"/>
      <c r="CZ14" s="337"/>
      <c r="DA14" s="337"/>
      <c r="DB14" s="337"/>
      <c r="DC14" s="337"/>
      <c r="DD14" s="339"/>
    </row>
    <row r="15" spans="3:108" ht="21.5" customHeight="1" outlineLevel="1">
      <c r="D15" s="340" t="s">
        <v>204</v>
      </c>
      <c r="E15" s="291"/>
      <c r="F15" s="291"/>
      <c r="G15" s="291"/>
      <c r="H15" s="291"/>
      <c r="I15" s="331"/>
      <c r="J15" s="291"/>
      <c r="K15" s="291"/>
      <c r="L15" s="291"/>
      <c r="M15" s="291"/>
      <c r="N15" s="291"/>
      <c r="O15" s="291"/>
      <c r="Q15" s="341"/>
      <c r="R15" s="342"/>
      <c r="S15" s="342"/>
      <c r="T15" s="342"/>
      <c r="U15" s="342"/>
      <c r="V15" s="342"/>
      <c r="W15" s="342"/>
      <c r="Y15" s="343"/>
      <c r="Z15" s="343"/>
      <c r="AA15" s="343"/>
      <c r="AB15" s="343"/>
      <c r="AC15" s="343"/>
      <c r="AD15" s="343"/>
      <c r="AE15" s="343"/>
      <c r="AF15" s="343"/>
      <c r="AG15" s="343"/>
      <c r="AH15" s="343"/>
      <c r="AI15" s="343"/>
      <c r="AJ15" s="343"/>
      <c r="AK15" s="344"/>
      <c r="AL15" s="345"/>
      <c r="AM15" s="345"/>
      <c r="AN15" s="345"/>
      <c r="AO15" s="345"/>
      <c r="AP15" s="345"/>
      <c r="AQ15" s="345"/>
      <c r="AR15" s="345"/>
      <c r="AS15" s="345"/>
      <c r="AT15" s="345"/>
      <c r="AU15" s="345"/>
      <c r="AV15" s="346"/>
      <c r="AW15" s="345"/>
      <c r="AX15" s="345"/>
      <c r="AY15" s="345"/>
      <c r="AZ15" s="345"/>
      <c r="BA15" s="345"/>
      <c r="BB15" s="345"/>
      <c r="BC15" s="345"/>
      <c r="BD15" s="345"/>
      <c r="BE15" s="345"/>
      <c r="BF15" s="345"/>
      <c r="BG15" s="345"/>
      <c r="BH15" s="346"/>
      <c r="BI15" s="345"/>
      <c r="BJ15" s="345"/>
      <c r="BK15" s="345"/>
      <c r="BL15" s="345"/>
      <c r="BM15" s="345"/>
      <c r="BN15" s="345"/>
      <c r="BO15" s="345"/>
      <c r="BP15" s="345"/>
      <c r="BQ15" s="345"/>
      <c r="BR15" s="345"/>
      <c r="BS15" s="345"/>
      <c r="BT15" s="346"/>
      <c r="BU15" s="345"/>
      <c r="BV15" s="345"/>
      <c r="BW15" s="345"/>
      <c r="BX15" s="345"/>
      <c r="BY15" s="345"/>
      <c r="BZ15" s="345"/>
      <c r="CA15" s="345"/>
      <c r="CB15" s="345"/>
      <c r="CC15" s="345"/>
      <c r="CD15" s="345"/>
      <c r="CE15" s="345"/>
      <c r="CF15" s="346"/>
      <c r="CG15" s="345"/>
      <c r="CH15" s="345"/>
      <c r="CI15" s="345"/>
      <c r="CJ15" s="345"/>
      <c r="CK15" s="345"/>
      <c r="CL15" s="345"/>
      <c r="CM15" s="345"/>
      <c r="CN15" s="345"/>
      <c r="CO15" s="345"/>
      <c r="CP15" s="345"/>
      <c r="CQ15" s="345"/>
      <c r="CR15" s="346"/>
      <c r="CS15" s="345"/>
      <c r="CT15" s="345"/>
      <c r="CU15" s="345"/>
      <c r="CV15" s="345"/>
      <c r="CW15" s="345"/>
      <c r="CX15" s="345"/>
      <c r="CY15" s="345"/>
      <c r="CZ15" s="345"/>
      <c r="DA15" s="345"/>
      <c r="DB15" s="345"/>
      <c r="DC15" s="345"/>
      <c r="DD15" s="346"/>
    </row>
    <row r="16" spans="3:108" ht="13.25" customHeight="1" outlineLevel="1">
      <c r="D16" s="291"/>
      <c r="E16" s="347" t="s">
        <v>398</v>
      </c>
      <c r="I16" s="331"/>
      <c r="J16" s="347" t="s">
        <v>400</v>
      </c>
      <c r="K16" s="313"/>
      <c r="L16" s="313"/>
      <c r="M16" s="313"/>
      <c r="N16" s="313"/>
      <c r="O16" s="313"/>
      <c r="Q16" s="533" t="s">
        <v>400</v>
      </c>
      <c r="R16" s="342"/>
      <c r="S16" s="342"/>
      <c r="T16" s="342"/>
      <c r="U16" s="342"/>
      <c r="V16" s="342"/>
      <c r="W16" s="342"/>
      <c r="Y16" s="343"/>
      <c r="Z16" s="343"/>
      <c r="AA16" s="343"/>
      <c r="AB16" s="343"/>
      <c r="AC16" s="343"/>
      <c r="AD16" s="343"/>
      <c r="AE16" s="343"/>
      <c r="AF16" s="343"/>
      <c r="AG16" s="343"/>
      <c r="AH16" s="343"/>
      <c r="AI16" s="343"/>
      <c r="AJ16" s="343"/>
      <c r="AK16" s="344"/>
      <c r="AL16" s="345"/>
      <c r="AM16" s="345"/>
      <c r="AN16" s="345"/>
      <c r="AO16" s="345"/>
      <c r="AP16" s="345"/>
      <c r="AQ16" s="345"/>
      <c r="AR16" s="345"/>
      <c r="AS16" s="345"/>
      <c r="AT16" s="345"/>
      <c r="AU16" s="345"/>
      <c r="AV16" s="346"/>
      <c r="AW16" s="345"/>
      <c r="AX16" s="345"/>
      <c r="AY16" s="345"/>
      <c r="AZ16" s="345"/>
      <c r="BA16" s="345"/>
      <c r="BB16" s="345"/>
      <c r="BC16" s="345"/>
      <c r="BD16" s="345"/>
      <c r="BE16" s="345"/>
      <c r="BF16" s="345"/>
      <c r="BG16" s="345"/>
      <c r="BH16" s="346"/>
      <c r="BI16" s="345"/>
      <c r="BJ16" s="345"/>
      <c r="BK16" s="345"/>
      <c r="BL16" s="345"/>
      <c r="BM16" s="345"/>
      <c r="BN16" s="345"/>
      <c r="BO16" s="345"/>
      <c r="BP16" s="345"/>
      <c r="BQ16" s="345"/>
      <c r="BR16" s="345"/>
      <c r="BS16" s="345"/>
      <c r="BT16" s="346"/>
      <c r="BU16" s="345"/>
      <c r="BV16" s="345"/>
      <c r="BW16" s="345"/>
      <c r="BX16" s="345"/>
      <c r="BY16" s="345"/>
      <c r="BZ16" s="345"/>
      <c r="CA16" s="345"/>
      <c r="CB16" s="345"/>
      <c r="CC16" s="345"/>
      <c r="CD16" s="345"/>
      <c r="CE16" s="345"/>
      <c r="CF16" s="346"/>
      <c r="CG16" s="345"/>
      <c r="CH16" s="345"/>
      <c r="CI16" s="345"/>
      <c r="CJ16" s="345"/>
      <c r="CK16" s="345"/>
      <c r="CL16" s="345"/>
      <c r="CM16" s="345"/>
      <c r="CN16" s="345"/>
      <c r="CO16" s="345"/>
      <c r="CP16" s="345"/>
      <c r="CQ16" s="345"/>
      <c r="CR16" s="346"/>
      <c r="CS16" s="345"/>
      <c r="CT16" s="345"/>
      <c r="CU16" s="345"/>
      <c r="CV16" s="345"/>
      <c r="CW16" s="345"/>
      <c r="CX16" s="345"/>
      <c r="CY16" s="345"/>
      <c r="CZ16" s="345"/>
      <c r="DA16" s="345"/>
      <c r="DB16" s="345"/>
      <c r="DC16" s="345"/>
      <c r="DD16" s="346"/>
    </row>
    <row r="17" spans="4:108" outlineLevel="1">
      <c r="D17" s="291"/>
      <c r="E17" s="504" t="s">
        <v>393</v>
      </c>
      <c r="F17" s="293" t="s">
        <v>169</v>
      </c>
      <c r="I17" s="532"/>
      <c r="J17" s="349"/>
      <c r="K17" s="349"/>
      <c r="L17" s="349"/>
      <c r="M17" s="349"/>
      <c r="N17" s="349"/>
      <c r="O17" s="349"/>
      <c r="Q17" s="534">
        <f t="shared" ref="Q17:Q22" si="5">AJ17</f>
        <v>300</v>
      </c>
      <c r="R17" s="535">
        <f t="shared" ref="R17:R22" si="6">AV17</f>
        <v>538</v>
      </c>
      <c r="S17" s="535">
        <f t="shared" ref="S17:S22" si="7">BH17</f>
        <v>966.17070339990573</v>
      </c>
      <c r="T17" s="535">
        <f t="shared" ref="T17:T22" si="8">BT17</f>
        <v>1531.7106369626381</v>
      </c>
      <c r="U17" s="535">
        <f t="shared" ref="U17:U22" si="9">CF17</f>
        <v>2632.8437125808223</v>
      </c>
      <c r="V17" s="535">
        <f t="shared" ref="V17:V22" si="10">CR17</f>
        <v>3241.5962478427045</v>
      </c>
      <c r="W17" s="535">
        <f t="shared" ref="W17:W22" si="11">DD17</f>
        <v>4269.0885649376442</v>
      </c>
      <c r="Y17" s="341">
        <v>20</v>
      </c>
      <c r="Z17" s="341">
        <f>+Y17*2</f>
        <v>40</v>
      </c>
      <c r="AA17" s="341">
        <f>+Z17*1.5</f>
        <v>60</v>
      </c>
      <c r="AB17" s="341">
        <f>+AA17*1.25</f>
        <v>75</v>
      </c>
      <c r="AC17" s="341">
        <f t="shared" ref="AC17:AF17" si="12">+AB17*1.25</f>
        <v>93.75</v>
      </c>
      <c r="AD17" s="341">
        <v>90</v>
      </c>
      <c r="AE17" s="341">
        <v>146</v>
      </c>
      <c r="AF17" s="341">
        <f t="shared" si="12"/>
        <v>182.5</v>
      </c>
      <c r="AG17" s="341">
        <f>+AF17*1.2</f>
        <v>219</v>
      </c>
      <c r="AH17" s="341">
        <v>200</v>
      </c>
      <c r="AI17" s="341">
        <v>282</v>
      </c>
      <c r="AJ17" s="341">
        <v>300</v>
      </c>
      <c r="AK17" s="522">
        <f>ROUND(AJ17*1.05,0)</f>
        <v>315</v>
      </c>
      <c r="AL17" s="523">
        <f t="shared" ref="AL17:AM17" si="13">ROUND(AK17*1.05,0)</f>
        <v>331</v>
      </c>
      <c r="AM17" s="523">
        <f t="shared" si="13"/>
        <v>348</v>
      </c>
      <c r="AN17" s="523">
        <f t="shared" ref="AN17:AU17" si="14">ROUND(AM17*1.05,0)</f>
        <v>365</v>
      </c>
      <c r="AO17" s="523">
        <f t="shared" si="14"/>
        <v>383</v>
      </c>
      <c r="AP17" s="523">
        <f t="shared" si="14"/>
        <v>402</v>
      </c>
      <c r="AQ17" s="523">
        <f t="shared" si="14"/>
        <v>422</v>
      </c>
      <c r="AR17" s="523">
        <f t="shared" si="14"/>
        <v>443</v>
      </c>
      <c r="AS17" s="523">
        <f t="shared" si="14"/>
        <v>465</v>
      </c>
      <c r="AT17" s="523">
        <f t="shared" si="14"/>
        <v>488</v>
      </c>
      <c r="AU17" s="523">
        <f t="shared" si="14"/>
        <v>512</v>
      </c>
      <c r="AV17" s="524">
        <f>ROUND(AU17*1.05,0)</f>
        <v>538</v>
      </c>
      <c r="AW17" s="523">
        <f>+AV17*1.05</f>
        <v>564.9</v>
      </c>
      <c r="AX17" s="523">
        <f t="shared" ref="AX17:BI17" si="15">+AW17*1.05</f>
        <v>593.14499999999998</v>
      </c>
      <c r="AY17" s="523">
        <f t="shared" si="15"/>
        <v>622.80224999999996</v>
      </c>
      <c r="AZ17" s="523">
        <f t="shared" si="15"/>
        <v>653.94236249999994</v>
      </c>
      <c r="BA17" s="523">
        <f t="shared" si="15"/>
        <v>686.63948062499992</v>
      </c>
      <c r="BB17" s="523">
        <f t="shared" si="15"/>
        <v>720.97145465624999</v>
      </c>
      <c r="BC17" s="523">
        <f t="shared" si="15"/>
        <v>757.02002738906253</v>
      </c>
      <c r="BD17" s="523">
        <f t="shared" si="15"/>
        <v>794.87102875851565</v>
      </c>
      <c r="BE17" s="523">
        <f t="shared" si="15"/>
        <v>834.61458019644147</v>
      </c>
      <c r="BF17" s="523">
        <f t="shared" si="15"/>
        <v>876.34530920626355</v>
      </c>
      <c r="BG17" s="523">
        <f t="shared" si="15"/>
        <v>920.1625746665768</v>
      </c>
      <c r="BH17" s="524">
        <f t="shared" si="15"/>
        <v>966.17070339990573</v>
      </c>
      <c r="BI17" s="523">
        <f t="shared" si="15"/>
        <v>1014.4792385699011</v>
      </c>
      <c r="BJ17" s="523">
        <f>+BI17*1.04</f>
        <v>1055.0584081126972</v>
      </c>
      <c r="BK17" s="523">
        <f t="shared" ref="BK17:BS17" si="16">+BJ17*1.04</f>
        <v>1097.2607444372052</v>
      </c>
      <c r="BL17" s="523">
        <f t="shared" si="16"/>
        <v>1141.1511742146934</v>
      </c>
      <c r="BM17" s="523">
        <f t="shared" si="16"/>
        <v>1186.7972211832812</v>
      </c>
      <c r="BN17" s="523">
        <f t="shared" si="16"/>
        <v>1234.2691100306124</v>
      </c>
      <c r="BO17" s="523">
        <f t="shared" si="16"/>
        <v>1283.6398744318369</v>
      </c>
      <c r="BP17" s="523">
        <f t="shared" si="16"/>
        <v>1334.9854694091105</v>
      </c>
      <c r="BQ17" s="523">
        <f t="shared" si="16"/>
        <v>1388.3848881854749</v>
      </c>
      <c r="BR17" s="523">
        <f t="shared" si="16"/>
        <v>1443.9202837128939</v>
      </c>
      <c r="BS17" s="523">
        <f t="shared" si="16"/>
        <v>1501.6770950614098</v>
      </c>
      <c r="BT17" s="524">
        <f t="shared" ref="BT17:BT19" si="17">+BS17*1.02</f>
        <v>1531.7106369626381</v>
      </c>
      <c r="BU17" s="523">
        <f>+BT17*1.05</f>
        <v>1608.29616881077</v>
      </c>
      <c r="BV17" s="523">
        <f>+BU17*1.05</f>
        <v>1688.7109772513086</v>
      </c>
      <c r="BW17" s="523">
        <f t="shared" ref="BW17:CE17" si="18">+BV17*1.05</f>
        <v>1773.1465261138742</v>
      </c>
      <c r="BX17" s="523">
        <f t="shared" si="18"/>
        <v>1861.8038524195679</v>
      </c>
      <c r="BY17" s="523">
        <f t="shared" si="18"/>
        <v>1954.8940450405464</v>
      </c>
      <c r="BZ17" s="523">
        <f t="shared" si="18"/>
        <v>2052.638747292574</v>
      </c>
      <c r="CA17" s="523">
        <f t="shared" si="18"/>
        <v>2155.2706846572028</v>
      </c>
      <c r="CB17" s="523">
        <f t="shared" si="18"/>
        <v>2263.0342188900631</v>
      </c>
      <c r="CC17" s="523">
        <f t="shared" si="18"/>
        <v>2376.1859298345662</v>
      </c>
      <c r="CD17" s="523">
        <f t="shared" si="18"/>
        <v>2494.9952263262944</v>
      </c>
      <c r="CE17" s="523">
        <f t="shared" si="18"/>
        <v>2619.7449876426094</v>
      </c>
      <c r="CF17" s="524">
        <f t="shared" ref="CF17" si="19">+CE17*1.005</f>
        <v>2632.8437125808223</v>
      </c>
      <c r="CG17" s="523">
        <f t="shared" ref="CG17:CR17" si="20">+CF17*1.005</f>
        <v>2646.0079311437262</v>
      </c>
      <c r="CH17" s="523">
        <f>+CG17*1.02</f>
        <v>2698.9280897666008</v>
      </c>
      <c r="CI17" s="523">
        <f t="shared" ref="CI17:CQ17" si="21">+CH17*1.02</f>
        <v>2752.9066515619329</v>
      </c>
      <c r="CJ17" s="523">
        <f t="shared" si="21"/>
        <v>2807.9647845931718</v>
      </c>
      <c r="CK17" s="523">
        <f t="shared" si="21"/>
        <v>2864.1240802850352</v>
      </c>
      <c r="CL17" s="523">
        <f t="shared" si="21"/>
        <v>2921.4065618907362</v>
      </c>
      <c r="CM17" s="523">
        <f t="shared" si="21"/>
        <v>2979.834693128551</v>
      </c>
      <c r="CN17" s="523">
        <f t="shared" si="21"/>
        <v>3039.4313869911221</v>
      </c>
      <c r="CO17" s="523">
        <f t="shared" si="21"/>
        <v>3100.2200147309445</v>
      </c>
      <c r="CP17" s="523">
        <f t="shared" si="21"/>
        <v>3162.2244150255633</v>
      </c>
      <c r="CQ17" s="523">
        <f t="shared" si="21"/>
        <v>3225.4689033260747</v>
      </c>
      <c r="CR17" s="524">
        <f t="shared" si="20"/>
        <v>3241.5962478427045</v>
      </c>
      <c r="CS17" s="523">
        <f>+CR17*1.075</f>
        <v>3484.7159664309074</v>
      </c>
      <c r="CT17" s="523">
        <f>+CS17*1.02</f>
        <v>3554.4102857595258</v>
      </c>
      <c r="CU17" s="523">
        <f t="shared" ref="CU17:DC17" si="22">+CT17*1.02</f>
        <v>3625.4984914747165</v>
      </c>
      <c r="CV17" s="523">
        <f t="shared" si="22"/>
        <v>3698.0084613042109</v>
      </c>
      <c r="CW17" s="523">
        <f t="shared" si="22"/>
        <v>3771.9686305302953</v>
      </c>
      <c r="CX17" s="523">
        <f t="shared" si="22"/>
        <v>3847.4080031409012</v>
      </c>
      <c r="CY17" s="523">
        <f t="shared" si="22"/>
        <v>3924.3561632037195</v>
      </c>
      <c r="CZ17" s="523">
        <f t="shared" si="22"/>
        <v>4002.8432864677939</v>
      </c>
      <c r="DA17" s="523">
        <f t="shared" si="22"/>
        <v>4082.90015219715</v>
      </c>
      <c r="DB17" s="523">
        <f t="shared" si="22"/>
        <v>4164.5581552410931</v>
      </c>
      <c r="DC17" s="523">
        <f t="shared" si="22"/>
        <v>4247.849318345915</v>
      </c>
      <c r="DD17" s="524">
        <f t="shared" ref="DD17" si="23">+DC17*1.005</f>
        <v>4269.0885649376442</v>
      </c>
    </row>
    <row r="18" spans="4:108" outlineLevel="1">
      <c r="D18" s="291"/>
      <c r="E18" s="504" t="s">
        <v>394</v>
      </c>
      <c r="F18" s="293" t="s">
        <v>170</v>
      </c>
      <c r="I18" s="532"/>
      <c r="J18" s="349"/>
      <c r="K18" s="349"/>
      <c r="L18" s="349"/>
      <c r="M18" s="349"/>
      <c r="N18" s="349"/>
      <c r="O18" s="349"/>
      <c r="Q18" s="534">
        <f t="shared" si="5"/>
        <v>130</v>
      </c>
      <c r="R18" s="535">
        <f t="shared" si="6"/>
        <v>599</v>
      </c>
      <c r="S18" s="535">
        <f t="shared" si="7"/>
        <v>1560.7218119950537</v>
      </c>
      <c r="T18" s="535">
        <f t="shared" si="8"/>
        <v>2425.7620196807352</v>
      </c>
      <c r="U18" s="535">
        <f t="shared" si="9"/>
        <v>3374.6110597088073</v>
      </c>
      <c r="V18" s="535">
        <f t="shared" si="10"/>
        <v>4154.8712127532926</v>
      </c>
      <c r="W18" s="535">
        <f t="shared" si="11"/>
        <v>5115.5390915051476</v>
      </c>
      <c r="Y18" s="341">
        <v>0</v>
      </c>
      <c r="Z18" s="341">
        <v>0</v>
      </c>
      <c r="AA18" s="341">
        <v>0</v>
      </c>
      <c r="AB18" s="341">
        <v>2</v>
      </c>
      <c r="AC18" s="341">
        <v>5</v>
      </c>
      <c r="AD18" s="341">
        <v>2</v>
      </c>
      <c r="AE18" s="341">
        <v>30</v>
      </c>
      <c r="AF18" s="341">
        <v>40</v>
      </c>
      <c r="AG18" s="341">
        <v>60</v>
      </c>
      <c r="AH18" s="341">
        <v>90</v>
      </c>
      <c r="AI18" s="341">
        <v>110</v>
      </c>
      <c r="AJ18" s="341">
        <v>130</v>
      </c>
      <c r="AK18" s="522">
        <f>ROUND(AJ18*1.2,0)</f>
        <v>156</v>
      </c>
      <c r="AL18" s="523">
        <f t="shared" ref="AL18:AM18" si="24">ROUND(AK18*1.2,0)</f>
        <v>187</v>
      </c>
      <c r="AM18" s="523">
        <f t="shared" si="24"/>
        <v>224</v>
      </c>
      <c r="AN18" s="523">
        <f t="shared" ref="AN18:AP18" si="25">ROUND(AM18*1.2,0)</f>
        <v>269</v>
      </c>
      <c r="AO18" s="523">
        <f t="shared" si="25"/>
        <v>323</v>
      </c>
      <c r="AP18" s="523">
        <f t="shared" si="25"/>
        <v>388</v>
      </c>
      <c r="AQ18" s="523">
        <f>ROUND(AP18*1.1,0)</f>
        <v>427</v>
      </c>
      <c r="AR18" s="523">
        <f t="shared" ref="AR18:AS18" si="26">ROUND(AQ18*1.1,0)</f>
        <v>470</v>
      </c>
      <c r="AS18" s="523">
        <f t="shared" si="26"/>
        <v>517</v>
      </c>
      <c r="AT18" s="523">
        <f>ROUND(AS18*1.05,0)</f>
        <v>543</v>
      </c>
      <c r="AU18" s="523">
        <f t="shared" ref="AU18:AV18" si="27">ROUND(AT18*1.05,0)</f>
        <v>570</v>
      </c>
      <c r="AV18" s="524">
        <f t="shared" si="27"/>
        <v>599</v>
      </c>
      <c r="AW18" s="523">
        <f t="shared" ref="AW18:BI18" si="28">+AV18*1.05</f>
        <v>628.95000000000005</v>
      </c>
      <c r="AX18" s="523">
        <f>+AW18*1.1</f>
        <v>691.84500000000014</v>
      </c>
      <c r="AY18" s="523">
        <f t="shared" ref="AY18:BE18" si="29">+AX18*1.1</f>
        <v>761.02950000000021</v>
      </c>
      <c r="AZ18" s="523">
        <f t="shared" si="29"/>
        <v>837.13245000000029</v>
      </c>
      <c r="BA18" s="523">
        <f t="shared" si="29"/>
        <v>920.84569500000043</v>
      </c>
      <c r="BB18" s="523">
        <f t="shared" si="29"/>
        <v>1012.9302645000006</v>
      </c>
      <c r="BC18" s="523">
        <f t="shared" si="29"/>
        <v>1114.2232909500008</v>
      </c>
      <c r="BD18" s="523">
        <f t="shared" si="29"/>
        <v>1225.6456200450009</v>
      </c>
      <c r="BE18" s="523">
        <f t="shared" si="29"/>
        <v>1348.2101820495011</v>
      </c>
      <c r="BF18" s="523">
        <f t="shared" si="28"/>
        <v>1415.6206911519762</v>
      </c>
      <c r="BG18" s="523">
        <f t="shared" si="28"/>
        <v>1486.401725709575</v>
      </c>
      <c r="BH18" s="524">
        <f t="shared" si="28"/>
        <v>1560.7218119950537</v>
      </c>
      <c r="BI18" s="523">
        <f t="shared" si="28"/>
        <v>1638.7579025948064</v>
      </c>
      <c r="BJ18" s="523">
        <f t="shared" ref="BJ18:BS18" si="30">+BI18*1.04</f>
        <v>1704.3082186985987</v>
      </c>
      <c r="BK18" s="523">
        <f t="shared" si="30"/>
        <v>1772.4805474465427</v>
      </c>
      <c r="BL18" s="523">
        <f t="shared" si="30"/>
        <v>1843.3797693444044</v>
      </c>
      <c r="BM18" s="523">
        <f t="shared" si="30"/>
        <v>1917.1149601181805</v>
      </c>
      <c r="BN18" s="523">
        <f t="shared" si="30"/>
        <v>1993.7995585229078</v>
      </c>
      <c r="BO18" s="523">
        <f t="shared" si="30"/>
        <v>2073.5515408638244</v>
      </c>
      <c r="BP18" s="523">
        <f t="shared" si="30"/>
        <v>2156.4936024983772</v>
      </c>
      <c r="BQ18" s="523">
        <f t="shared" si="30"/>
        <v>2242.7533465983124</v>
      </c>
      <c r="BR18" s="523">
        <f t="shared" si="30"/>
        <v>2332.4634804622451</v>
      </c>
      <c r="BS18" s="523">
        <f t="shared" si="30"/>
        <v>2425.7620196807352</v>
      </c>
      <c r="BT18" s="524">
        <f>+BS18</f>
        <v>2425.7620196807352</v>
      </c>
      <c r="BU18" s="523">
        <f t="shared" ref="BU18:BW19" si="31">+BT18*1.03</f>
        <v>2498.5348802711574</v>
      </c>
      <c r="BV18" s="523">
        <f t="shared" si="31"/>
        <v>2573.490926679292</v>
      </c>
      <c r="BW18" s="523">
        <f t="shared" si="31"/>
        <v>2650.6956544796708</v>
      </c>
      <c r="BX18" s="523">
        <f t="shared" ref="BX18:BY18" si="32">+BW18*1.03</f>
        <v>2730.216524114061</v>
      </c>
      <c r="BY18" s="523">
        <f t="shared" si="32"/>
        <v>2812.1230198374828</v>
      </c>
      <c r="BZ18" s="523">
        <f t="shared" ref="BZ18:CE18" si="33">+BY18*1.03</f>
        <v>2896.4867104326072</v>
      </c>
      <c r="CA18" s="523">
        <f t="shared" si="33"/>
        <v>2983.3813117455857</v>
      </c>
      <c r="CB18" s="523">
        <f t="shared" si="33"/>
        <v>3072.8827510979531</v>
      </c>
      <c r="CC18" s="523">
        <f t="shared" si="33"/>
        <v>3165.0692336308916</v>
      </c>
      <c r="CD18" s="523">
        <f t="shared" si="33"/>
        <v>3260.0213106398182</v>
      </c>
      <c r="CE18" s="523">
        <f t="shared" si="33"/>
        <v>3357.8219499590127</v>
      </c>
      <c r="CF18" s="524">
        <f t="shared" ref="CF18" si="34">+CE18*1.005</f>
        <v>3374.6110597088073</v>
      </c>
      <c r="CG18" s="523">
        <f t="shared" ref="CG18:CR18" si="35">+CF18*1.005</f>
        <v>3391.4841150073507</v>
      </c>
      <c r="CH18" s="523">
        <f t="shared" ref="CH18:CQ18" si="36">+CG18*1.02</f>
        <v>3459.3137973074977</v>
      </c>
      <c r="CI18" s="523">
        <f t="shared" si="36"/>
        <v>3528.5000732536478</v>
      </c>
      <c r="CJ18" s="523">
        <f t="shared" si="36"/>
        <v>3599.0700747187207</v>
      </c>
      <c r="CK18" s="523">
        <f t="shared" si="36"/>
        <v>3671.0514762130952</v>
      </c>
      <c r="CL18" s="523">
        <f t="shared" si="36"/>
        <v>3744.4725057373571</v>
      </c>
      <c r="CM18" s="523">
        <f t="shared" si="36"/>
        <v>3819.3619558521045</v>
      </c>
      <c r="CN18" s="523">
        <f t="shared" si="36"/>
        <v>3895.7491949691466</v>
      </c>
      <c r="CO18" s="523">
        <f t="shared" si="36"/>
        <v>3973.6641788685297</v>
      </c>
      <c r="CP18" s="523">
        <f t="shared" si="36"/>
        <v>4053.1374624459004</v>
      </c>
      <c r="CQ18" s="523">
        <f t="shared" si="36"/>
        <v>4134.2002116948188</v>
      </c>
      <c r="CR18" s="524">
        <f t="shared" si="35"/>
        <v>4154.8712127532926</v>
      </c>
      <c r="CS18" s="523">
        <f t="shared" ref="CS18:DD18" si="37">+CR18*1.005</f>
        <v>4175.645568817059</v>
      </c>
      <c r="CT18" s="523">
        <f t="shared" ref="CT18:DC18" si="38">+CS18*1.02</f>
        <v>4259.1584801934005</v>
      </c>
      <c r="CU18" s="523">
        <f t="shared" si="38"/>
        <v>4344.3416497972685</v>
      </c>
      <c r="CV18" s="523">
        <f t="shared" si="38"/>
        <v>4431.2284827932135</v>
      </c>
      <c r="CW18" s="523">
        <f t="shared" si="38"/>
        <v>4519.8530524490779</v>
      </c>
      <c r="CX18" s="523">
        <f t="shared" si="38"/>
        <v>4610.2501134980594</v>
      </c>
      <c r="CY18" s="523">
        <f t="shared" si="38"/>
        <v>4702.4551157680207</v>
      </c>
      <c r="CZ18" s="523">
        <f t="shared" si="38"/>
        <v>4796.5042180833816</v>
      </c>
      <c r="DA18" s="523">
        <f t="shared" si="38"/>
        <v>4892.4343024450491</v>
      </c>
      <c r="DB18" s="523">
        <f t="shared" si="38"/>
        <v>4990.2829884939501</v>
      </c>
      <c r="DC18" s="523">
        <f t="shared" si="38"/>
        <v>5090.0886482638289</v>
      </c>
      <c r="DD18" s="524">
        <f t="shared" si="37"/>
        <v>5115.5390915051476</v>
      </c>
    </row>
    <row r="19" spans="4:108" outlineLevel="1">
      <c r="D19" s="291"/>
      <c r="E19" s="504" t="s">
        <v>395</v>
      </c>
      <c r="I19" s="532"/>
      <c r="J19" s="349"/>
      <c r="K19" s="349"/>
      <c r="L19" s="349"/>
      <c r="M19" s="349"/>
      <c r="N19" s="349"/>
      <c r="O19" s="349"/>
      <c r="Q19" s="534">
        <f t="shared" si="5"/>
        <v>100</v>
      </c>
      <c r="R19" s="535">
        <f t="shared" si="6"/>
        <v>476</v>
      </c>
      <c r="S19" s="535">
        <f t="shared" si="7"/>
        <v>1130.0531184438032</v>
      </c>
      <c r="T19" s="535">
        <f t="shared" si="8"/>
        <v>1791.5202518169647</v>
      </c>
      <c r="U19" s="535">
        <f t="shared" si="9"/>
        <v>2492.2824277170994</v>
      </c>
      <c r="V19" s="535">
        <f t="shared" si="10"/>
        <v>3068.5351081218232</v>
      </c>
      <c r="W19" s="535">
        <f t="shared" si="11"/>
        <v>3778.0259592814555</v>
      </c>
      <c r="Y19" s="341">
        <v>0</v>
      </c>
      <c r="Z19" s="341">
        <v>0</v>
      </c>
      <c r="AA19" s="341">
        <v>0</v>
      </c>
      <c r="AB19" s="341">
        <v>0</v>
      </c>
      <c r="AC19" s="341">
        <v>0</v>
      </c>
      <c r="AD19" s="341">
        <v>1</v>
      </c>
      <c r="AE19" s="341">
        <v>5</v>
      </c>
      <c r="AF19" s="341">
        <v>15</v>
      </c>
      <c r="AG19" s="341">
        <v>35</v>
      </c>
      <c r="AH19" s="341">
        <v>50</v>
      </c>
      <c r="AI19" s="341">
        <v>80</v>
      </c>
      <c r="AJ19" s="341">
        <v>100</v>
      </c>
      <c r="AK19" s="522">
        <f>ROUND(AJ19*1.2,0)</f>
        <v>120</v>
      </c>
      <c r="AL19" s="523">
        <f t="shared" ref="AL19:AM19" si="39">ROUND(AK19*1.2,0)</f>
        <v>144</v>
      </c>
      <c r="AM19" s="523">
        <f t="shared" si="39"/>
        <v>173</v>
      </c>
      <c r="AN19" s="523">
        <f t="shared" ref="AN19:AP19" si="40">ROUND(AM19*1.2,0)</f>
        <v>208</v>
      </c>
      <c r="AO19" s="523">
        <f t="shared" si="40"/>
        <v>250</v>
      </c>
      <c r="AP19" s="523">
        <f t="shared" si="40"/>
        <v>300</v>
      </c>
      <c r="AQ19" s="523">
        <f>ROUND(AP19*1.1,0)</f>
        <v>330</v>
      </c>
      <c r="AR19" s="523">
        <f t="shared" ref="AR19:AS19" si="41">ROUND(AQ19*1.1,0)</f>
        <v>363</v>
      </c>
      <c r="AS19" s="523">
        <f t="shared" si="41"/>
        <v>399</v>
      </c>
      <c r="AT19" s="523">
        <f>ROUND(AS19*1.08,0)</f>
        <v>431</v>
      </c>
      <c r="AU19" s="523">
        <f t="shared" ref="AU19:AV19" si="42">ROUND(AT19*1.05,0)</f>
        <v>453</v>
      </c>
      <c r="AV19" s="524">
        <f t="shared" si="42"/>
        <v>476</v>
      </c>
      <c r="AW19" s="523">
        <f>+AV19*1.1</f>
        <v>523.6</v>
      </c>
      <c r="AX19" s="523">
        <f>+AW19*1.1</f>
        <v>575.96</v>
      </c>
      <c r="AY19" s="523">
        <f>+AX19*1.1</f>
        <v>633.55600000000004</v>
      </c>
      <c r="AZ19" s="523">
        <f>+AY19*1.1</f>
        <v>696.91160000000013</v>
      </c>
      <c r="BA19" s="523">
        <f>+AZ19*1.1</f>
        <v>766.60276000000022</v>
      </c>
      <c r="BB19" s="523">
        <f>+BA19*1.1</f>
        <v>843.26303600000028</v>
      </c>
      <c r="BC19" s="523">
        <f t="shared" ref="BC19:BH19" si="43">+BB19*1.05</f>
        <v>885.42618780000032</v>
      </c>
      <c r="BD19" s="523">
        <f t="shared" si="43"/>
        <v>929.69749719000038</v>
      </c>
      <c r="BE19" s="523">
        <f t="shared" si="43"/>
        <v>976.18237204950049</v>
      </c>
      <c r="BF19" s="523">
        <f t="shared" si="43"/>
        <v>1024.9914906519755</v>
      </c>
      <c r="BG19" s="523">
        <f t="shared" si="43"/>
        <v>1076.2410651845744</v>
      </c>
      <c r="BH19" s="524">
        <f t="shared" si="43"/>
        <v>1130.0531184438032</v>
      </c>
      <c r="BI19" s="523">
        <f>+BH19*1.05</f>
        <v>1186.5557743659933</v>
      </c>
      <c r="BJ19" s="523">
        <f t="shared" ref="BJ19:BS19" si="44">+BI19*1.04</f>
        <v>1234.0180053406332</v>
      </c>
      <c r="BK19" s="523">
        <f t="shared" si="44"/>
        <v>1283.3787255542586</v>
      </c>
      <c r="BL19" s="523">
        <f t="shared" si="44"/>
        <v>1334.7138745764289</v>
      </c>
      <c r="BM19" s="523">
        <f t="shared" si="44"/>
        <v>1388.1024295594862</v>
      </c>
      <c r="BN19" s="523">
        <f t="shared" si="44"/>
        <v>1443.6265267418657</v>
      </c>
      <c r="BO19" s="523">
        <f t="shared" si="44"/>
        <v>1501.3715878115404</v>
      </c>
      <c r="BP19" s="523">
        <f t="shared" si="44"/>
        <v>1561.4264513240021</v>
      </c>
      <c r="BQ19" s="523">
        <f t="shared" si="44"/>
        <v>1623.8835093769621</v>
      </c>
      <c r="BR19" s="523">
        <f t="shared" si="44"/>
        <v>1688.8388497520407</v>
      </c>
      <c r="BS19" s="523">
        <f t="shared" si="44"/>
        <v>1756.3924037421223</v>
      </c>
      <c r="BT19" s="524">
        <f t="shared" si="17"/>
        <v>1791.5202518169647</v>
      </c>
      <c r="BU19" s="523">
        <f t="shared" si="31"/>
        <v>1845.2658593714737</v>
      </c>
      <c r="BV19" s="523">
        <f t="shared" si="31"/>
        <v>1900.6238351526179</v>
      </c>
      <c r="BW19" s="523">
        <f t="shared" si="31"/>
        <v>1957.6425502071963</v>
      </c>
      <c r="BX19" s="523">
        <f t="shared" ref="BX19:BY19" si="45">+BW19*1.03</f>
        <v>2016.3718267134122</v>
      </c>
      <c r="BY19" s="523">
        <f t="shared" si="45"/>
        <v>2076.8629815148147</v>
      </c>
      <c r="BZ19" s="523">
        <f t="shared" ref="BZ19:CE19" si="46">+BY19*1.03</f>
        <v>2139.168870960259</v>
      </c>
      <c r="CA19" s="523">
        <f t="shared" si="46"/>
        <v>2203.3439370890669</v>
      </c>
      <c r="CB19" s="523">
        <f t="shared" si="46"/>
        <v>2269.444255201739</v>
      </c>
      <c r="CC19" s="523">
        <f t="shared" si="46"/>
        <v>2337.527582857791</v>
      </c>
      <c r="CD19" s="523">
        <f t="shared" si="46"/>
        <v>2407.6534103435247</v>
      </c>
      <c r="CE19" s="523">
        <f t="shared" si="46"/>
        <v>2479.8830126538305</v>
      </c>
      <c r="CF19" s="524">
        <f t="shared" ref="CF19" si="47">+CE19*1.005</f>
        <v>2492.2824277170994</v>
      </c>
      <c r="CG19" s="523">
        <f t="shared" ref="CG19:CR19" si="48">+CF19*1.005</f>
        <v>2504.7438398556847</v>
      </c>
      <c r="CH19" s="523">
        <f t="shared" ref="CH19:CQ19" si="49">+CG19*1.02</f>
        <v>2554.8387166527982</v>
      </c>
      <c r="CI19" s="523">
        <f t="shared" si="49"/>
        <v>2605.9354909858544</v>
      </c>
      <c r="CJ19" s="523">
        <f t="shared" si="49"/>
        <v>2658.0542008055713</v>
      </c>
      <c r="CK19" s="523">
        <f t="shared" si="49"/>
        <v>2711.2152848216829</v>
      </c>
      <c r="CL19" s="523">
        <f t="shared" si="49"/>
        <v>2765.4395905181168</v>
      </c>
      <c r="CM19" s="523">
        <f t="shared" si="49"/>
        <v>2820.7483823284792</v>
      </c>
      <c r="CN19" s="523">
        <f t="shared" si="49"/>
        <v>2877.1633499750487</v>
      </c>
      <c r="CO19" s="523">
        <f t="shared" si="49"/>
        <v>2934.7066169745499</v>
      </c>
      <c r="CP19" s="523">
        <f t="shared" si="49"/>
        <v>2993.4007493140411</v>
      </c>
      <c r="CQ19" s="523">
        <f t="shared" si="49"/>
        <v>3053.2687643003219</v>
      </c>
      <c r="CR19" s="524">
        <f t="shared" si="48"/>
        <v>3068.5351081218232</v>
      </c>
      <c r="CS19" s="523">
        <f t="shared" ref="CS19:DD19" si="50">+CR19*1.005</f>
        <v>3083.8777836624322</v>
      </c>
      <c r="CT19" s="523">
        <f t="shared" ref="CT19:DC19" si="51">+CS19*1.02</f>
        <v>3145.5553393356809</v>
      </c>
      <c r="CU19" s="523">
        <f t="shared" si="51"/>
        <v>3208.4664461223947</v>
      </c>
      <c r="CV19" s="523">
        <f t="shared" si="51"/>
        <v>3272.6357750448428</v>
      </c>
      <c r="CW19" s="523">
        <f t="shared" si="51"/>
        <v>3338.0884905457397</v>
      </c>
      <c r="CX19" s="523">
        <f t="shared" si="51"/>
        <v>3404.8502603566544</v>
      </c>
      <c r="CY19" s="523">
        <f t="shared" si="51"/>
        <v>3472.9472655637874</v>
      </c>
      <c r="CZ19" s="523">
        <f t="shared" si="51"/>
        <v>3542.4062108750632</v>
      </c>
      <c r="DA19" s="523">
        <f t="shared" si="51"/>
        <v>3613.2543350925644</v>
      </c>
      <c r="DB19" s="523">
        <f t="shared" si="51"/>
        <v>3685.5194217944158</v>
      </c>
      <c r="DC19" s="523">
        <f t="shared" si="51"/>
        <v>3759.2298102303043</v>
      </c>
      <c r="DD19" s="524">
        <f t="shared" si="50"/>
        <v>3778.0259592814555</v>
      </c>
    </row>
    <row r="20" spans="4:108" outlineLevel="1">
      <c r="D20" s="291"/>
      <c r="E20" s="504" t="s">
        <v>396</v>
      </c>
      <c r="I20" s="532"/>
      <c r="J20" s="349"/>
      <c r="K20" s="349"/>
      <c r="L20" s="349"/>
      <c r="M20" s="349"/>
      <c r="N20" s="349"/>
      <c r="O20" s="349"/>
      <c r="Q20" s="534">
        <f t="shared" si="5"/>
        <v>0</v>
      </c>
      <c r="R20" s="535">
        <f t="shared" si="6"/>
        <v>0</v>
      </c>
      <c r="S20" s="535">
        <f t="shared" si="7"/>
        <v>1700</v>
      </c>
      <c r="T20" s="535">
        <f t="shared" si="8"/>
        <v>9095</v>
      </c>
      <c r="U20" s="535">
        <f t="shared" si="9"/>
        <v>14664.195075057682</v>
      </c>
      <c r="V20" s="535">
        <f t="shared" si="10"/>
        <v>16360.783234425558</v>
      </c>
      <c r="W20" s="535">
        <f t="shared" si="11"/>
        <v>18253.659793379935</v>
      </c>
      <c r="Y20" s="341"/>
      <c r="Z20" s="341"/>
      <c r="AA20" s="341"/>
      <c r="AB20" s="341"/>
      <c r="AC20" s="341"/>
      <c r="AD20" s="341"/>
      <c r="AE20" s="341"/>
      <c r="AF20" s="341"/>
      <c r="AG20" s="341"/>
      <c r="AH20" s="341"/>
      <c r="AI20" s="341"/>
      <c r="AJ20" s="341"/>
      <c r="AK20" s="522"/>
      <c r="AL20" s="523"/>
      <c r="AM20" s="523"/>
      <c r="AN20" s="523"/>
      <c r="AO20" s="523"/>
      <c r="AP20" s="523"/>
      <c r="AQ20" s="523"/>
      <c r="AR20" s="523"/>
      <c r="AS20" s="523"/>
      <c r="AT20" s="523"/>
      <c r="AU20" s="523"/>
      <c r="AV20" s="524"/>
      <c r="AW20" s="523"/>
      <c r="AX20" s="523"/>
      <c r="AY20" s="523"/>
      <c r="AZ20" s="523"/>
      <c r="BA20" s="523"/>
      <c r="BB20" s="523"/>
      <c r="BC20" s="523">
        <v>100</v>
      </c>
      <c r="BD20" s="523">
        <v>300</v>
      </c>
      <c r="BE20" s="523">
        <v>600</v>
      </c>
      <c r="BF20" s="523">
        <v>1000</v>
      </c>
      <c r="BG20" s="523">
        <v>1500</v>
      </c>
      <c r="BH20" s="524">
        <v>1700</v>
      </c>
      <c r="BI20" s="523">
        <f>+ROUND(BH20*1.15,0)</f>
        <v>1955</v>
      </c>
      <c r="BJ20" s="523">
        <f t="shared" ref="BJ20:BT20" si="52">+ROUND(BI20*1.15,0)</f>
        <v>2248</v>
      </c>
      <c r="BK20" s="523">
        <f t="shared" si="52"/>
        <v>2585</v>
      </c>
      <c r="BL20" s="523">
        <f t="shared" si="52"/>
        <v>2973</v>
      </c>
      <c r="BM20" s="523">
        <f t="shared" si="52"/>
        <v>3419</v>
      </c>
      <c r="BN20" s="523">
        <f t="shared" si="52"/>
        <v>3932</v>
      </c>
      <c r="BO20" s="523">
        <f t="shared" si="52"/>
        <v>4522</v>
      </c>
      <c r="BP20" s="523">
        <f t="shared" si="52"/>
        <v>5200</v>
      </c>
      <c r="BQ20" s="523">
        <f t="shared" si="52"/>
        <v>5980</v>
      </c>
      <c r="BR20" s="523">
        <f t="shared" si="52"/>
        <v>6877</v>
      </c>
      <c r="BS20" s="523">
        <f t="shared" si="52"/>
        <v>7909</v>
      </c>
      <c r="BT20" s="524">
        <f t="shared" si="52"/>
        <v>9095</v>
      </c>
      <c r="BU20" s="523">
        <f>+BT20*1.1</f>
        <v>10004.5</v>
      </c>
      <c r="BV20" s="523">
        <f t="shared" ref="BV20:BW20" si="53">+BU20*1.1</f>
        <v>11004.95</v>
      </c>
      <c r="BW20" s="523">
        <f t="shared" si="53"/>
        <v>12105.445000000002</v>
      </c>
      <c r="BX20" s="523">
        <f>+BW20*1.05</f>
        <v>12710.717250000002</v>
      </c>
      <c r="BY20" s="523">
        <f>+BX20*1.05</f>
        <v>13346.253112500002</v>
      </c>
      <c r="BZ20" s="523">
        <f t="shared" ref="BZ20:CC20" si="54">+BY20*1.02</f>
        <v>13613.178174750003</v>
      </c>
      <c r="CA20" s="523">
        <f t="shared" si="54"/>
        <v>13885.441738245003</v>
      </c>
      <c r="CB20" s="523">
        <f t="shared" si="54"/>
        <v>14163.150573009903</v>
      </c>
      <c r="CC20" s="523">
        <f t="shared" si="54"/>
        <v>14446.413584470101</v>
      </c>
      <c r="CD20" s="523">
        <f t="shared" ref="CD20:CF20" si="55">+CC20*1.005</f>
        <v>14518.64565239245</v>
      </c>
      <c r="CE20" s="523">
        <f t="shared" si="55"/>
        <v>14591.238880654411</v>
      </c>
      <c r="CF20" s="524">
        <f t="shared" si="55"/>
        <v>14664.195075057682</v>
      </c>
      <c r="CG20" s="523">
        <f t="shared" ref="CG20:CR20" si="56">+CF20*1.005</f>
        <v>14737.516050432969</v>
      </c>
      <c r="CH20" s="523">
        <f t="shared" ref="CH20" si="57">+CG20*1.01</f>
        <v>14884.891210937298</v>
      </c>
      <c r="CI20" s="523">
        <f t="shared" ref="CI20:CQ20" si="58">+CH20*1.01</f>
        <v>15033.740123046671</v>
      </c>
      <c r="CJ20" s="523">
        <f t="shared" si="58"/>
        <v>15184.077524277138</v>
      </c>
      <c r="CK20" s="523">
        <f t="shared" si="58"/>
        <v>15335.91829951991</v>
      </c>
      <c r="CL20" s="523">
        <f t="shared" si="58"/>
        <v>15489.277482515108</v>
      </c>
      <c r="CM20" s="523">
        <f t="shared" si="58"/>
        <v>15644.17025734026</v>
      </c>
      <c r="CN20" s="523">
        <f t="shared" si="58"/>
        <v>15800.611959913662</v>
      </c>
      <c r="CO20" s="523">
        <f t="shared" si="58"/>
        <v>15958.618079512798</v>
      </c>
      <c r="CP20" s="523">
        <f t="shared" si="58"/>
        <v>16118.204260307926</v>
      </c>
      <c r="CQ20" s="523">
        <f t="shared" si="58"/>
        <v>16279.386302911005</v>
      </c>
      <c r="CR20" s="524">
        <f t="shared" si="56"/>
        <v>16360.783234425558</v>
      </c>
      <c r="CS20" s="523">
        <f t="shared" ref="CS20:DD20" si="59">+CR20*1.005</f>
        <v>16442.587150597683</v>
      </c>
      <c r="CT20" s="523">
        <f t="shared" ref="CT20" si="60">+CS20*1.01</f>
        <v>16607.01302210366</v>
      </c>
      <c r="CU20" s="523">
        <f t="shared" ref="CU20" si="61">+CT20*1.01</f>
        <v>16773.083152324696</v>
      </c>
      <c r="CV20" s="523">
        <f t="shared" ref="CV20" si="62">+CU20*1.01</f>
        <v>16940.813983847944</v>
      </c>
      <c r="CW20" s="523">
        <f t="shared" ref="CW20" si="63">+CV20*1.01</f>
        <v>17110.222123686424</v>
      </c>
      <c r="CX20" s="523">
        <f t="shared" ref="CX20" si="64">+CW20*1.01</f>
        <v>17281.32434492329</v>
      </c>
      <c r="CY20" s="523">
        <f t="shared" ref="CY20" si="65">+CX20*1.01</f>
        <v>17454.137588372523</v>
      </c>
      <c r="CZ20" s="523">
        <f t="shared" ref="CZ20" si="66">+CY20*1.01</f>
        <v>17628.678964256247</v>
      </c>
      <c r="DA20" s="523">
        <f t="shared" ref="DA20" si="67">+CZ20*1.01</f>
        <v>17804.96575389881</v>
      </c>
      <c r="DB20" s="523">
        <f t="shared" ref="DB20" si="68">+DA20*1.01</f>
        <v>17983.015411437798</v>
      </c>
      <c r="DC20" s="523">
        <f t="shared" ref="DC20" si="69">+DB20*1.01</f>
        <v>18162.845565552176</v>
      </c>
      <c r="DD20" s="524">
        <f t="shared" si="59"/>
        <v>18253.659793379935</v>
      </c>
    </row>
    <row r="21" spans="4:108" outlineLevel="1">
      <c r="D21" s="291"/>
      <c r="E21" s="504" t="s">
        <v>397</v>
      </c>
      <c r="I21" s="532"/>
      <c r="J21" s="349"/>
      <c r="K21" s="349"/>
      <c r="L21" s="349"/>
      <c r="M21" s="349"/>
      <c r="N21" s="349"/>
      <c r="O21" s="349"/>
      <c r="Q21" s="536">
        <f t="shared" si="5"/>
        <v>0</v>
      </c>
      <c r="R21" s="537">
        <f t="shared" si="6"/>
        <v>0</v>
      </c>
      <c r="S21" s="537">
        <f t="shared" si="7"/>
        <v>0</v>
      </c>
      <c r="T21" s="537">
        <f t="shared" si="8"/>
        <v>0</v>
      </c>
      <c r="U21" s="537">
        <f t="shared" si="9"/>
        <v>0</v>
      </c>
      <c r="V21" s="537">
        <f t="shared" si="10"/>
        <v>0</v>
      </c>
      <c r="W21" s="537">
        <f t="shared" si="11"/>
        <v>0</v>
      </c>
      <c r="Y21" s="341"/>
      <c r="Z21" s="341"/>
      <c r="AA21" s="341"/>
      <c r="AB21" s="341"/>
      <c r="AC21" s="341"/>
      <c r="AD21" s="341"/>
      <c r="AE21" s="341"/>
      <c r="AF21" s="341"/>
      <c r="AG21" s="341"/>
      <c r="AH21" s="341"/>
      <c r="AI21" s="341"/>
      <c r="AJ21" s="341"/>
      <c r="AK21" s="522"/>
      <c r="AL21" s="523"/>
      <c r="AM21" s="523"/>
      <c r="AN21" s="523"/>
      <c r="AO21" s="523"/>
      <c r="AP21" s="523"/>
      <c r="AQ21" s="523"/>
      <c r="AR21" s="523"/>
      <c r="AS21" s="523"/>
      <c r="AT21" s="523"/>
      <c r="AU21" s="523"/>
      <c r="AV21" s="524"/>
      <c r="AW21" s="523"/>
      <c r="AX21" s="523"/>
      <c r="AY21" s="523"/>
      <c r="AZ21" s="523"/>
      <c r="BA21" s="523"/>
      <c r="BB21" s="523"/>
      <c r="BC21" s="523"/>
      <c r="BD21" s="523"/>
      <c r="BE21" s="523"/>
      <c r="BF21" s="523"/>
      <c r="BG21" s="523"/>
      <c r="BH21" s="524"/>
      <c r="BI21" s="523"/>
      <c r="BJ21" s="523"/>
      <c r="BK21" s="523"/>
      <c r="BL21" s="523"/>
      <c r="BM21" s="523"/>
      <c r="BN21" s="523"/>
      <c r="BO21" s="523"/>
      <c r="BP21" s="523"/>
      <c r="BQ21" s="523"/>
      <c r="BR21" s="523"/>
      <c r="BS21" s="523"/>
      <c r="BT21" s="524"/>
      <c r="BU21" s="523"/>
      <c r="BV21" s="523"/>
      <c r="BW21" s="523"/>
      <c r="BX21" s="523"/>
      <c r="BY21" s="523"/>
      <c r="BZ21" s="523"/>
      <c r="CA21" s="523"/>
      <c r="CB21" s="523"/>
      <c r="CC21" s="523"/>
      <c r="CD21" s="523"/>
      <c r="CE21" s="523"/>
      <c r="CF21" s="524"/>
      <c r="CG21" s="523"/>
      <c r="CH21" s="523"/>
      <c r="CI21" s="523"/>
      <c r="CJ21" s="523"/>
      <c r="CK21" s="523"/>
      <c r="CL21" s="523"/>
      <c r="CM21" s="523"/>
      <c r="CN21" s="523"/>
      <c r="CO21" s="523"/>
      <c r="CP21" s="523"/>
      <c r="CQ21" s="523"/>
      <c r="CR21" s="524"/>
      <c r="CS21" s="523"/>
      <c r="CT21" s="523"/>
      <c r="CU21" s="523"/>
      <c r="CV21" s="523"/>
      <c r="CW21" s="523"/>
      <c r="CX21" s="523"/>
      <c r="CY21" s="523"/>
      <c r="CZ21" s="523"/>
      <c r="DA21" s="523"/>
      <c r="DB21" s="523"/>
      <c r="DC21" s="523"/>
      <c r="DD21" s="524"/>
    </row>
    <row r="22" spans="4:108" outlineLevel="1">
      <c r="D22" s="291"/>
      <c r="E22" s="347" t="s">
        <v>399</v>
      </c>
      <c r="I22" s="331"/>
      <c r="J22" s="349"/>
      <c r="K22" s="349"/>
      <c r="L22" s="349"/>
      <c r="M22" s="349"/>
      <c r="N22" s="349"/>
      <c r="O22" s="349"/>
      <c r="Q22" s="538">
        <f t="shared" si="5"/>
        <v>530</v>
      </c>
      <c r="R22" s="539">
        <f t="shared" si="6"/>
        <v>1613</v>
      </c>
      <c r="S22" s="539">
        <f t="shared" si="7"/>
        <v>5356.9456338387627</v>
      </c>
      <c r="T22" s="539">
        <f t="shared" si="8"/>
        <v>14843.992908460339</v>
      </c>
      <c r="U22" s="539">
        <f t="shared" si="9"/>
        <v>23163.932275064413</v>
      </c>
      <c r="V22" s="539">
        <f t="shared" si="10"/>
        <v>26825.785803143379</v>
      </c>
      <c r="W22" s="539">
        <f t="shared" si="11"/>
        <v>31416.313409104183</v>
      </c>
      <c r="Y22" s="341">
        <f t="shared" ref="Y22:CC22" si="70">SUM(Y17:Y21)</f>
        <v>20</v>
      </c>
      <c r="Z22" s="341">
        <f t="shared" si="70"/>
        <v>40</v>
      </c>
      <c r="AA22" s="341">
        <f t="shared" si="70"/>
        <v>60</v>
      </c>
      <c r="AB22" s="341">
        <f t="shared" si="70"/>
        <v>77</v>
      </c>
      <c r="AC22" s="341">
        <f t="shared" si="70"/>
        <v>98.75</v>
      </c>
      <c r="AD22" s="341">
        <f t="shared" si="70"/>
        <v>93</v>
      </c>
      <c r="AE22" s="341">
        <f t="shared" si="70"/>
        <v>181</v>
      </c>
      <c r="AF22" s="341">
        <f t="shared" si="70"/>
        <v>237.5</v>
      </c>
      <c r="AG22" s="341">
        <f t="shared" si="70"/>
        <v>314</v>
      </c>
      <c r="AH22" s="341">
        <f t="shared" si="70"/>
        <v>340</v>
      </c>
      <c r="AI22" s="341">
        <f t="shared" si="70"/>
        <v>472</v>
      </c>
      <c r="AJ22" s="341">
        <f t="shared" si="70"/>
        <v>530</v>
      </c>
      <c r="AK22" s="373">
        <f t="shared" si="70"/>
        <v>591</v>
      </c>
      <c r="AL22" s="342">
        <f t="shared" si="70"/>
        <v>662</v>
      </c>
      <c r="AM22" s="342">
        <f t="shared" si="70"/>
        <v>745</v>
      </c>
      <c r="AN22" s="342">
        <f t="shared" si="70"/>
        <v>842</v>
      </c>
      <c r="AO22" s="342">
        <f t="shared" si="70"/>
        <v>956</v>
      </c>
      <c r="AP22" s="342">
        <f t="shared" si="70"/>
        <v>1090</v>
      </c>
      <c r="AQ22" s="342">
        <f t="shared" si="70"/>
        <v>1179</v>
      </c>
      <c r="AR22" s="342">
        <f t="shared" si="70"/>
        <v>1276</v>
      </c>
      <c r="AS22" s="342">
        <f t="shared" si="70"/>
        <v>1381</v>
      </c>
      <c r="AT22" s="342">
        <f t="shared" si="70"/>
        <v>1462</v>
      </c>
      <c r="AU22" s="342">
        <f t="shared" si="70"/>
        <v>1535</v>
      </c>
      <c r="AV22" s="374">
        <f t="shared" si="70"/>
        <v>1613</v>
      </c>
      <c r="AW22" s="342">
        <f t="shared" si="70"/>
        <v>1717.4499999999998</v>
      </c>
      <c r="AX22" s="342">
        <f t="shared" si="70"/>
        <v>1860.9500000000003</v>
      </c>
      <c r="AY22" s="342">
        <f t="shared" si="70"/>
        <v>2017.3877500000003</v>
      </c>
      <c r="AZ22" s="342">
        <f t="shared" si="70"/>
        <v>2187.9864125000004</v>
      </c>
      <c r="BA22" s="342">
        <f t="shared" si="70"/>
        <v>2374.0879356250007</v>
      </c>
      <c r="BB22" s="342">
        <f t="shared" si="70"/>
        <v>2577.164755156251</v>
      </c>
      <c r="BC22" s="342">
        <f t="shared" si="70"/>
        <v>2856.6695061390637</v>
      </c>
      <c r="BD22" s="342">
        <f t="shared" si="70"/>
        <v>3250.2141459935169</v>
      </c>
      <c r="BE22" s="342">
        <f t="shared" si="70"/>
        <v>3759.0071342954429</v>
      </c>
      <c r="BF22" s="342">
        <f t="shared" si="70"/>
        <v>4316.9574910102156</v>
      </c>
      <c r="BG22" s="342">
        <f t="shared" si="70"/>
        <v>4982.8053655607255</v>
      </c>
      <c r="BH22" s="374">
        <f t="shared" si="70"/>
        <v>5356.9456338387627</v>
      </c>
      <c r="BI22" s="342">
        <f t="shared" si="70"/>
        <v>5794.7929155307011</v>
      </c>
      <c r="BJ22" s="342">
        <f t="shared" si="70"/>
        <v>6241.3846321519286</v>
      </c>
      <c r="BK22" s="342">
        <f t="shared" si="70"/>
        <v>6738.1200174380065</v>
      </c>
      <c r="BL22" s="342">
        <f t="shared" si="70"/>
        <v>7292.2448181355267</v>
      </c>
      <c r="BM22" s="342">
        <f t="shared" si="70"/>
        <v>7911.0146108609479</v>
      </c>
      <c r="BN22" s="342">
        <f t="shared" si="70"/>
        <v>8603.6951952953859</v>
      </c>
      <c r="BO22" s="342">
        <f t="shared" si="70"/>
        <v>9380.5630031072014</v>
      </c>
      <c r="BP22" s="342">
        <f t="shared" si="70"/>
        <v>10252.905523231489</v>
      </c>
      <c r="BQ22" s="342">
        <f t="shared" si="70"/>
        <v>11235.021744160749</v>
      </c>
      <c r="BR22" s="342">
        <f t="shared" si="70"/>
        <v>12342.222613927181</v>
      </c>
      <c r="BS22" s="342">
        <f t="shared" si="70"/>
        <v>13592.831518484267</v>
      </c>
      <c r="BT22" s="374">
        <f t="shared" si="70"/>
        <v>14843.992908460339</v>
      </c>
      <c r="BU22" s="342">
        <f t="shared" si="70"/>
        <v>15956.596908453401</v>
      </c>
      <c r="BV22" s="342">
        <f t="shared" si="70"/>
        <v>17167.775739083219</v>
      </c>
      <c r="BW22" s="342">
        <f t="shared" si="70"/>
        <v>18486.929730800744</v>
      </c>
      <c r="BX22" s="342">
        <f t="shared" si="70"/>
        <v>19319.109453247045</v>
      </c>
      <c r="BY22" s="342">
        <f t="shared" si="70"/>
        <v>20190.133158892844</v>
      </c>
      <c r="BZ22" s="342">
        <f t="shared" si="70"/>
        <v>20701.472503435441</v>
      </c>
      <c r="CA22" s="342">
        <f t="shared" si="70"/>
        <v>21227.437671736858</v>
      </c>
      <c r="CB22" s="342">
        <f t="shared" si="70"/>
        <v>21768.511798199659</v>
      </c>
      <c r="CC22" s="342">
        <f t="shared" si="70"/>
        <v>22325.196330793347</v>
      </c>
      <c r="CD22" s="342">
        <f t="shared" ref="CD22:DD22" si="71">SUM(CD17:CD21)</f>
        <v>22681.315599702088</v>
      </c>
      <c r="CE22" s="342">
        <f t="shared" si="71"/>
        <v>23048.688830909865</v>
      </c>
      <c r="CF22" s="374">
        <f t="shared" si="71"/>
        <v>23163.932275064413</v>
      </c>
      <c r="CG22" s="342">
        <f t="shared" si="71"/>
        <v>23279.75193643973</v>
      </c>
      <c r="CH22" s="342">
        <f t="shared" si="71"/>
        <v>23597.971814664194</v>
      </c>
      <c r="CI22" s="342">
        <f t="shared" si="71"/>
        <v>23921.082338848108</v>
      </c>
      <c r="CJ22" s="342">
        <f t="shared" si="71"/>
        <v>24249.166584394603</v>
      </c>
      <c r="CK22" s="342">
        <f t="shared" si="71"/>
        <v>24582.309140839723</v>
      </c>
      <c r="CL22" s="342">
        <f t="shared" si="71"/>
        <v>24920.596140661321</v>
      </c>
      <c r="CM22" s="342">
        <f t="shared" si="71"/>
        <v>25264.115288649395</v>
      </c>
      <c r="CN22" s="342">
        <f t="shared" si="71"/>
        <v>25612.955891848978</v>
      </c>
      <c r="CO22" s="342">
        <f t="shared" si="71"/>
        <v>25967.208890086822</v>
      </c>
      <c r="CP22" s="342">
        <f t="shared" si="71"/>
        <v>26326.966887093433</v>
      </c>
      <c r="CQ22" s="342">
        <f t="shared" si="71"/>
        <v>26692.324182232223</v>
      </c>
      <c r="CR22" s="374">
        <f t="shared" si="71"/>
        <v>26825.785803143379</v>
      </c>
      <c r="CS22" s="342">
        <f t="shared" si="71"/>
        <v>27186.82646950808</v>
      </c>
      <c r="CT22" s="342">
        <f t="shared" si="71"/>
        <v>27566.137127392267</v>
      </c>
      <c r="CU22" s="342">
        <f t="shared" si="71"/>
        <v>27951.389739719074</v>
      </c>
      <c r="CV22" s="342">
        <f t="shared" si="71"/>
        <v>28342.686702990213</v>
      </c>
      <c r="CW22" s="342">
        <f t="shared" si="71"/>
        <v>28740.132297211538</v>
      </c>
      <c r="CX22" s="342">
        <f t="shared" si="71"/>
        <v>29143.832721918905</v>
      </c>
      <c r="CY22" s="342">
        <f t="shared" si="71"/>
        <v>29553.896132908048</v>
      </c>
      <c r="CZ22" s="342">
        <f t="shared" si="71"/>
        <v>29970.432679682486</v>
      </c>
      <c r="DA22" s="342">
        <f t="shared" si="71"/>
        <v>30393.554543633574</v>
      </c>
      <c r="DB22" s="342">
        <f t="shared" si="71"/>
        <v>30823.375976967258</v>
      </c>
      <c r="DC22" s="342">
        <f t="shared" si="71"/>
        <v>31260.013342392223</v>
      </c>
      <c r="DD22" s="374">
        <f t="shared" si="71"/>
        <v>31416.313409104183</v>
      </c>
    </row>
    <row r="23" spans="4:108" outlineLevel="1">
      <c r="D23" s="291"/>
      <c r="E23" s="350"/>
      <c r="I23" s="331"/>
      <c r="Q23" s="351"/>
      <c r="R23" s="352"/>
      <c r="S23" s="352"/>
      <c r="T23" s="352"/>
      <c r="U23" s="352"/>
      <c r="V23" s="352"/>
      <c r="W23" s="352"/>
      <c r="Y23" s="351"/>
      <c r="Z23" s="351"/>
      <c r="AA23" s="351"/>
      <c r="AB23" s="351"/>
      <c r="AC23" s="351"/>
      <c r="AD23" s="351"/>
      <c r="AE23" s="351"/>
      <c r="AF23" s="351"/>
      <c r="AG23" s="351"/>
      <c r="AH23" s="351"/>
      <c r="AI23" s="351"/>
      <c r="AJ23" s="351"/>
      <c r="AK23" s="353"/>
      <c r="AL23" s="352"/>
      <c r="AM23" s="352"/>
      <c r="AN23" s="352"/>
      <c r="AO23" s="352"/>
      <c r="AP23" s="352"/>
      <c r="AQ23" s="352"/>
      <c r="AR23" s="352"/>
      <c r="AS23" s="352"/>
      <c r="AT23" s="352"/>
      <c r="AU23" s="352"/>
      <c r="AV23" s="354"/>
      <c r="AW23" s="352"/>
      <c r="AX23" s="352"/>
      <c r="AY23" s="352"/>
      <c r="AZ23" s="352"/>
      <c r="BA23" s="352"/>
      <c r="BB23" s="352"/>
      <c r="BC23" s="352"/>
      <c r="BD23" s="352"/>
      <c r="BE23" s="352"/>
      <c r="BF23" s="352"/>
      <c r="BG23" s="352"/>
      <c r="BH23" s="354"/>
      <c r="BI23" s="352"/>
      <c r="BJ23" s="352"/>
      <c r="BK23" s="352"/>
      <c r="BL23" s="352"/>
      <c r="BM23" s="352"/>
      <c r="BN23" s="352"/>
      <c r="BO23" s="352"/>
      <c r="BP23" s="352"/>
      <c r="BQ23" s="352"/>
      <c r="BR23" s="352"/>
      <c r="BS23" s="352"/>
      <c r="BT23" s="354"/>
      <c r="BU23" s="352"/>
      <c r="BV23" s="352"/>
      <c r="BW23" s="352"/>
      <c r="BX23" s="352"/>
      <c r="BY23" s="352"/>
      <c r="BZ23" s="352"/>
      <c r="CA23" s="352"/>
      <c r="CB23" s="352"/>
      <c r="CC23" s="352"/>
      <c r="CD23" s="352"/>
      <c r="CE23" s="352"/>
      <c r="CF23" s="354"/>
      <c r="CG23" s="352"/>
      <c r="CH23" s="352"/>
      <c r="CI23" s="352"/>
      <c r="CJ23" s="352"/>
      <c r="CK23" s="352"/>
      <c r="CL23" s="352"/>
      <c r="CM23" s="352"/>
      <c r="CN23" s="352"/>
      <c r="CO23" s="352"/>
      <c r="CP23" s="352"/>
      <c r="CQ23" s="352"/>
      <c r="CR23" s="354"/>
      <c r="CS23" s="352"/>
      <c r="CT23" s="352"/>
      <c r="CU23" s="352"/>
      <c r="CV23" s="352"/>
      <c r="CW23" s="352"/>
      <c r="CX23" s="352"/>
      <c r="CY23" s="352"/>
      <c r="CZ23" s="352"/>
      <c r="DA23" s="352"/>
      <c r="DB23" s="352"/>
      <c r="DC23" s="352"/>
      <c r="DD23" s="354"/>
    </row>
    <row r="24" spans="4:108" outlineLevel="1">
      <c r="D24" s="291"/>
      <c r="E24" s="347" t="s">
        <v>224</v>
      </c>
      <c r="I24" s="331"/>
      <c r="J24" s="293" t="s">
        <v>191</v>
      </c>
      <c r="Q24" s="351"/>
      <c r="R24" s="352"/>
      <c r="S24" s="352"/>
      <c r="T24" s="352"/>
      <c r="U24" s="352"/>
      <c r="V24" s="352"/>
      <c r="W24" s="352"/>
      <c r="Y24" s="351"/>
      <c r="Z24" s="351"/>
      <c r="AA24" s="351"/>
      <c r="AB24" s="351"/>
      <c r="AC24" s="351"/>
      <c r="AD24" s="351"/>
      <c r="AE24" s="351"/>
      <c r="AF24" s="351"/>
      <c r="AG24" s="351"/>
      <c r="AH24" s="351"/>
      <c r="AI24" s="351"/>
      <c r="AJ24" s="351"/>
      <c r="AK24" s="353"/>
      <c r="AL24" s="352"/>
      <c r="AM24" s="352"/>
      <c r="AN24" s="352"/>
      <c r="AO24" s="352"/>
      <c r="AP24" s="352"/>
      <c r="AQ24" s="352"/>
      <c r="AR24" s="352"/>
      <c r="AS24" s="352"/>
      <c r="AT24" s="352"/>
      <c r="AU24" s="352"/>
      <c r="AV24" s="354"/>
      <c r="AW24" s="352"/>
      <c r="AX24" s="352"/>
      <c r="AY24" s="352"/>
      <c r="AZ24" s="352"/>
      <c r="BA24" s="352"/>
      <c r="BB24" s="352"/>
      <c r="BC24" s="352"/>
      <c r="BD24" s="352"/>
      <c r="BE24" s="352"/>
      <c r="BF24" s="352"/>
      <c r="BG24" s="352"/>
      <c r="BH24" s="354"/>
      <c r="BI24" s="352"/>
      <c r="BJ24" s="352"/>
      <c r="BK24" s="352"/>
      <c r="BL24" s="352"/>
      <c r="BM24" s="352"/>
      <c r="BN24" s="352"/>
      <c r="BO24" s="352"/>
      <c r="BP24" s="352"/>
      <c r="BQ24" s="352"/>
      <c r="BR24" s="352"/>
      <c r="BS24" s="352"/>
      <c r="BT24" s="354"/>
      <c r="BU24" s="352"/>
      <c r="BV24" s="352"/>
      <c r="BW24" s="352"/>
      <c r="BX24" s="352"/>
      <c r="BY24" s="352"/>
      <c r="BZ24" s="352"/>
      <c r="CA24" s="352"/>
      <c r="CB24" s="352"/>
      <c r="CC24" s="352"/>
      <c r="CD24" s="352"/>
      <c r="CE24" s="352"/>
      <c r="CF24" s="354"/>
      <c r="CG24" s="352"/>
      <c r="CH24" s="352"/>
      <c r="CI24" s="352"/>
      <c r="CJ24" s="352"/>
      <c r="CK24" s="352"/>
      <c r="CL24" s="352"/>
      <c r="CM24" s="352"/>
      <c r="CN24" s="352"/>
      <c r="CO24" s="352"/>
      <c r="CP24" s="352"/>
      <c r="CQ24" s="352"/>
      <c r="CR24" s="354"/>
      <c r="CS24" s="352"/>
      <c r="CT24" s="352"/>
      <c r="CU24" s="352"/>
      <c r="CV24" s="352"/>
      <c r="CW24" s="352"/>
      <c r="CX24" s="352"/>
      <c r="CY24" s="352"/>
      <c r="CZ24" s="352"/>
      <c r="DA24" s="352"/>
      <c r="DB24" s="352"/>
      <c r="DC24" s="352"/>
      <c r="DD24" s="354"/>
    </row>
    <row r="25" spans="4:108" outlineLevel="1">
      <c r="D25" s="291"/>
      <c r="E25" s="504" t="str">
        <f>IF(E17="","",E17)</f>
        <v>Basic</v>
      </c>
      <c r="F25" s="293" t="s">
        <v>169</v>
      </c>
      <c r="I25" s="355">
        <v>29</v>
      </c>
      <c r="J25" s="505">
        <v>29</v>
      </c>
      <c r="K25" s="505">
        <v>29</v>
      </c>
      <c r="L25" s="505">
        <f t="shared" ref="L25" si="72">1.02*K25</f>
        <v>29.580000000000002</v>
      </c>
      <c r="M25" s="505">
        <v>45</v>
      </c>
      <c r="N25" s="505">
        <f>+M25*0.95</f>
        <v>42.75</v>
      </c>
      <c r="O25" s="505">
        <f>+N25*0.95</f>
        <v>40.612499999999997</v>
      </c>
      <c r="Q25" s="356">
        <f>IFERROR(AVERAGE(Y25:AJ25),0)</f>
        <v>29</v>
      </c>
      <c r="R25" s="357">
        <f>IFERROR(AVERAGE(AK25:AV25),0)</f>
        <v>29</v>
      </c>
      <c r="S25" s="357">
        <f>IFERROR(AVERAGE(AW25:BH25),0)</f>
        <v>29</v>
      </c>
      <c r="T25" s="357">
        <f>IFERROR(AVERAGE(BI25:BT25),0)</f>
        <v>29.58</v>
      </c>
      <c r="U25" s="357">
        <f>IFERROR(AVERAGE(BU25:CF25),0)</f>
        <v>45</v>
      </c>
      <c r="V25" s="357">
        <f>IFERROR(AVERAGE(CG25:CR25),0)</f>
        <v>42.75</v>
      </c>
      <c r="W25" s="357">
        <f>IFERROR(AVERAGE(CS25:DD25),0)</f>
        <v>40.612500000000004</v>
      </c>
      <c r="Y25" s="356">
        <f t="shared" ref="Y25:AJ29" si="73">$I25</f>
        <v>29</v>
      </c>
      <c r="Z25" s="356">
        <f t="shared" si="73"/>
        <v>29</v>
      </c>
      <c r="AA25" s="356">
        <f t="shared" si="73"/>
        <v>29</v>
      </c>
      <c r="AB25" s="356">
        <f t="shared" si="73"/>
        <v>29</v>
      </c>
      <c r="AC25" s="356">
        <f t="shared" si="73"/>
        <v>29</v>
      </c>
      <c r="AD25" s="356">
        <f t="shared" si="73"/>
        <v>29</v>
      </c>
      <c r="AE25" s="356">
        <f t="shared" si="73"/>
        <v>29</v>
      </c>
      <c r="AF25" s="356">
        <f t="shared" si="73"/>
        <v>29</v>
      </c>
      <c r="AG25" s="356">
        <f t="shared" si="73"/>
        <v>29</v>
      </c>
      <c r="AH25" s="356">
        <f t="shared" si="73"/>
        <v>29</v>
      </c>
      <c r="AI25" s="356">
        <f t="shared" si="73"/>
        <v>29</v>
      </c>
      <c r="AJ25" s="356">
        <f>$I25</f>
        <v>29</v>
      </c>
      <c r="AK25" s="358">
        <f t="shared" ref="AK25:AV29" si="74">$J25</f>
        <v>29</v>
      </c>
      <c r="AL25" s="357">
        <f t="shared" si="74"/>
        <v>29</v>
      </c>
      <c r="AM25" s="357">
        <f t="shared" si="74"/>
        <v>29</v>
      </c>
      <c r="AN25" s="357">
        <f t="shared" si="74"/>
        <v>29</v>
      </c>
      <c r="AO25" s="357">
        <f t="shared" si="74"/>
        <v>29</v>
      </c>
      <c r="AP25" s="357">
        <f t="shared" si="74"/>
        <v>29</v>
      </c>
      <c r="AQ25" s="357">
        <f t="shared" si="74"/>
        <v>29</v>
      </c>
      <c r="AR25" s="357">
        <f t="shared" si="74"/>
        <v>29</v>
      </c>
      <c r="AS25" s="357">
        <f t="shared" si="74"/>
        <v>29</v>
      </c>
      <c r="AT25" s="357">
        <f t="shared" si="74"/>
        <v>29</v>
      </c>
      <c r="AU25" s="357">
        <f t="shared" si="74"/>
        <v>29</v>
      </c>
      <c r="AV25" s="359">
        <f t="shared" si="74"/>
        <v>29</v>
      </c>
      <c r="AW25" s="357">
        <f t="shared" ref="AW25:BH29" si="75">$K25</f>
        <v>29</v>
      </c>
      <c r="AX25" s="357">
        <f t="shared" si="75"/>
        <v>29</v>
      </c>
      <c r="AY25" s="357">
        <f t="shared" si="75"/>
        <v>29</v>
      </c>
      <c r="AZ25" s="357">
        <f t="shared" si="75"/>
        <v>29</v>
      </c>
      <c r="BA25" s="357">
        <f t="shared" si="75"/>
        <v>29</v>
      </c>
      <c r="BB25" s="357">
        <f t="shared" si="75"/>
        <v>29</v>
      </c>
      <c r="BC25" s="357">
        <f t="shared" si="75"/>
        <v>29</v>
      </c>
      <c r="BD25" s="357">
        <f t="shared" si="75"/>
        <v>29</v>
      </c>
      <c r="BE25" s="357">
        <f t="shared" si="75"/>
        <v>29</v>
      </c>
      <c r="BF25" s="357">
        <f t="shared" si="75"/>
        <v>29</v>
      </c>
      <c r="BG25" s="357">
        <f t="shared" si="75"/>
        <v>29</v>
      </c>
      <c r="BH25" s="359">
        <f t="shared" si="75"/>
        <v>29</v>
      </c>
      <c r="BI25" s="357">
        <f t="shared" ref="BI25:BT29" si="76">$L25</f>
        <v>29.580000000000002</v>
      </c>
      <c r="BJ25" s="357">
        <f t="shared" si="76"/>
        <v>29.580000000000002</v>
      </c>
      <c r="BK25" s="357">
        <f t="shared" si="76"/>
        <v>29.580000000000002</v>
      </c>
      <c r="BL25" s="357">
        <f t="shared" si="76"/>
        <v>29.580000000000002</v>
      </c>
      <c r="BM25" s="357">
        <f t="shared" si="76"/>
        <v>29.580000000000002</v>
      </c>
      <c r="BN25" s="357">
        <f t="shared" si="76"/>
        <v>29.580000000000002</v>
      </c>
      <c r="BO25" s="357">
        <f t="shared" si="76"/>
        <v>29.580000000000002</v>
      </c>
      <c r="BP25" s="357">
        <f t="shared" si="76"/>
        <v>29.580000000000002</v>
      </c>
      <c r="BQ25" s="357">
        <f t="shared" si="76"/>
        <v>29.580000000000002</v>
      </c>
      <c r="BR25" s="357">
        <f t="shared" si="76"/>
        <v>29.580000000000002</v>
      </c>
      <c r="BS25" s="357">
        <f t="shared" si="76"/>
        <v>29.580000000000002</v>
      </c>
      <c r="BT25" s="359">
        <f t="shared" si="76"/>
        <v>29.580000000000002</v>
      </c>
      <c r="BU25" s="357">
        <f t="shared" ref="BU25:CF29" si="77">$M25</f>
        <v>45</v>
      </c>
      <c r="BV25" s="357">
        <f t="shared" si="77"/>
        <v>45</v>
      </c>
      <c r="BW25" s="357">
        <f t="shared" si="77"/>
        <v>45</v>
      </c>
      <c r="BX25" s="357">
        <f t="shared" si="77"/>
        <v>45</v>
      </c>
      <c r="BY25" s="357">
        <f t="shared" si="77"/>
        <v>45</v>
      </c>
      <c r="BZ25" s="357">
        <f t="shared" si="77"/>
        <v>45</v>
      </c>
      <c r="CA25" s="357">
        <f t="shared" si="77"/>
        <v>45</v>
      </c>
      <c r="CB25" s="357">
        <f t="shared" si="77"/>
        <v>45</v>
      </c>
      <c r="CC25" s="357">
        <f t="shared" si="77"/>
        <v>45</v>
      </c>
      <c r="CD25" s="357">
        <f t="shared" si="77"/>
        <v>45</v>
      </c>
      <c r="CE25" s="357">
        <f t="shared" si="77"/>
        <v>45</v>
      </c>
      <c r="CF25" s="359">
        <f t="shared" si="77"/>
        <v>45</v>
      </c>
      <c r="CG25" s="357">
        <f t="shared" ref="CG25:CR29" si="78">$N25</f>
        <v>42.75</v>
      </c>
      <c r="CH25" s="357">
        <f t="shared" si="78"/>
        <v>42.75</v>
      </c>
      <c r="CI25" s="357">
        <f t="shared" si="78"/>
        <v>42.75</v>
      </c>
      <c r="CJ25" s="357">
        <f t="shared" si="78"/>
        <v>42.75</v>
      </c>
      <c r="CK25" s="357">
        <f t="shared" si="78"/>
        <v>42.75</v>
      </c>
      <c r="CL25" s="357">
        <f t="shared" si="78"/>
        <v>42.75</v>
      </c>
      <c r="CM25" s="357">
        <f t="shared" si="78"/>
        <v>42.75</v>
      </c>
      <c r="CN25" s="357">
        <f t="shared" si="78"/>
        <v>42.75</v>
      </c>
      <c r="CO25" s="357">
        <f t="shared" si="78"/>
        <v>42.75</v>
      </c>
      <c r="CP25" s="357">
        <f t="shared" si="78"/>
        <v>42.75</v>
      </c>
      <c r="CQ25" s="357">
        <f t="shared" si="78"/>
        <v>42.75</v>
      </c>
      <c r="CR25" s="359">
        <f t="shared" si="78"/>
        <v>42.75</v>
      </c>
      <c r="CS25" s="357">
        <f t="shared" ref="CS25:DD29" si="79">$O25</f>
        <v>40.612499999999997</v>
      </c>
      <c r="CT25" s="357">
        <f t="shared" si="79"/>
        <v>40.612499999999997</v>
      </c>
      <c r="CU25" s="357">
        <f t="shared" si="79"/>
        <v>40.612499999999997</v>
      </c>
      <c r="CV25" s="357">
        <f t="shared" si="79"/>
        <v>40.612499999999997</v>
      </c>
      <c r="CW25" s="357">
        <f t="shared" si="79"/>
        <v>40.612499999999997</v>
      </c>
      <c r="CX25" s="357">
        <f t="shared" si="79"/>
        <v>40.612499999999997</v>
      </c>
      <c r="CY25" s="357">
        <f t="shared" si="79"/>
        <v>40.612499999999997</v>
      </c>
      <c r="CZ25" s="357">
        <f t="shared" si="79"/>
        <v>40.612499999999997</v>
      </c>
      <c r="DA25" s="357">
        <f t="shared" si="79"/>
        <v>40.612499999999997</v>
      </c>
      <c r="DB25" s="357">
        <f t="shared" si="79"/>
        <v>40.612499999999997</v>
      </c>
      <c r="DC25" s="357">
        <f t="shared" si="79"/>
        <v>40.612499999999997</v>
      </c>
      <c r="DD25" s="359">
        <f t="shared" si="79"/>
        <v>40.612499999999997</v>
      </c>
    </row>
    <row r="26" spans="4:108" outlineLevel="1">
      <c r="D26" s="291"/>
      <c r="E26" s="504" t="str">
        <f>IF(E18="","",E18)</f>
        <v>Pro</v>
      </c>
      <c r="F26" s="293" t="s">
        <v>170</v>
      </c>
      <c r="I26" s="355">
        <v>49</v>
      </c>
      <c r="J26" s="505">
        <v>49</v>
      </c>
      <c r="K26" s="505">
        <v>49</v>
      </c>
      <c r="L26" s="505">
        <f t="shared" ref="L26:O26" si="80">1.02*K26</f>
        <v>49.980000000000004</v>
      </c>
      <c r="M26" s="505">
        <v>60</v>
      </c>
      <c r="N26" s="505">
        <f t="shared" si="80"/>
        <v>61.2</v>
      </c>
      <c r="O26" s="505">
        <f t="shared" si="80"/>
        <v>62.424000000000007</v>
      </c>
      <c r="Q26" s="356">
        <f t="shared" ref="Q26:Q29" si="81">IFERROR(AVERAGE(Y26:AJ26),0)</f>
        <v>49</v>
      </c>
      <c r="R26" s="357">
        <f t="shared" ref="R26:R29" si="82">IFERROR(AVERAGE(AK26:AV26),0)</f>
        <v>49</v>
      </c>
      <c r="S26" s="357">
        <f t="shared" ref="S26:S29" si="83">IFERROR(AVERAGE(AW26:BH26),0)</f>
        <v>49</v>
      </c>
      <c r="T26" s="357">
        <f t="shared" ref="T26:T29" si="84">IFERROR(AVERAGE(BI26:BT26),0)</f>
        <v>49.980000000000011</v>
      </c>
      <c r="U26" s="357">
        <f t="shared" ref="U26:U29" si="85">IFERROR(AVERAGE(BU26:CF26),0)</f>
        <v>60</v>
      </c>
      <c r="V26" s="357">
        <f t="shared" ref="V26:V29" si="86">IFERROR(AVERAGE(CG26:CR26),0)</f>
        <v>61.20000000000001</v>
      </c>
      <c r="W26" s="357">
        <f t="shared" ref="W26:W29" si="87">IFERROR(AVERAGE(CS26:DD26),0)</f>
        <v>62.423999999999985</v>
      </c>
      <c r="Y26" s="356">
        <f t="shared" si="73"/>
        <v>49</v>
      </c>
      <c r="Z26" s="356">
        <f t="shared" si="73"/>
        <v>49</v>
      </c>
      <c r="AA26" s="356">
        <f t="shared" si="73"/>
        <v>49</v>
      </c>
      <c r="AB26" s="356">
        <f t="shared" si="73"/>
        <v>49</v>
      </c>
      <c r="AC26" s="356">
        <f t="shared" si="73"/>
        <v>49</v>
      </c>
      <c r="AD26" s="356">
        <f t="shared" si="73"/>
        <v>49</v>
      </c>
      <c r="AE26" s="356">
        <f t="shared" si="73"/>
        <v>49</v>
      </c>
      <c r="AF26" s="356">
        <f t="shared" si="73"/>
        <v>49</v>
      </c>
      <c r="AG26" s="356">
        <f t="shared" si="73"/>
        <v>49</v>
      </c>
      <c r="AH26" s="356">
        <f t="shared" si="73"/>
        <v>49</v>
      </c>
      <c r="AI26" s="356">
        <f t="shared" si="73"/>
        <v>49</v>
      </c>
      <c r="AJ26" s="356">
        <f t="shared" si="73"/>
        <v>49</v>
      </c>
      <c r="AK26" s="358">
        <f t="shared" si="74"/>
        <v>49</v>
      </c>
      <c r="AL26" s="357">
        <f t="shared" si="74"/>
        <v>49</v>
      </c>
      <c r="AM26" s="357">
        <f t="shared" si="74"/>
        <v>49</v>
      </c>
      <c r="AN26" s="357">
        <f t="shared" si="74"/>
        <v>49</v>
      </c>
      <c r="AO26" s="357">
        <f t="shared" si="74"/>
        <v>49</v>
      </c>
      <c r="AP26" s="357">
        <f t="shared" si="74"/>
        <v>49</v>
      </c>
      <c r="AQ26" s="357">
        <f t="shared" si="74"/>
        <v>49</v>
      </c>
      <c r="AR26" s="357">
        <f t="shared" si="74"/>
        <v>49</v>
      </c>
      <c r="AS26" s="357">
        <f t="shared" si="74"/>
        <v>49</v>
      </c>
      <c r="AT26" s="357">
        <f t="shared" si="74"/>
        <v>49</v>
      </c>
      <c r="AU26" s="357">
        <f t="shared" si="74"/>
        <v>49</v>
      </c>
      <c r="AV26" s="359">
        <f t="shared" si="74"/>
        <v>49</v>
      </c>
      <c r="AW26" s="357">
        <f t="shared" si="75"/>
        <v>49</v>
      </c>
      <c r="AX26" s="357">
        <f t="shared" si="75"/>
        <v>49</v>
      </c>
      <c r="AY26" s="357">
        <f t="shared" si="75"/>
        <v>49</v>
      </c>
      <c r="AZ26" s="357">
        <f t="shared" si="75"/>
        <v>49</v>
      </c>
      <c r="BA26" s="357">
        <f t="shared" si="75"/>
        <v>49</v>
      </c>
      <c r="BB26" s="357">
        <f t="shared" si="75"/>
        <v>49</v>
      </c>
      <c r="BC26" s="357">
        <f t="shared" si="75"/>
        <v>49</v>
      </c>
      <c r="BD26" s="357">
        <f t="shared" si="75"/>
        <v>49</v>
      </c>
      <c r="BE26" s="357">
        <f t="shared" si="75"/>
        <v>49</v>
      </c>
      <c r="BF26" s="357">
        <f t="shared" si="75"/>
        <v>49</v>
      </c>
      <c r="BG26" s="357">
        <f t="shared" si="75"/>
        <v>49</v>
      </c>
      <c r="BH26" s="359">
        <f t="shared" si="75"/>
        <v>49</v>
      </c>
      <c r="BI26" s="357">
        <f t="shared" si="76"/>
        <v>49.980000000000004</v>
      </c>
      <c r="BJ26" s="357">
        <f t="shared" si="76"/>
        <v>49.980000000000004</v>
      </c>
      <c r="BK26" s="357">
        <f t="shared" si="76"/>
        <v>49.980000000000004</v>
      </c>
      <c r="BL26" s="357">
        <f t="shared" si="76"/>
        <v>49.980000000000004</v>
      </c>
      <c r="BM26" s="357">
        <f t="shared" si="76"/>
        <v>49.980000000000004</v>
      </c>
      <c r="BN26" s="357">
        <f t="shared" si="76"/>
        <v>49.980000000000004</v>
      </c>
      <c r="BO26" s="357">
        <f t="shared" si="76"/>
        <v>49.980000000000004</v>
      </c>
      <c r="BP26" s="357">
        <f t="shared" si="76"/>
        <v>49.980000000000004</v>
      </c>
      <c r="BQ26" s="357">
        <f t="shared" si="76"/>
        <v>49.980000000000004</v>
      </c>
      <c r="BR26" s="357">
        <f t="shared" si="76"/>
        <v>49.980000000000004</v>
      </c>
      <c r="BS26" s="357">
        <f t="shared" si="76"/>
        <v>49.980000000000004</v>
      </c>
      <c r="BT26" s="359">
        <f t="shared" si="76"/>
        <v>49.980000000000004</v>
      </c>
      <c r="BU26" s="357">
        <f t="shared" si="77"/>
        <v>60</v>
      </c>
      <c r="BV26" s="357">
        <f t="shared" si="77"/>
        <v>60</v>
      </c>
      <c r="BW26" s="357">
        <f t="shared" si="77"/>
        <v>60</v>
      </c>
      <c r="BX26" s="357">
        <f t="shared" si="77"/>
        <v>60</v>
      </c>
      <c r="BY26" s="357">
        <f t="shared" si="77"/>
        <v>60</v>
      </c>
      <c r="BZ26" s="357">
        <f t="shared" si="77"/>
        <v>60</v>
      </c>
      <c r="CA26" s="357">
        <f t="shared" si="77"/>
        <v>60</v>
      </c>
      <c r="CB26" s="357">
        <f t="shared" si="77"/>
        <v>60</v>
      </c>
      <c r="CC26" s="357">
        <f t="shared" si="77"/>
        <v>60</v>
      </c>
      <c r="CD26" s="357">
        <f t="shared" si="77"/>
        <v>60</v>
      </c>
      <c r="CE26" s="357">
        <f t="shared" si="77"/>
        <v>60</v>
      </c>
      <c r="CF26" s="359">
        <f t="shared" si="77"/>
        <v>60</v>
      </c>
      <c r="CG26" s="357">
        <f t="shared" si="78"/>
        <v>61.2</v>
      </c>
      <c r="CH26" s="357">
        <f t="shared" si="78"/>
        <v>61.2</v>
      </c>
      <c r="CI26" s="357">
        <f t="shared" si="78"/>
        <v>61.2</v>
      </c>
      <c r="CJ26" s="357">
        <f t="shared" si="78"/>
        <v>61.2</v>
      </c>
      <c r="CK26" s="357">
        <f t="shared" si="78"/>
        <v>61.2</v>
      </c>
      <c r="CL26" s="357">
        <f t="shared" si="78"/>
        <v>61.2</v>
      </c>
      <c r="CM26" s="357">
        <f t="shared" si="78"/>
        <v>61.2</v>
      </c>
      <c r="CN26" s="357">
        <f t="shared" si="78"/>
        <v>61.2</v>
      </c>
      <c r="CO26" s="357">
        <f t="shared" si="78"/>
        <v>61.2</v>
      </c>
      <c r="CP26" s="357">
        <f t="shared" si="78"/>
        <v>61.2</v>
      </c>
      <c r="CQ26" s="357">
        <f t="shared" si="78"/>
        <v>61.2</v>
      </c>
      <c r="CR26" s="359">
        <f t="shared" si="78"/>
        <v>61.2</v>
      </c>
      <c r="CS26" s="357">
        <f t="shared" si="79"/>
        <v>62.424000000000007</v>
      </c>
      <c r="CT26" s="357">
        <f t="shared" si="79"/>
        <v>62.424000000000007</v>
      </c>
      <c r="CU26" s="357">
        <f t="shared" si="79"/>
        <v>62.424000000000007</v>
      </c>
      <c r="CV26" s="357">
        <f t="shared" si="79"/>
        <v>62.424000000000007</v>
      </c>
      <c r="CW26" s="357">
        <f t="shared" si="79"/>
        <v>62.424000000000007</v>
      </c>
      <c r="CX26" s="357">
        <f t="shared" si="79"/>
        <v>62.424000000000007</v>
      </c>
      <c r="CY26" s="357">
        <f t="shared" si="79"/>
        <v>62.424000000000007</v>
      </c>
      <c r="CZ26" s="357">
        <f t="shared" si="79"/>
        <v>62.424000000000007</v>
      </c>
      <c r="DA26" s="357">
        <f t="shared" si="79"/>
        <v>62.424000000000007</v>
      </c>
      <c r="DB26" s="357">
        <f t="shared" si="79"/>
        <v>62.424000000000007</v>
      </c>
      <c r="DC26" s="357">
        <f t="shared" si="79"/>
        <v>62.424000000000007</v>
      </c>
      <c r="DD26" s="359">
        <f t="shared" si="79"/>
        <v>62.424000000000007</v>
      </c>
    </row>
    <row r="27" spans="4:108" outlineLevel="1">
      <c r="D27" s="291"/>
      <c r="E27" s="504" t="str">
        <f>IF(E19="","",E19)</f>
        <v>Mult-User</v>
      </c>
      <c r="I27" s="355">
        <v>250</v>
      </c>
      <c r="J27" s="505">
        <v>250</v>
      </c>
      <c r="K27" s="505">
        <v>275</v>
      </c>
      <c r="L27" s="505">
        <v>350</v>
      </c>
      <c r="M27" s="505">
        <v>600</v>
      </c>
      <c r="N27" s="505">
        <v>1000</v>
      </c>
      <c r="O27" s="505">
        <v>1750</v>
      </c>
      <c r="Q27" s="356">
        <f t="shared" si="81"/>
        <v>250</v>
      </c>
      <c r="R27" s="357">
        <f t="shared" si="82"/>
        <v>250</v>
      </c>
      <c r="S27" s="357">
        <f t="shared" si="83"/>
        <v>275</v>
      </c>
      <c r="T27" s="357">
        <f t="shared" si="84"/>
        <v>350</v>
      </c>
      <c r="U27" s="357">
        <f t="shared" si="85"/>
        <v>600</v>
      </c>
      <c r="V27" s="357">
        <f t="shared" si="86"/>
        <v>1000</v>
      </c>
      <c r="W27" s="357">
        <f t="shared" si="87"/>
        <v>1750</v>
      </c>
      <c r="Y27" s="356">
        <f t="shared" si="73"/>
        <v>250</v>
      </c>
      <c r="Z27" s="356">
        <f t="shared" si="73"/>
        <v>250</v>
      </c>
      <c r="AA27" s="356">
        <f t="shared" si="73"/>
        <v>250</v>
      </c>
      <c r="AB27" s="356">
        <f t="shared" si="73"/>
        <v>250</v>
      </c>
      <c r="AC27" s="356">
        <f t="shared" si="73"/>
        <v>250</v>
      </c>
      <c r="AD27" s="356">
        <f t="shared" si="73"/>
        <v>250</v>
      </c>
      <c r="AE27" s="356">
        <f t="shared" si="73"/>
        <v>250</v>
      </c>
      <c r="AF27" s="356">
        <f t="shared" si="73"/>
        <v>250</v>
      </c>
      <c r="AG27" s="356">
        <f t="shared" si="73"/>
        <v>250</v>
      </c>
      <c r="AH27" s="356">
        <f t="shared" si="73"/>
        <v>250</v>
      </c>
      <c r="AI27" s="356">
        <f t="shared" si="73"/>
        <v>250</v>
      </c>
      <c r="AJ27" s="356">
        <f t="shared" si="73"/>
        <v>250</v>
      </c>
      <c r="AK27" s="358">
        <f t="shared" si="74"/>
        <v>250</v>
      </c>
      <c r="AL27" s="357">
        <f t="shared" si="74"/>
        <v>250</v>
      </c>
      <c r="AM27" s="357">
        <f t="shared" si="74"/>
        <v>250</v>
      </c>
      <c r="AN27" s="357">
        <f t="shared" si="74"/>
        <v>250</v>
      </c>
      <c r="AO27" s="357">
        <f t="shared" si="74"/>
        <v>250</v>
      </c>
      <c r="AP27" s="357">
        <f t="shared" si="74"/>
        <v>250</v>
      </c>
      <c r="AQ27" s="357">
        <f t="shared" si="74"/>
        <v>250</v>
      </c>
      <c r="AR27" s="357">
        <f t="shared" si="74"/>
        <v>250</v>
      </c>
      <c r="AS27" s="357">
        <f t="shared" si="74"/>
        <v>250</v>
      </c>
      <c r="AT27" s="357">
        <f t="shared" si="74"/>
        <v>250</v>
      </c>
      <c r="AU27" s="357">
        <f t="shared" si="74"/>
        <v>250</v>
      </c>
      <c r="AV27" s="359">
        <f t="shared" si="74"/>
        <v>250</v>
      </c>
      <c r="AW27" s="357">
        <f t="shared" si="75"/>
        <v>275</v>
      </c>
      <c r="AX27" s="357">
        <f t="shared" si="75"/>
        <v>275</v>
      </c>
      <c r="AY27" s="357">
        <f t="shared" si="75"/>
        <v>275</v>
      </c>
      <c r="AZ27" s="357">
        <f t="shared" si="75"/>
        <v>275</v>
      </c>
      <c r="BA27" s="357">
        <f t="shared" si="75"/>
        <v>275</v>
      </c>
      <c r="BB27" s="357">
        <f t="shared" si="75"/>
        <v>275</v>
      </c>
      <c r="BC27" s="357">
        <f t="shared" si="75"/>
        <v>275</v>
      </c>
      <c r="BD27" s="357">
        <f t="shared" si="75"/>
        <v>275</v>
      </c>
      <c r="BE27" s="357">
        <f t="shared" si="75"/>
        <v>275</v>
      </c>
      <c r="BF27" s="357">
        <f t="shared" si="75"/>
        <v>275</v>
      </c>
      <c r="BG27" s="357">
        <f t="shared" si="75"/>
        <v>275</v>
      </c>
      <c r="BH27" s="359">
        <f t="shared" si="75"/>
        <v>275</v>
      </c>
      <c r="BI27" s="357">
        <f t="shared" si="76"/>
        <v>350</v>
      </c>
      <c r="BJ27" s="357">
        <f t="shared" si="76"/>
        <v>350</v>
      </c>
      <c r="BK27" s="357">
        <f t="shared" si="76"/>
        <v>350</v>
      </c>
      <c r="BL27" s="357">
        <f t="shared" si="76"/>
        <v>350</v>
      </c>
      <c r="BM27" s="357">
        <f t="shared" si="76"/>
        <v>350</v>
      </c>
      <c r="BN27" s="357">
        <f t="shared" si="76"/>
        <v>350</v>
      </c>
      <c r="BO27" s="357">
        <f t="shared" si="76"/>
        <v>350</v>
      </c>
      <c r="BP27" s="357">
        <f t="shared" si="76"/>
        <v>350</v>
      </c>
      <c r="BQ27" s="357">
        <f t="shared" si="76"/>
        <v>350</v>
      </c>
      <c r="BR27" s="357">
        <f t="shared" si="76"/>
        <v>350</v>
      </c>
      <c r="BS27" s="357">
        <f t="shared" si="76"/>
        <v>350</v>
      </c>
      <c r="BT27" s="359">
        <f t="shared" si="76"/>
        <v>350</v>
      </c>
      <c r="BU27" s="357">
        <f t="shared" si="77"/>
        <v>600</v>
      </c>
      <c r="BV27" s="357">
        <f t="shared" si="77"/>
        <v>600</v>
      </c>
      <c r="BW27" s="357">
        <f t="shared" si="77"/>
        <v>600</v>
      </c>
      <c r="BX27" s="357">
        <f t="shared" si="77"/>
        <v>600</v>
      </c>
      <c r="BY27" s="357">
        <f t="shared" si="77"/>
        <v>600</v>
      </c>
      <c r="BZ27" s="357">
        <f t="shared" si="77"/>
        <v>600</v>
      </c>
      <c r="CA27" s="357">
        <f t="shared" si="77"/>
        <v>600</v>
      </c>
      <c r="CB27" s="357">
        <f t="shared" si="77"/>
        <v>600</v>
      </c>
      <c r="CC27" s="357">
        <f t="shared" si="77"/>
        <v>600</v>
      </c>
      <c r="CD27" s="357">
        <f t="shared" si="77"/>
        <v>600</v>
      </c>
      <c r="CE27" s="357">
        <f t="shared" si="77"/>
        <v>600</v>
      </c>
      <c r="CF27" s="359">
        <f t="shared" si="77"/>
        <v>600</v>
      </c>
      <c r="CG27" s="357">
        <f t="shared" si="78"/>
        <v>1000</v>
      </c>
      <c r="CH27" s="357">
        <f t="shared" si="78"/>
        <v>1000</v>
      </c>
      <c r="CI27" s="357">
        <f t="shared" si="78"/>
        <v>1000</v>
      </c>
      <c r="CJ27" s="357">
        <f t="shared" si="78"/>
        <v>1000</v>
      </c>
      <c r="CK27" s="357">
        <f t="shared" si="78"/>
        <v>1000</v>
      </c>
      <c r="CL27" s="357">
        <f t="shared" si="78"/>
        <v>1000</v>
      </c>
      <c r="CM27" s="357">
        <f t="shared" si="78"/>
        <v>1000</v>
      </c>
      <c r="CN27" s="357">
        <f t="shared" si="78"/>
        <v>1000</v>
      </c>
      <c r="CO27" s="357">
        <f t="shared" si="78"/>
        <v>1000</v>
      </c>
      <c r="CP27" s="357">
        <f t="shared" si="78"/>
        <v>1000</v>
      </c>
      <c r="CQ27" s="357">
        <f t="shared" si="78"/>
        <v>1000</v>
      </c>
      <c r="CR27" s="359">
        <f t="shared" si="78"/>
        <v>1000</v>
      </c>
      <c r="CS27" s="357">
        <f t="shared" si="79"/>
        <v>1750</v>
      </c>
      <c r="CT27" s="357">
        <f t="shared" si="79"/>
        <v>1750</v>
      </c>
      <c r="CU27" s="357">
        <f t="shared" si="79"/>
        <v>1750</v>
      </c>
      <c r="CV27" s="357">
        <f t="shared" si="79"/>
        <v>1750</v>
      </c>
      <c r="CW27" s="357">
        <f t="shared" si="79"/>
        <v>1750</v>
      </c>
      <c r="CX27" s="357">
        <f t="shared" si="79"/>
        <v>1750</v>
      </c>
      <c r="CY27" s="357">
        <f t="shared" si="79"/>
        <v>1750</v>
      </c>
      <c r="CZ27" s="357">
        <f t="shared" si="79"/>
        <v>1750</v>
      </c>
      <c r="DA27" s="357">
        <f t="shared" si="79"/>
        <v>1750</v>
      </c>
      <c r="DB27" s="357">
        <f t="shared" si="79"/>
        <v>1750</v>
      </c>
      <c r="DC27" s="357">
        <f t="shared" si="79"/>
        <v>1750</v>
      </c>
      <c r="DD27" s="359">
        <f t="shared" si="79"/>
        <v>1750</v>
      </c>
    </row>
    <row r="28" spans="4:108" outlineLevel="1">
      <c r="D28" s="291"/>
      <c r="E28" s="504" t="str">
        <f>IF(E20="","",E20)</f>
        <v>Invoice Financing</v>
      </c>
      <c r="I28" s="355"/>
      <c r="J28" s="505"/>
      <c r="K28" s="505">
        <v>50</v>
      </c>
      <c r="L28" s="505">
        <v>50</v>
      </c>
      <c r="M28" s="505">
        <v>60</v>
      </c>
      <c r="N28" s="505">
        <v>75</v>
      </c>
      <c r="O28" s="505">
        <v>100</v>
      </c>
      <c r="Q28" s="356">
        <f t="shared" si="81"/>
        <v>0</v>
      </c>
      <c r="R28" s="357">
        <f t="shared" si="82"/>
        <v>0</v>
      </c>
      <c r="S28" s="357">
        <f t="shared" si="83"/>
        <v>50</v>
      </c>
      <c r="T28" s="357">
        <f t="shared" si="84"/>
        <v>50</v>
      </c>
      <c r="U28" s="357">
        <f t="shared" si="85"/>
        <v>60</v>
      </c>
      <c r="V28" s="357">
        <f t="shared" si="86"/>
        <v>75</v>
      </c>
      <c r="W28" s="357">
        <f t="shared" si="87"/>
        <v>100</v>
      </c>
      <c r="Y28" s="356">
        <f t="shared" si="73"/>
        <v>0</v>
      </c>
      <c r="Z28" s="356">
        <f t="shared" si="73"/>
        <v>0</v>
      </c>
      <c r="AA28" s="356">
        <f t="shared" si="73"/>
        <v>0</v>
      </c>
      <c r="AB28" s="356">
        <f t="shared" si="73"/>
        <v>0</v>
      </c>
      <c r="AC28" s="356">
        <f t="shared" si="73"/>
        <v>0</v>
      </c>
      <c r="AD28" s="356">
        <f t="shared" si="73"/>
        <v>0</v>
      </c>
      <c r="AE28" s="356">
        <f t="shared" si="73"/>
        <v>0</v>
      </c>
      <c r="AF28" s="356">
        <f t="shared" si="73"/>
        <v>0</v>
      </c>
      <c r="AG28" s="356">
        <f t="shared" si="73"/>
        <v>0</v>
      </c>
      <c r="AH28" s="356">
        <f t="shared" si="73"/>
        <v>0</v>
      </c>
      <c r="AI28" s="356">
        <f t="shared" si="73"/>
        <v>0</v>
      </c>
      <c r="AJ28" s="356">
        <f t="shared" si="73"/>
        <v>0</v>
      </c>
      <c r="AK28" s="358">
        <f t="shared" si="74"/>
        <v>0</v>
      </c>
      <c r="AL28" s="357">
        <f t="shared" si="74"/>
        <v>0</v>
      </c>
      <c r="AM28" s="357">
        <f t="shared" si="74"/>
        <v>0</v>
      </c>
      <c r="AN28" s="357">
        <f t="shared" si="74"/>
        <v>0</v>
      </c>
      <c r="AO28" s="357">
        <f t="shared" si="74"/>
        <v>0</v>
      </c>
      <c r="AP28" s="357">
        <f t="shared" si="74"/>
        <v>0</v>
      </c>
      <c r="AQ28" s="357">
        <f t="shared" si="74"/>
        <v>0</v>
      </c>
      <c r="AR28" s="357">
        <f t="shared" si="74"/>
        <v>0</v>
      </c>
      <c r="AS28" s="357">
        <f t="shared" si="74"/>
        <v>0</v>
      </c>
      <c r="AT28" s="357">
        <f t="shared" si="74"/>
        <v>0</v>
      </c>
      <c r="AU28" s="357">
        <f t="shared" si="74"/>
        <v>0</v>
      </c>
      <c r="AV28" s="359">
        <f t="shared" si="74"/>
        <v>0</v>
      </c>
      <c r="AW28" s="357">
        <f t="shared" si="75"/>
        <v>50</v>
      </c>
      <c r="AX28" s="357">
        <f t="shared" si="75"/>
        <v>50</v>
      </c>
      <c r="AY28" s="357">
        <f t="shared" si="75"/>
        <v>50</v>
      </c>
      <c r="AZ28" s="357">
        <f t="shared" si="75"/>
        <v>50</v>
      </c>
      <c r="BA28" s="357">
        <f t="shared" si="75"/>
        <v>50</v>
      </c>
      <c r="BB28" s="357">
        <f t="shared" si="75"/>
        <v>50</v>
      </c>
      <c r="BC28" s="357">
        <f t="shared" si="75"/>
        <v>50</v>
      </c>
      <c r="BD28" s="357">
        <f t="shared" si="75"/>
        <v>50</v>
      </c>
      <c r="BE28" s="357">
        <f t="shared" si="75"/>
        <v>50</v>
      </c>
      <c r="BF28" s="357">
        <f t="shared" si="75"/>
        <v>50</v>
      </c>
      <c r="BG28" s="357">
        <f t="shared" si="75"/>
        <v>50</v>
      </c>
      <c r="BH28" s="359">
        <f t="shared" si="75"/>
        <v>50</v>
      </c>
      <c r="BI28" s="357">
        <f t="shared" si="76"/>
        <v>50</v>
      </c>
      <c r="BJ28" s="357">
        <f t="shared" si="76"/>
        <v>50</v>
      </c>
      <c r="BK28" s="357">
        <f t="shared" si="76"/>
        <v>50</v>
      </c>
      <c r="BL28" s="357">
        <f t="shared" si="76"/>
        <v>50</v>
      </c>
      <c r="BM28" s="357">
        <f t="shared" si="76"/>
        <v>50</v>
      </c>
      <c r="BN28" s="357">
        <f t="shared" si="76"/>
        <v>50</v>
      </c>
      <c r="BO28" s="357">
        <f t="shared" si="76"/>
        <v>50</v>
      </c>
      <c r="BP28" s="357">
        <f t="shared" si="76"/>
        <v>50</v>
      </c>
      <c r="BQ28" s="357">
        <f t="shared" si="76"/>
        <v>50</v>
      </c>
      <c r="BR28" s="357">
        <f t="shared" si="76"/>
        <v>50</v>
      </c>
      <c r="BS28" s="357">
        <f t="shared" si="76"/>
        <v>50</v>
      </c>
      <c r="BT28" s="359">
        <f t="shared" si="76"/>
        <v>50</v>
      </c>
      <c r="BU28" s="357">
        <f t="shared" si="77"/>
        <v>60</v>
      </c>
      <c r="BV28" s="357">
        <f t="shared" si="77"/>
        <v>60</v>
      </c>
      <c r="BW28" s="357">
        <f t="shared" si="77"/>
        <v>60</v>
      </c>
      <c r="BX28" s="357">
        <f t="shared" si="77"/>
        <v>60</v>
      </c>
      <c r="BY28" s="357">
        <f t="shared" si="77"/>
        <v>60</v>
      </c>
      <c r="BZ28" s="357">
        <f t="shared" si="77"/>
        <v>60</v>
      </c>
      <c r="CA28" s="357">
        <f t="shared" si="77"/>
        <v>60</v>
      </c>
      <c r="CB28" s="357">
        <f t="shared" si="77"/>
        <v>60</v>
      </c>
      <c r="CC28" s="357">
        <f t="shared" si="77"/>
        <v>60</v>
      </c>
      <c r="CD28" s="357">
        <f t="shared" si="77"/>
        <v>60</v>
      </c>
      <c r="CE28" s="357">
        <f t="shared" si="77"/>
        <v>60</v>
      </c>
      <c r="CF28" s="359">
        <f t="shared" si="77"/>
        <v>60</v>
      </c>
      <c r="CG28" s="357">
        <f t="shared" si="78"/>
        <v>75</v>
      </c>
      <c r="CH28" s="357">
        <f t="shared" si="78"/>
        <v>75</v>
      </c>
      <c r="CI28" s="357">
        <f t="shared" si="78"/>
        <v>75</v>
      </c>
      <c r="CJ28" s="357">
        <f t="shared" si="78"/>
        <v>75</v>
      </c>
      <c r="CK28" s="357">
        <f t="shared" si="78"/>
        <v>75</v>
      </c>
      <c r="CL28" s="357">
        <f t="shared" si="78"/>
        <v>75</v>
      </c>
      <c r="CM28" s="357">
        <f t="shared" si="78"/>
        <v>75</v>
      </c>
      <c r="CN28" s="357">
        <f t="shared" si="78"/>
        <v>75</v>
      </c>
      <c r="CO28" s="357">
        <f t="shared" si="78"/>
        <v>75</v>
      </c>
      <c r="CP28" s="357">
        <f t="shared" si="78"/>
        <v>75</v>
      </c>
      <c r="CQ28" s="357">
        <f t="shared" si="78"/>
        <v>75</v>
      </c>
      <c r="CR28" s="359">
        <f t="shared" si="78"/>
        <v>75</v>
      </c>
      <c r="CS28" s="357">
        <f t="shared" si="79"/>
        <v>100</v>
      </c>
      <c r="CT28" s="357">
        <f t="shared" si="79"/>
        <v>100</v>
      </c>
      <c r="CU28" s="357">
        <f t="shared" si="79"/>
        <v>100</v>
      </c>
      <c r="CV28" s="357">
        <f t="shared" si="79"/>
        <v>100</v>
      </c>
      <c r="CW28" s="357">
        <f t="shared" si="79"/>
        <v>100</v>
      </c>
      <c r="CX28" s="357">
        <f t="shared" si="79"/>
        <v>100</v>
      </c>
      <c r="CY28" s="357">
        <f t="shared" si="79"/>
        <v>100</v>
      </c>
      <c r="CZ28" s="357">
        <f t="shared" si="79"/>
        <v>100</v>
      </c>
      <c r="DA28" s="357">
        <f t="shared" si="79"/>
        <v>100</v>
      </c>
      <c r="DB28" s="357">
        <f t="shared" si="79"/>
        <v>100</v>
      </c>
      <c r="DC28" s="357">
        <f t="shared" si="79"/>
        <v>100</v>
      </c>
      <c r="DD28" s="359">
        <f t="shared" si="79"/>
        <v>100</v>
      </c>
    </row>
    <row r="29" spans="4:108" outlineLevel="1">
      <c r="D29" s="291"/>
      <c r="E29" s="504" t="str">
        <f>IF(E21="","",E21)</f>
        <v>Referral Fees</v>
      </c>
      <c r="I29" s="355"/>
      <c r="J29" s="505"/>
      <c r="K29" s="505"/>
      <c r="L29" s="505"/>
      <c r="M29" s="505"/>
      <c r="N29" s="505"/>
      <c r="O29" s="505">
        <v>25</v>
      </c>
      <c r="Q29" s="356">
        <f t="shared" si="81"/>
        <v>0</v>
      </c>
      <c r="R29" s="357">
        <f t="shared" si="82"/>
        <v>0</v>
      </c>
      <c r="S29" s="357">
        <f t="shared" si="83"/>
        <v>0</v>
      </c>
      <c r="T29" s="357">
        <f t="shared" si="84"/>
        <v>0</v>
      </c>
      <c r="U29" s="357">
        <f t="shared" si="85"/>
        <v>0</v>
      </c>
      <c r="V29" s="357">
        <f t="shared" si="86"/>
        <v>0</v>
      </c>
      <c r="W29" s="357">
        <f t="shared" si="87"/>
        <v>25</v>
      </c>
      <c r="Y29" s="356">
        <f t="shared" si="73"/>
        <v>0</v>
      </c>
      <c r="Z29" s="356">
        <f t="shared" si="73"/>
        <v>0</v>
      </c>
      <c r="AA29" s="356">
        <f t="shared" si="73"/>
        <v>0</v>
      </c>
      <c r="AB29" s="356">
        <f t="shared" si="73"/>
        <v>0</v>
      </c>
      <c r="AC29" s="356">
        <f t="shared" si="73"/>
        <v>0</v>
      </c>
      <c r="AD29" s="356">
        <f t="shared" si="73"/>
        <v>0</v>
      </c>
      <c r="AE29" s="356">
        <f t="shared" si="73"/>
        <v>0</v>
      </c>
      <c r="AF29" s="356">
        <f t="shared" si="73"/>
        <v>0</v>
      </c>
      <c r="AG29" s="356">
        <f t="shared" si="73"/>
        <v>0</v>
      </c>
      <c r="AH29" s="356">
        <f t="shared" si="73"/>
        <v>0</v>
      </c>
      <c r="AI29" s="356">
        <f t="shared" si="73"/>
        <v>0</v>
      </c>
      <c r="AJ29" s="356">
        <f t="shared" si="73"/>
        <v>0</v>
      </c>
      <c r="AK29" s="358">
        <f t="shared" si="74"/>
        <v>0</v>
      </c>
      <c r="AL29" s="357">
        <f t="shared" si="74"/>
        <v>0</v>
      </c>
      <c r="AM29" s="357">
        <f t="shared" si="74"/>
        <v>0</v>
      </c>
      <c r="AN29" s="357">
        <f t="shared" si="74"/>
        <v>0</v>
      </c>
      <c r="AO29" s="357">
        <f t="shared" si="74"/>
        <v>0</v>
      </c>
      <c r="AP29" s="357">
        <f t="shared" si="74"/>
        <v>0</v>
      </c>
      <c r="AQ29" s="357">
        <f t="shared" si="74"/>
        <v>0</v>
      </c>
      <c r="AR29" s="357">
        <f t="shared" si="74"/>
        <v>0</v>
      </c>
      <c r="AS29" s="357">
        <f t="shared" si="74"/>
        <v>0</v>
      </c>
      <c r="AT29" s="357">
        <f t="shared" si="74"/>
        <v>0</v>
      </c>
      <c r="AU29" s="357">
        <f t="shared" si="74"/>
        <v>0</v>
      </c>
      <c r="AV29" s="359">
        <f t="shared" si="74"/>
        <v>0</v>
      </c>
      <c r="AW29" s="357">
        <f t="shared" si="75"/>
        <v>0</v>
      </c>
      <c r="AX29" s="357">
        <f t="shared" si="75"/>
        <v>0</v>
      </c>
      <c r="AY29" s="357">
        <f t="shared" si="75"/>
        <v>0</v>
      </c>
      <c r="AZ29" s="357">
        <f t="shared" si="75"/>
        <v>0</v>
      </c>
      <c r="BA29" s="357">
        <f t="shared" si="75"/>
        <v>0</v>
      </c>
      <c r="BB29" s="357">
        <f t="shared" si="75"/>
        <v>0</v>
      </c>
      <c r="BC29" s="357">
        <f t="shared" si="75"/>
        <v>0</v>
      </c>
      <c r="BD29" s="357">
        <f t="shared" si="75"/>
        <v>0</v>
      </c>
      <c r="BE29" s="357">
        <f t="shared" si="75"/>
        <v>0</v>
      </c>
      <c r="BF29" s="357">
        <f t="shared" si="75"/>
        <v>0</v>
      </c>
      <c r="BG29" s="357">
        <f t="shared" si="75"/>
        <v>0</v>
      </c>
      <c r="BH29" s="359">
        <f t="shared" si="75"/>
        <v>0</v>
      </c>
      <c r="BI29" s="357">
        <f t="shared" si="76"/>
        <v>0</v>
      </c>
      <c r="BJ29" s="357">
        <f t="shared" si="76"/>
        <v>0</v>
      </c>
      <c r="BK29" s="357">
        <f t="shared" si="76"/>
        <v>0</v>
      </c>
      <c r="BL29" s="357">
        <f t="shared" si="76"/>
        <v>0</v>
      </c>
      <c r="BM29" s="357">
        <f t="shared" si="76"/>
        <v>0</v>
      </c>
      <c r="BN29" s="357">
        <f t="shared" si="76"/>
        <v>0</v>
      </c>
      <c r="BO29" s="357">
        <f t="shared" si="76"/>
        <v>0</v>
      </c>
      <c r="BP29" s="357">
        <f t="shared" si="76"/>
        <v>0</v>
      </c>
      <c r="BQ29" s="357">
        <f t="shared" si="76"/>
        <v>0</v>
      </c>
      <c r="BR29" s="357">
        <f t="shared" si="76"/>
        <v>0</v>
      </c>
      <c r="BS29" s="357">
        <f t="shared" si="76"/>
        <v>0</v>
      </c>
      <c r="BT29" s="359">
        <f t="shared" si="76"/>
        <v>0</v>
      </c>
      <c r="BU29" s="357">
        <f t="shared" si="77"/>
        <v>0</v>
      </c>
      <c r="BV29" s="357">
        <f t="shared" si="77"/>
        <v>0</v>
      </c>
      <c r="BW29" s="357">
        <f t="shared" si="77"/>
        <v>0</v>
      </c>
      <c r="BX29" s="357">
        <f t="shared" si="77"/>
        <v>0</v>
      </c>
      <c r="BY29" s="357">
        <f t="shared" si="77"/>
        <v>0</v>
      </c>
      <c r="BZ29" s="357">
        <f t="shared" si="77"/>
        <v>0</v>
      </c>
      <c r="CA29" s="357">
        <f t="shared" si="77"/>
        <v>0</v>
      </c>
      <c r="CB29" s="357">
        <f t="shared" si="77"/>
        <v>0</v>
      </c>
      <c r="CC29" s="357">
        <f t="shared" si="77"/>
        <v>0</v>
      </c>
      <c r="CD29" s="357">
        <f t="shared" si="77"/>
        <v>0</v>
      </c>
      <c r="CE29" s="357">
        <f t="shared" si="77"/>
        <v>0</v>
      </c>
      <c r="CF29" s="359">
        <f t="shared" si="77"/>
        <v>0</v>
      </c>
      <c r="CG29" s="357">
        <f t="shared" si="78"/>
        <v>0</v>
      </c>
      <c r="CH29" s="357">
        <f t="shared" si="78"/>
        <v>0</v>
      </c>
      <c r="CI29" s="357">
        <f t="shared" si="78"/>
        <v>0</v>
      </c>
      <c r="CJ29" s="357">
        <f t="shared" si="78"/>
        <v>0</v>
      </c>
      <c r="CK29" s="357">
        <f t="shared" si="78"/>
        <v>0</v>
      </c>
      <c r="CL29" s="357">
        <f t="shared" si="78"/>
        <v>0</v>
      </c>
      <c r="CM29" s="357">
        <f t="shared" si="78"/>
        <v>0</v>
      </c>
      <c r="CN29" s="357">
        <f t="shared" si="78"/>
        <v>0</v>
      </c>
      <c r="CO29" s="357">
        <f t="shared" si="78"/>
        <v>0</v>
      </c>
      <c r="CP29" s="357">
        <f t="shared" si="78"/>
        <v>0</v>
      </c>
      <c r="CQ29" s="357">
        <f t="shared" si="78"/>
        <v>0</v>
      </c>
      <c r="CR29" s="359">
        <f t="shared" si="78"/>
        <v>0</v>
      </c>
      <c r="CS29" s="357">
        <f t="shared" si="79"/>
        <v>25</v>
      </c>
      <c r="CT29" s="357">
        <f t="shared" si="79"/>
        <v>25</v>
      </c>
      <c r="CU29" s="357">
        <f t="shared" si="79"/>
        <v>25</v>
      </c>
      <c r="CV29" s="357">
        <f t="shared" si="79"/>
        <v>25</v>
      </c>
      <c r="CW29" s="357">
        <f t="shared" si="79"/>
        <v>25</v>
      </c>
      <c r="CX29" s="357">
        <f t="shared" si="79"/>
        <v>25</v>
      </c>
      <c r="CY29" s="357">
        <f t="shared" si="79"/>
        <v>25</v>
      </c>
      <c r="CZ29" s="357">
        <f t="shared" si="79"/>
        <v>25</v>
      </c>
      <c r="DA29" s="357">
        <f t="shared" si="79"/>
        <v>25</v>
      </c>
      <c r="DB29" s="357">
        <f t="shared" si="79"/>
        <v>25</v>
      </c>
      <c r="DC29" s="357">
        <f t="shared" si="79"/>
        <v>25</v>
      </c>
      <c r="DD29" s="359">
        <f t="shared" si="79"/>
        <v>25</v>
      </c>
    </row>
    <row r="30" spans="4:108" outlineLevel="1">
      <c r="D30" s="291"/>
      <c r="I30" s="360"/>
      <c r="J30" s="361"/>
      <c r="K30" s="361"/>
      <c r="L30" s="361"/>
      <c r="M30" s="361"/>
      <c r="N30" s="361"/>
      <c r="O30" s="361"/>
      <c r="Q30" s="341"/>
      <c r="R30" s="342"/>
      <c r="S30" s="342"/>
      <c r="T30" s="342"/>
      <c r="U30" s="342"/>
      <c r="V30" s="342"/>
      <c r="W30" s="342"/>
      <c r="Y30" s="343"/>
      <c r="Z30" s="343"/>
      <c r="AA30" s="343"/>
      <c r="AB30" s="343"/>
      <c r="AC30" s="343"/>
      <c r="AD30" s="343"/>
      <c r="AE30" s="343"/>
      <c r="AF30" s="343"/>
      <c r="AG30" s="343"/>
      <c r="AH30" s="343"/>
      <c r="AI30" s="343"/>
      <c r="AJ30" s="343"/>
      <c r="AK30" s="344"/>
      <c r="AL30" s="345"/>
      <c r="AM30" s="345"/>
      <c r="AN30" s="345"/>
      <c r="AO30" s="345"/>
      <c r="AP30" s="345"/>
      <c r="AQ30" s="345"/>
      <c r="AR30" s="345"/>
      <c r="AS30" s="345"/>
      <c r="AT30" s="345"/>
      <c r="AU30" s="345"/>
      <c r="AV30" s="346"/>
      <c r="AW30" s="345"/>
      <c r="AX30" s="345"/>
      <c r="AY30" s="345"/>
      <c r="AZ30" s="345"/>
      <c r="BA30" s="345"/>
      <c r="BB30" s="345"/>
      <c r="BC30" s="345"/>
      <c r="BD30" s="345"/>
      <c r="BE30" s="345"/>
      <c r="BF30" s="345"/>
      <c r="BG30" s="345"/>
      <c r="BH30" s="346"/>
      <c r="BI30" s="345"/>
      <c r="BJ30" s="345"/>
      <c r="BK30" s="345"/>
      <c r="BL30" s="345"/>
      <c r="BM30" s="345"/>
      <c r="BN30" s="345"/>
      <c r="BO30" s="345"/>
      <c r="BP30" s="345"/>
      <c r="BQ30" s="345"/>
      <c r="BR30" s="345"/>
      <c r="BS30" s="345"/>
      <c r="BT30" s="346"/>
      <c r="BU30" s="345"/>
      <c r="BV30" s="345"/>
      <c r="BW30" s="345"/>
      <c r="BX30" s="345"/>
      <c r="BY30" s="345"/>
      <c r="BZ30" s="345"/>
      <c r="CA30" s="345"/>
      <c r="CB30" s="345"/>
      <c r="CC30" s="345"/>
      <c r="CD30" s="345"/>
      <c r="CE30" s="345"/>
      <c r="CF30" s="346"/>
      <c r="CG30" s="345"/>
      <c r="CH30" s="345"/>
      <c r="CI30" s="345"/>
      <c r="CJ30" s="345"/>
      <c r="CK30" s="345"/>
      <c r="CL30" s="345"/>
      <c r="CM30" s="345"/>
      <c r="CN30" s="345"/>
      <c r="CO30" s="345"/>
      <c r="CP30" s="345"/>
      <c r="CQ30" s="345"/>
      <c r="CR30" s="346"/>
      <c r="CS30" s="345"/>
      <c r="CT30" s="345"/>
      <c r="CU30" s="345"/>
      <c r="CV30" s="345"/>
      <c r="CW30" s="345"/>
      <c r="CX30" s="345"/>
      <c r="CY30" s="345"/>
      <c r="CZ30" s="345"/>
      <c r="DA30" s="345"/>
      <c r="DB30" s="345"/>
      <c r="DC30" s="345"/>
      <c r="DD30" s="346"/>
    </row>
    <row r="31" spans="4:108" outlineLevel="1">
      <c r="D31" s="291"/>
      <c r="E31" s="292" t="s">
        <v>392</v>
      </c>
      <c r="I31" s="360"/>
      <c r="J31" s="361"/>
      <c r="K31" s="361"/>
      <c r="L31" s="361"/>
      <c r="M31" s="361"/>
      <c r="N31" s="361"/>
      <c r="O31" s="361"/>
      <c r="Q31" s="336">
        <f>AJ31</f>
        <v>480840</v>
      </c>
      <c r="R31" s="337">
        <f>AV31</f>
        <v>1967436</v>
      </c>
      <c r="S31" s="337">
        <f>BH31</f>
        <v>6003107.1211008094</v>
      </c>
      <c r="T31" s="337">
        <f>BT31</f>
        <v>14979956.094251227</v>
      </c>
      <c r="U31" s="337">
        <f>CF31</f>
        <v>32354109.501388628</v>
      </c>
      <c r="V31" s="337">
        <f>CR31</f>
        <v>56261402.502234198</v>
      </c>
      <c r="W31" s="337">
        <f>DD31</f>
        <v>107155466.15606627</v>
      </c>
      <c r="Y31" s="336">
        <f>(SUMIF($G$34:$G$38,"y",Y34:Y38))*12</f>
        <v>6960</v>
      </c>
      <c r="Z31" s="525">
        <f t="shared" ref="Z31:CK31" si="88">(SUMIF($G$34:$G$38,"y",Z34:Z38))*12</f>
        <v>13920</v>
      </c>
      <c r="AA31" s="525">
        <f t="shared" si="88"/>
        <v>20880</v>
      </c>
      <c r="AB31" s="525">
        <f t="shared" si="88"/>
        <v>27276</v>
      </c>
      <c r="AC31" s="525">
        <f t="shared" si="88"/>
        <v>35565</v>
      </c>
      <c r="AD31" s="525">
        <f t="shared" si="88"/>
        <v>35496</v>
      </c>
      <c r="AE31" s="525">
        <f t="shared" si="88"/>
        <v>83448</v>
      </c>
      <c r="AF31" s="525">
        <f t="shared" si="88"/>
        <v>132030</v>
      </c>
      <c r="AG31" s="525">
        <f t="shared" si="88"/>
        <v>216492</v>
      </c>
      <c r="AH31" s="525">
        <f t="shared" si="88"/>
        <v>272520</v>
      </c>
      <c r="AI31" s="525">
        <f t="shared" si="88"/>
        <v>402816</v>
      </c>
      <c r="AJ31" s="525">
        <f t="shared" si="88"/>
        <v>480840</v>
      </c>
      <c r="AK31" s="526">
        <f t="shared" si="88"/>
        <v>561348</v>
      </c>
      <c r="AL31" s="527">
        <f t="shared" si="88"/>
        <v>657144</v>
      </c>
      <c r="AM31" s="527">
        <f t="shared" si="88"/>
        <v>771816</v>
      </c>
      <c r="AN31" s="527">
        <f t="shared" si="88"/>
        <v>909192</v>
      </c>
      <c r="AO31" s="527">
        <f t="shared" si="88"/>
        <v>1073208</v>
      </c>
      <c r="AP31" s="527">
        <f t="shared" si="88"/>
        <v>1268040</v>
      </c>
      <c r="AQ31" s="527">
        <f t="shared" si="88"/>
        <v>1387932</v>
      </c>
      <c r="AR31" s="527">
        <f t="shared" si="88"/>
        <v>1519524</v>
      </c>
      <c r="AS31" s="527">
        <f t="shared" si="88"/>
        <v>1662816</v>
      </c>
      <c r="AT31" s="527">
        <f t="shared" si="88"/>
        <v>1782108</v>
      </c>
      <c r="AU31" s="527">
        <f t="shared" si="88"/>
        <v>1872336</v>
      </c>
      <c r="AV31" s="528">
        <f t="shared" si="88"/>
        <v>1967436</v>
      </c>
      <c r="AW31" s="527">
        <f t="shared" si="88"/>
        <v>2294287.7999999998</v>
      </c>
      <c r="AX31" s="527">
        <f t="shared" si="88"/>
        <v>2513887.3199999998</v>
      </c>
      <c r="AY31" s="527">
        <f t="shared" si="88"/>
        <v>2754955.3290000008</v>
      </c>
      <c r="AZ31" s="527">
        <f t="shared" si="88"/>
        <v>3019614.1027500005</v>
      </c>
      <c r="BA31" s="527">
        <f t="shared" si="88"/>
        <v>3310196.9159175009</v>
      </c>
      <c r="BB31" s="527">
        <f t="shared" si="88"/>
        <v>3629269.0805463763</v>
      </c>
      <c r="BC31" s="527">
        <f t="shared" si="88"/>
        <v>3900512.6843499951</v>
      </c>
      <c r="BD31" s="527">
        <f t="shared" si="88"/>
        <v>4245296.4833214255</v>
      </c>
      <c r="BE31" s="527">
        <f t="shared" si="88"/>
        <v>4664595.2887168201</v>
      </c>
      <c r="BF31" s="527">
        <f t="shared" si="88"/>
        <v>5119825.0531526608</v>
      </c>
      <c r="BG31" s="527">
        <f t="shared" si="88"/>
        <v>5645816.3058102941</v>
      </c>
      <c r="BH31" s="528">
        <f t="shared" si="88"/>
        <v>6003107.1211008094</v>
      </c>
      <c r="BI31" s="527">
        <f t="shared" si="88"/>
        <v>7499495.2425202047</v>
      </c>
      <c r="BJ31" s="527">
        <f t="shared" si="88"/>
        <v>7928355.0522210142</v>
      </c>
      <c r="BK31" s="527">
        <f t="shared" si="88"/>
        <v>8393737.2543098554</v>
      </c>
      <c r="BL31" s="527">
        <f t="shared" si="88"/>
        <v>8900246.744482249</v>
      </c>
      <c r="BM31" s="527">
        <f t="shared" si="88"/>
        <v>9452504.6142615378</v>
      </c>
      <c r="BN31" s="527">
        <f t="shared" si="88"/>
        <v>10056348.798832001</v>
      </c>
      <c r="BO31" s="527">
        <f t="shared" si="88"/>
        <v>10718234.750785282</v>
      </c>
      <c r="BP31" s="527">
        <f t="shared" si="88"/>
        <v>11445236.140816692</v>
      </c>
      <c r="BQ31" s="527">
        <f t="shared" si="88"/>
        <v>12246245.586449362</v>
      </c>
      <c r="BR31" s="527">
        <f t="shared" si="88"/>
        <v>13130775.409907335</v>
      </c>
      <c r="BS31" s="527">
        <f t="shared" si="88"/>
        <v>14110158.426303629</v>
      </c>
      <c r="BT31" s="528">
        <f t="shared" si="88"/>
        <v>14979956.094251227</v>
      </c>
      <c r="BU31" s="527">
        <f t="shared" si="88"/>
        <v>23156579.23242766</v>
      </c>
      <c r="BV31" s="527">
        <f t="shared" si="88"/>
        <v>24372873.008023642</v>
      </c>
      <c r="BW31" s="527">
        <f t="shared" si="88"/>
        <v>25676946.756818675</v>
      </c>
      <c r="BX31" s="527">
        <f t="shared" si="88"/>
        <v>26640723.550005265</v>
      </c>
      <c r="BY31" s="527">
        <f t="shared" si="88"/>
        <v>27643087.066511549</v>
      </c>
      <c r="BZ31" s="527">
        <f t="shared" si="88"/>
        <v>28397399.511783332</v>
      </c>
      <c r="CA31" s="527">
        <f t="shared" si="88"/>
        <v>29173475.112749398</v>
      </c>
      <c r="CB31" s="527">
        <f t="shared" si="88"/>
        <v>29971981.109010808</v>
      </c>
      <c r="CC31" s="527">
        <f t="shared" si="88"/>
        <v>30793606.627719473</v>
      </c>
      <c r="CD31" s="527">
        <f t="shared" si="88"/>
        <v>31483042.190072812</v>
      </c>
      <c r="CE31" s="527">
        <f t="shared" si="88"/>
        <v>32193143.782476254</v>
      </c>
      <c r="CF31" s="528">
        <f t="shared" si="88"/>
        <v>32354109.501388628</v>
      </c>
      <c r="CG31" s="527">
        <f t="shared" si="88"/>
        <v>47168798.526396021</v>
      </c>
      <c r="CH31" s="527">
        <f t="shared" si="88"/>
        <v>47979536.852470033</v>
      </c>
      <c r="CI31" s="527">
        <f t="shared" si="88"/>
        <v>48805163.56862101</v>
      </c>
      <c r="CJ31" s="527">
        <f t="shared" si="88"/>
        <v>49645963.178886004</v>
      </c>
      <c r="CK31" s="527">
        <f t="shared" si="88"/>
        <v>50502225.74474524</v>
      </c>
      <c r="CL31" s="527">
        <f t="shared" ref="CL31:DD31" si="89">(SUMIF($G$34:$G$38,"y",CL34:CL38))*12</f>
        <v>51374246.994944461</v>
      </c>
      <c r="CM31" s="527">
        <f t="shared" si="89"/>
        <v>52262328.437500723</v>
      </c>
      <c r="CN31" s="527">
        <f t="shared" si="89"/>
        <v>53166777.473934665</v>
      </c>
      <c r="CO31" s="527">
        <f t="shared" si="89"/>
        <v>54087907.515774138</v>
      </c>
      <c r="CP31" s="527">
        <f t="shared" si="89"/>
        <v>55026038.103374019</v>
      </c>
      <c r="CQ31" s="527">
        <f t="shared" si="89"/>
        <v>55981495.027098723</v>
      </c>
      <c r="CR31" s="528">
        <f t="shared" si="89"/>
        <v>56261402.502234198</v>
      </c>
      <c r="CS31" s="527">
        <f t="shared" si="89"/>
        <v>89318740.351722434</v>
      </c>
      <c r="CT31" s="527">
        <f t="shared" si="89"/>
        <v>90907804.112949699</v>
      </c>
      <c r="CU31" s="527">
        <f t="shared" si="89"/>
        <v>92526676.038943455</v>
      </c>
      <c r="CV31" s="527">
        <f t="shared" si="89"/>
        <v>94175932.561894447</v>
      </c>
      <c r="CW31" s="527">
        <f t="shared" si="89"/>
        <v>95856161.445326149</v>
      </c>
      <c r="CX31" s="527">
        <f t="shared" si="89"/>
        <v>97567962.008748442</v>
      </c>
      <c r="CY31" s="527">
        <f t="shared" si="89"/>
        <v>99311945.356784329</v>
      </c>
      <c r="CZ31" s="527">
        <f t="shared" si="89"/>
        <v>101088734.61285955</v>
      </c>
      <c r="DA31" s="527">
        <f t="shared" si="89"/>
        <v>102898965.15754567</v>
      </c>
      <c r="DB31" s="527">
        <f t="shared" si="89"/>
        <v>104743284.8716498</v>
      </c>
      <c r="DC31" s="527">
        <f t="shared" si="89"/>
        <v>106622354.38414554</v>
      </c>
      <c r="DD31" s="528">
        <f t="shared" si="89"/>
        <v>107155466.15606627</v>
      </c>
    </row>
    <row r="32" spans="4:108" outlineLevel="1">
      <c r="D32" s="291"/>
      <c r="I32" s="360"/>
      <c r="J32" s="361"/>
      <c r="K32" s="361"/>
      <c r="L32" s="361"/>
      <c r="M32" s="361"/>
      <c r="N32" s="361"/>
      <c r="O32" s="361"/>
      <c r="Q32" s="341"/>
      <c r="R32" s="342"/>
      <c r="S32" s="342"/>
      <c r="T32" s="342"/>
      <c r="U32" s="342"/>
      <c r="V32" s="342"/>
      <c r="W32" s="342"/>
      <c r="Y32" s="343"/>
      <c r="Z32" s="343"/>
      <c r="AA32" s="343"/>
      <c r="AB32" s="343"/>
      <c r="AC32" s="343"/>
      <c r="AD32" s="343"/>
      <c r="AE32" s="343"/>
      <c r="AF32" s="343"/>
      <c r="AG32" s="343"/>
      <c r="AH32" s="343"/>
      <c r="AI32" s="343"/>
      <c r="AJ32" s="343"/>
      <c r="AK32" s="344"/>
      <c r="AL32" s="345"/>
      <c r="AM32" s="345"/>
      <c r="AN32" s="345"/>
      <c r="AO32" s="345"/>
      <c r="AP32" s="345"/>
      <c r="AQ32" s="345"/>
      <c r="AR32" s="345"/>
      <c r="AS32" s="345"/>
      <c r="AT32" s="345"/>
      <c r="AU32" s="345"/>
      <c r="AV32" s="346"/>
      <c r="AW32" s="345"/>
      <c r="AX32" s="345"/>
      <c r="AY32" s="345"/>
      <c r="AZ32" s="345"/>
      <c r="BA32" s="345"/>
      <c r="BB32" s="345"/>
      <c r="BC32" s="345"/>
      <c r="BD32" s="345"/>
      <c r="BE32" s="345"/>
      <c r="BF32" s="345"/>
      <c r="BG32" s="345"/>
      <c r="BH32" s="346"/>
      <c r="BI32" s="345"/>
      <c r="BJ32" s="345"/>
      <c r="BK32" s="345"/>
      <c r="BL32" s="345"/>
      <c r="BM32" s="345"/>
      <c r="BN32" s="345"/>
      <c r="BO32" s="345"/>
      <c r="BP32" s="345"/>
      <c r="BQ32" s="345"/>
      <c r="BR32" s="345"/>
      <c r="BS32" s="345"/>
      <c r="BT32" s="346"/>
      <c r="BU32" s="345"/>
      <c r="BV32" s="345"/>
      <c r="BW32" s="345"/>
      <c r="BX32" s="345"/>
      <c r="BY32" s="345"/>
      <c r="BZ32" s="345"/>
      <c r="CA32" s="345"/>
      <c r="CB32" s="345"/>
      <c r="CC32" s="345"/>
      <c r="CD32" s="345"/>
      <c r="CE32" s="345"/>
      <c r="CF32" s="346"/>
      <c r="CG32" s="345"/>
      <c r="CH32" s="345"/>
      <c r="CI32" s="345"/>
      <c r="CJ32" s="345"/>
      <c r="CK32" s="345"/>
      <c r="CL32" s="345"/>
      <c r="CM32" s="345"/>
      <c r="CN32" s="345"/>
      <c r="CO32" s="345"/>
      <c r="CP32" s="345"/>
      <c r="CQ32" s="345"/>
      <c r="CR32" s="346"/>
      <c r="CS32" s="345"/>
      <c r="CT32" s="345"/>
      <c r="CU32" s="345"/>
      <c r="CV32" s="345"/>
      <c r="CW32" s="345"/>
      <c r="CX32" s="345"/>
      <c r="CY32" s="345"/>
      <c r="CZ32" s="345"/>
      <c r="DA32" s="345"/>
      <c r="DB32" s="345"/>
      <c r="DC32" s="345"/>
      <c r="DD32" s="346"/>
    </row>
    <row r="33" spans="3:108" ht="13.25" customHeight="1" outlineLevel="1">
      <c r="D33" s="291"/>
      <c r="E33" s="362" t="s">
        <v>183</v>
      </c>
      <c r="G33" s="362" t="s">
        <v>389</v>
      </c>
      <c r="I33" s="331"/>
      <c r="K33" s="335"/>
      <c r="L33" s="335"/>
      <c r="M33" s="335"/>
      <c r="N33" s="335"/>
      <c r="O33" s="335"/>
      <c r="Q33" s="336"/>
      <c r="R33" s="337"/>
      <c r="S33" s="337"/>
      <c r="T33" s="337"/>
      <c r="U33" s="337"/>
      <c r="V33" s="337"/>
      <c r="W33" s="337"/>
      <c r="Y33" s="336"/>
      <c r="Z33" s="336"/>
      <c r="AA33" s="336"/>
      <c r="AB33" s="336"/>
      <c r="AC33" s="336"/>
      <c r="AD33" s="336"/>
      <c r="AE33" s="336"/>
      <c r="AF33" s="336"/>
      <c r="AG33" s="336"/>
      <c r="AH33" s="336"/>
      <c r="AI33" s="336"/>
      <c r="AJ33" s="336"/>
      <c r="AK33" s="338"/>
      <c r="AL33" s="337"/>
      <c r="AM33" s="337"/>
      <c r="AN33" s="337"/>
      <c r="AO33" s="337"/>
      <c r="AP33" s="337"/>
      <c r="AQ33" s="337"/>
      <c r="AR33" s="337"/>
      <c r="AS33" s="337"/>
      <c r="AT33" s="337"/>
      <c r="AU33" s="337"/>
      <c r="AV33" s="339"/>
      <c r="AW33" s="337"/>
      <c r="AX33" s="337"/>
      <c r="AY33" s="337"/>
      <c r="AZ33" s="337"/>
      <c r="BA33" s="337"/>
      <c r="BB33" s="337"/>
      <c r="BC33" s="337"/>
      <c r="BD33" s="337"/>
      <c r="BE33" s="337"/>
      <c r="BF33" s="337"/>
      <c r="BG33" s="337"/>
      <c r="BH33" s="339"/>
      <c r="BI33" s="337"/>
      <c r="BJ33" s="337"/>
      <c r="BK33" s="337"/>
      <c r="BL33" s="337"/>
      <c r="BM33" s="337"/>
      <c r="BN33" s="337"/>
      <c r="BO33" s="337"/>
      <c r="BP33" s="337"/>
      <c r="BQ33" s="337"/>
      <c r="BR33" s="337"/>
      <c r="BS33" s="337"/>
      <c r="BT33" s="339"/>
      <c r="BU33" s="337"/>
      <c r="BV33" s="337"/>
      <c r="BW33" s="337"/>
      <c r="BX33" s="337"/>
      <c r="BY33" s="337"/>
      <c r="BZ33" s="337"/>
      <c r="CA33" s="337"/>
      <c r="CB33" s="337"/>
      <c r="CC33" s="337"/>
      <c r="CD33" s="337"/>
      <c r="CE33" s="337"/>
      <c r="CF33" s="339"/>
      <c r="CG33" s="337"/>
      <c r="CH33" s="337"/>
      <c r="CI33" s="337"/>
      <c r="CJ33" s="337"/>
      <c r="CK33" s="337"/>
      <c r="CL33" s="337"/>
      <c r="CM33" s="337"/>
      <c r="CN33" s="337"/>
      <c r="CO33" s="337"/>
      <c r="CP33" s="337"/>
      <c r="CQ33" s="337"/>
      <c r="CR33" s="339"/>
      <c r="CS33" s="337"/>
      <c r="CT33" s="337"/>
      <c r="CU33" s="337"/>
      <c r="CV33" s="337"/>
      <c r="CW33" s="337"/>
      <c r="CX33" s="337"/>
      <c r="CY33" s="337"/>
      <c r="CZ33" s="337"/>
      <c r="DA33" s="337"/>
      <c r="DB33" s="337"/>
      <c r="DC33" s="337"/>
      <c r="DD33" s="339"/>
    </row>
    <row r="34" spans="3:108" ht="13.25" customHeight="1" outlineLevel="1">
      <c r="D34" s="291"/>
      <c r="E34" s="334" t="str">
        <f>IF(E17="","",E17)</f>
        <v>Basic</v>
      </c>
      <c r="F34" s="293" t="s">
        <v>169</v>
      </c>
      <c r="G34" s="504" t="s">
        <v>390</v>
      </c>
      <c r="I34" s="331"/>
      <c r="J34" s="293" t="str">
        <f>IFERROR((R34-I34)/I34,"")</f>
        <v/>
      </c>
      <c r="K34" s="335">
        <f>IFERROR((S34-R34)/R34,"")</f>
        <v>0.79401132709457589</v>
      </c>
      <c r="L34" s="335">
        <f t="shared" ref="L34:O34" si="90">IFERROR((T34-S34)/S34,"")</f>
        <v>0.72579152860339557</v>
      </c>
      <c r="M34" s="335">
        <f t="shared" si="90"/>
        <v>1.5480974824871965</v>
      </c>
      <c r="N34" s="335">
        <f t="shared" si="90"/>
        <v>0.32127316241049331</v>
      </c>
      <c r="O34" s="335">
        <f t="shared" si="90"/>
        <v>0.25112254167674419</v>
      </c>
      <c r="Q34" s="336">
        <f t="shared" ref="Q34:Q66" si="91">SUM(Y34:AJ34)</f>
        <v>49539.25</v>
      </c>
      <c r="R34" s="337">
        <f>SUM(AK34:AV34)</f>
        <v>145348</v>
      </c>
      <c r="S34" s="337">
        <f>SUM(AW34:BH34)</f>
        <v>260755.95837054242</v>
      </c>
      <c r="T34" s="337">
        <f>SUM(BI34:BT34)</f>
        <v>450010.42398874176</v>
      </c>
      <c r="U34" s="337">
        <f>SUM(BU34:CF34)</f>
        <v>1146670.4284587088</v>
      </c>
      <c r="V34" s="337">
        <f>SUM(CG34:CR34)</f>
        <v>1515064.8632522335</v>
      </c>
      <c r="W34" s="337">
        <f>SUM(CS34:DD34)</f>
        <v>1895531.8025172632</v>
      </c>
      <c r="Y34" s="336">
        <f t="shared" ref="Y34:AI34" si="92">Y17*Y25</f>
        <v>580</v>
      </c>
      <c r="Z34" s="336">
        <f t="shared" si="92"/>
        <v>1160</v>
      </c>
      <c r="AA34" s="336">
        <f t="shared" si="92"/>
        <v>1740</v>
      </c>
      <c r="AB34" s="336">
        <f t="shared" si="92"/>
        <v>2175</v>
      </c>
      <c r="AC34" s="336">
        <f t="shared" si="92"/>
        <v>2718.75</v>
      </c>
      <c r="AD34" s="336">
        <f t="shared" si="92"/>
        <v>2610</v>
      </c>
      <c r="AE34" s="336">
        <f t="shared" si="92"/>
        <v>4234</v>
      </c>
      <c r="AF34" s="336">
        <f t="shared" si="92"/>
        <v>5292.5</v>
      </c>
      <c r="AG34" s="336">
        <f t="shared" si="92"/>
        <v>6351</v>
      </c>
      <c r="AH34" s="336">
        <f t="shared" si="92"/>
        <v>5800</v>
      </c>
      <c r="AI34" s="336">
        <f t="shared" si="92"/>
        <v>8178</v>
      </c>
      <c r="AJ34" s="336">
        <f t="shared" ref="AJ34:BO34" si="93">AJ17*AJ25</f>
        <v>8700</v>
      </c>
      <c r="AK34" s="338">
        <f t="shared" si="93"/>
        <v>9135</v>
      </c>
      <c r="AL34" s="337">
        <f t="shared" si="93"/>
        <v>9599</v>
      </c>
      <c r="AM34" s="337">
        <f t="shared" si="93"/>
        <v>10092</v>
      </c>
      <c r="AN34" s="337">
        <f t="shared" si="93"/>
        <v>10585</v>
      </c>
      <c r="AO34" s="337">
        <f t="shared" si="93"/>
        <v>11107</v>
      </c>
      <c r="AP34" s="337">
        <f t="shared" si="93"/>
        <v>11658</v>
      </c>
      <c r="AQ34" s="337">
        <f t="shared" si="93"/>
        <v>12238</v>
      </c>
      <c r="AR34" s="337">
        <f t="shared" si="93"/>
        <v>12847</v>
      </c>
      <c r="AS34" s="337">
        <f t="shared" si="93"/>
        <v>13485</v>
      </c>
      <c r="AT34" s="337">
        <f t="shared" si="93"/>
        <v>14152</v>
      </c>
      <c r="AU34" s="337">
        <f t="shared" si="93"/>
        <v>14848</v>
      </c>
      <c r="AV34" s="339">
        <f t="shared" si="93"/>
        <v>15602</v>
      </c>
      <c r="AW34" s="337">
        <f t="shared" si="93"/>
        <v>16382.099999999999</v>
      </c>
      <c r="AX34" s="337">
        <f t="shared" si="93"/>
        <v>17201.204999999998</v>
      </c>
      <c r="AY34" s="337">
        <f t="shared" si="93"/>
        <v>18061.26525</v>
      </c>
      <c r="AZ34" s="337">
        <f t="shared" si="93"/>
        <v>18964.328512499997</v>
      </c>
      <c r="BA34" s="337">
        <f t="shared" si="93"/>
        <v>19912.544938124996</v>
      </c>
      <c r="BB34" s="337">
        <f t="shared" si="93"/>
        <v>20908.17218503125</v>
      </c>
      <c r="BC34" s="337">
        <f t="shared" si="93"/>
        <v>21953.580794282814</v>
      </c>
      <c r="BD34" s="337">
        <f t="shared" si="93"/>
        <v>23051.259833996955</v>
      </c>
      <c r="BE34" s="337">
        <f t="shared" si="93"/>
        <v>24203.822825696803</v>
      </c>
      <c r="BF34" s="337">
        <f t="shared" si="93"/>
        <v>25414.013966981642</v>
      </c>
      <c r="BG34" s="337">
        <f t="shared" si="93"/>
        <v>26684.714665330728</v>
      </c>
      <c r="BH34" s="339">
        <f t="shared" si="93"/>
        <v>28018.950398597266</v>
      </c>
      <c r="BI34" s="337">
        <f t="shared" si="93"/>
        <v>30008.295876897675</v>
      </c>
      <c r="BJ34" s="337">
        <f t="shared" si="93"/>
        <v>31208.627711973586</v>
      </c>
      <c r="BK34" s="337">
        <f t="shared" si="93"/>
        <v>32456.972820452531</v>
      </c>
      <c r="BL34" s="337">
        <f t="shared" si="93"/>
        <v>33755.251733270634</v>
      </c>
      <c r="BM34" s="337">
        <f t="shared" si="93"/>
        <v>35105.461802601458</v>
      </c>
      <c r="BN34" s="337">
        <f t="shared" si="93"/>
        <v>36509.680274705519</v>
      </c>
      <c r="BO34" s="337">
        <f t="shared" si="93"/>
        <v>37970.06748569374</v>
      </c>
      <c r="BP34" s="337">
        <f t="shared" ref="BP34:CU34" si="94">BP17*BP25</f>
        <v>39488.870185121486</v>
      </c>
      <c r="BQ34" s="337">
        <f t="shared" si="94"/>
        <v>41068.42499252635</v>
      </c>
      <c r="BR34" s="337">
        <f t="shared" si="94"/>
        <v>42711.161992227404</v>
      </c>
      <c r="BS34" s="337">
        <f t="shared" si="94"/>
        <v>44419.608471916501</v>
      </c>
      <c r="BT34" s="339">
        <f t="shared" si="94"/>
        <v>45308.00064135484</v>
      </c>
      <c r="BU34" s="337">
        <f t="shared" si="94"/>
        <v>72373.327596484654</v>
      </c>
      <c r="BV34" s="337">
        <f t="shared" si="94"/>
        <v>75991.993976308891</v>
      </c>
      <c r="BW34" s="337">
        <f t="shared" si="94"/>
        <v>79791.593675124343</v>
      </c>
      <c r="BX34" s="337">
        <f t="shared" si="94"/>
        <v>83781.173358880551</v>
      </c>
      <c r="BY34" s="337">
        <f t="shared" si="94"/>
        <v>87970.232026824582</v>
      </c>
      <c r="BZ34" s="337">
        <f t="shared" si="94"/>
        <v>92368.74362816583</v>
      </c>
      <c r="CA34" s="337">
        <f t="shared" si="94"/>
        <v>96987.180809574129</v>
      </c>
      <c r="CB34" s="337">
        <f t="shared" si="94"/>
        <v>101836.53985005284</v>
      </c>
      <c r="CC34" s="337">
        <f t="shared" si="94"/>
        <v>106928.36684255548</v>
      </c>
      <c r="CD34" s="337">
        <f t="shared" si="94"/>
        <v>112274.78518468325</v>
      </c>
      <c r="CE34" s="337">
        <f t="shared" si="94"/>
        <v>117888.52444391743</v>
      </c>
      <c r="CF34" s="339">
        <f t="shared" si="94"/>
        <v>118477.967066137</v>
      </c>
      <c r="CG34" s="337">
        <f t="shared" si="94"/>
        <v>113116.8390563943</v>
      </c>
      <c r="CH34" s="337">
        <f t="shared" si="94"/>
        <v>115379.17583752218</v>
      </c>
      <c r="CI34" s="337">
        <f t="shared" si="94"/>
        <v>117686.75935427262</v>
      </c>
      <c r="CJ34" s="337">
        <f t="shared" si="94"/>
        <v>120040.49454135809</v>
      </c>
      <c r="CK34" s="337">
        <f t="shared" si="94"/>
        <v>122441.30443218525</v>
      </c>
      <c r="CL34" s="337">
        <f t="shared" si="94"/>
        <v>124890.13052082897</v>
      </c>
      <c r="CM34" s="337">
        <f t="shared" si="94"/>
        <v>127387.93313124555</v>
      </c>
      <c r="CN34" s="337">
        <f t="shared" si="94"/>
        <v>129935.69179387047</v>
      </c>
      <c r="CO34" s="337">
        <f t="shared" si="94"/>
        <v>132534.40562974787</v>
      </c>
      <c r="CP34" s="337">
        <f t="shared" si="94"/>
        <v>135185.09374234284</v>
      </c>
      <c r="CQ34" s="337">
        <f t="shared" si="94"/>
        <v>137888.79561718969</v>
      </c>
      <c r="CR34" s="339">
        <f t="shared" si="94"/>
        <v>138578.23959527561</v>
      </c>
      <c r="CS34" s="337">
        <f t="shared" si="94"/>
        <v>141523.02718667523</v>
      </c>
      <c r="CT34" s="337">
        <f t="shared" si="94"/>
        <v>144353.48773040873</v>
      </c>
      <c r="CU34" s="337">
        <f t="shared" si="94"/>
        <v>147240.55748501691</v>
      </c>
      <c r="CV34" s="337">
        <f t="shared" ref="CV34:DD34" si="95">CV17*CV25</f>
        <v>150185.36863471725</v>
      </c>
      <c r="CW34" s="337">
        <f t="shared" si="95"/>
        <v>153189.07600741161</v>
      </c>
      <c r="CX34" s="337">
        <f t="shared" si="95"/>
        <v>156252.85752755983</v>
      </c>
      <c r="CY34" s="337">
        <f t="shared" si="95"/>
        <v>159377.91467811103</v>
      </c>
      <c r="CZ34" s="337">
        <f t="shared" si="95"/>
        <v>162565.47297167327</v>
      </c>
      <c r="DA34" s="337">
        <f t="shared" si="95"/>
        <v>165816.78243110675</v>
      </c>
      <c r="DB34" s="337">
        <f t="shared" si="95"/>
        <v>169133.11807972888</v>
      </c>
      <c r="DC34" s="337">
        <f t="shared" si="95"/>
        <v>172515.78044132347</v>
      </c>
      <c r="DD34" s="339">
        <f t="shared" si="95"/>
        <v>173378.35934353006</v>
      </c>
    </row>
    <row r="35" spans="3:108" ht="13.25" customHeight="1" outlineLevel="1">
      <c r="D35" s="291"/>
      <c r="E35" s="334" t="str">
        <f>IF(E18="","",E18)</f>
        <v>Pro</v>
      </c>
      <c r="G35" s="504" t="s">
        <v>390</v>
      </c>
      <c r="I35" s="331"/>
      <c r="J35" s="293" t="str">
        <f t="shared" ref="J35" si="96">IFERROR((R35-I35)/I35,"")</f>
        <v/>
      </c>
      <c r="K35" s="335">
        <f t="shared" ref="K35:K38" si="97">IFERROR((S35-R35)/R35,"")</f>
        <v>1.7826998141239268</v>
      </c>
      <c r="L35" s="335">
        <f t="shared" ref="L35:L38" si="98">IFERROR((T35-S35)/S35,"")</f>
        <v>0.92387059821590889</v>
      </c>
      <c r="M35" s="335">
        <f t="shared" ref="M35:M38" si="99">IFERROR((U35-T35)/T35,"")</f>
        <v>0.73148103132344378</v>
      </c>
      <c r="N35" s="335">
        <f t="shared" ref="N35:N38" si="100">IFERROR((V35-U35)/U35,"")</f>
        <v>0.30976493504230762</v>
      </c>
      <c r="O35" s="335">
        <f t="shared" ref="O35:O38" si="101">IFERROR((W35-V35)/V35,"")</f>
        <v>0.25583913583630896</v>
      </c>
      <c r="Q35" s="336">
        <f t="shared" si="91"/>
        <v>22981</v>
      </c>
      <c r="R35" s="337">
        <f>SUM(AK35:AV35)</f>
        <v>228977</v>
      </c>
      <c r="S35" s="337">
        <f>SUM(AW35:BH35)</f>
        <v>637174.25533865439</v>
      </c>
      <c r="T35" s="337">
        <f>SUM(BI35:BT35)</f>
        <v>1225840.8157861533</v>
      </c>
      <c r="U35" s="337">
        <f>SUM(BU35:CF35)</f>
        <v>2122520.1199557805</v>
      </c>
      <c r="V35" s="337">
        <f>SUM(CG35:CR35)</f>
        <v>2780002.4270398738</v>
      </c>
      <c r="W35" s="337">
        <f>SUM(CS35:DD35)</f>
        <v>3491235.8455965966</v>
      </c>
      <c r="Y35" s="336">
        <f t="shared" ref="Y35:AI35" si="102">Y18*Y26</f>
        <v>0</v>
      </c>
      <c r="Z35" s="336">
        <f t="shared" si="102"/>
        <v>0</v>
      </c>
      <c r="AA35" s="336">
        <f t="shared" si="102"/>
        <v>0</v>
      </c>
      <c r="AB35" s="336">
        <f t="shared" si="102"/>
        <v>98</v>
      </c>
      <c r="AC35" s="336">
        <f t="shared" si="102"/>
        <v>245</v>
      </c>
      <c r="AD35" s="336">
        <f t="shared" si="102"/>
        <v>98</v>
      </c>
      <c r="AE35" s="336">
        <f t="shared" si="102"/>
        <v>1470</v>
      </c>
      <c r="AF35" s="336">
        <f t="shared" si="102"/>
        <v>1960</v>
      </c>
      <c r="AG35" s="336">
        <f t="shared" si="102"/>
        <v>2940</v>
      </c>
      <c r="AH35" s="336">
        <f t="shared" si="102"/>
        <v>4410</v>
      </c>
      <c r="AI35" s="336">
        <f t="shared" si="102"/>
        <v>5390</v>
      </c>
      <c r="AJ35" s="336">
        <f t="shared" ref="AJ35:BO35" si="103">AJ18*AJ26</f>
        <v>6370</v>
      </c>
      <c r="AK35" s="338">
        <f t="shared" si="103"/>
        <v>7644</v>
      </c>
      <c r="AL35" s="337">
        <f t="shared" si="103"/>
        <v>9163</v>
      </c>
      <c r="AM35" s="337">
        <f t="shared" si="103"/>
        <v>10976</v>
      </c>
      <c r="AN35" s="337">
        <f t="shared" si="103"/>
        <v>13181</v>
      </c>
      <c r="AO35" s="337">
        <f t="shared" si="103"/>
        <v>15827</v>
      </c>
      <c r="AP35" s="337">
        <f t="shared" si="103"/>
        <v>19012</v>
      </c>
      <c r="AQ35" s="337">
        <f t="shared" si="103"/>
        <v>20923</v>
      </c>
      <c r="AR35" s="337">
        <f t="shared" si="103"/>
        <v>23030</v>
      </c>
      <c r="AS35" s="337">
        <f t="shared" si="103"/>
        <v>25333</v>
      </c>
      <c r="AT35" s="337">
        <f t="shared" si="103"/>
        <v>26607</v>
      </c>
      <c r="AU35" s="337">
        <f t="shared" si="103"/>
        <v>27930</v>
      </c>
      <c r="AV35" s="339">
        <f t="shared" si="103"/>
        <v>29351</v>
      </c>
      <c r="AW35" s="337">
        <f t="shared" si="103"/>
        <v>30818.550000000003</v>
      </c>
      <c r="AX35" s="337">
        <f t="shared" si="103"/>
        <v>33900.405000000006</v>
      </c>
      <c r="AY35" s="337">
        <f t="shared" si="103"/>
        <v>37290.445500000009</v>
      </c>
      <c r="AZ35" s="337">
        <f t="shared" si="103"/>
        <v>41019.490050000015</v>
      </c>
      <c r="BA35" s="337">
        <f t="shared" si="103"/>
        <v>45121.439055000024</v>
      </c>
      <c r="BB35" s="337">
        <f t="shared" si="103"/>
        <v>49633.582960500025</v>
      </c>
      <c r="BC35" s="337">
        <f t="shared" si="103"/>
        <v>54596.941256550039</v>
      </c>
      <c r="BD35" s="337">
        <f t="shared" si="103"/>
        <v>60056.635382205044</v>
      </c>
      <c r="BE35" s="337">
        <f t="shared" si="103"/>
        <v>66062.298920425557</v>
      </c>
      <c r="BF35" s="337">
        <f t="shared" si="103"/>
        <v>69365.413866446834</v>
      </c>
      <c r="BG35" s="337">
        <f t="shared" si="103"/>
        <v>72833.684559769172</v>
      </c>
      <c r="BH35" s="339">
        <f t="shared" si="103"/>
        <v>76475.36878775763</v>
      </c>
      <c r="BI35" s="337">
        <f t="shared" si="103"/>
        <v>81905.119971688429</v>
      </c>
      <c r="BJ35" s="337">
        <f t="shared" si="103"/>
        <v>85181.324770555962</v>
      </c>
      <c r="BK35" s="337">
        <f t="shared" si="103"/>
        <v>88588.577761378212</v>
      </c>
      <c r="BL35" s="337">
        <f t="shared" si="103"/>
        <v>92132.120871833336</v>
      </c>
      <c r="BM35" s="337">
        <f t="shared" si="103"/>
        <v>95817.405706706675</v>
      </c>
      <c r="BN35" s="337">
        <f t="shared" si="103"/>
        <v>99650.10193497494</v>
      </c>
      <c r="BO35" s="337">
        <f t="shared" si="103"/>
        <v>103636.10601237394</v>
      </c>
      <c r="BP35" s="337">
        <f t="shared" ref="BP35:CU35" si="104">BP18*BP26</f>
        <v>107781.5502528689</v>
      </c>
      <c r="BQ35" s="337">
        <f t="shared" si="104"/>
        <v>112092.81226298366</v>
      </c>
      <c r="BR35" s="337">
        <f t="shared" si="104"/>
        <v>116576.52475350302</v>
      </c>
      <c r="BS35" s="337">
        <f t="shared" si="104"/>
        <v>121239.58574364315</v>
      </c>
      <c r="BT35" s="339">
        <f t="shared" si="104"/>
        <v>121239.58574364315</v>
      </c>
      <c r="BU35" s="337">
        <f t="shared" si="104"/>
        <v>149912.09281626943</v>
      </c>
      <c r="BV35" s="337">
        <f t="shared" si="104"/>
        <v>154409.45560075753</v>
      </c>
      <c r="BW35" s="337">
        <f t="shared" si="104"/>
        <v>159041.73926878025</v>
      </c>
      <c r="BX35" s="337">
        <f t="shared" si="104"/>
        <v>163812.99144684366</v>
      </c>
      <c r="BY35" s="337">
        <f t="shared" si="104"/>
        <v>168727.38119024897</v>
      </c>
      <c r="BZ35" s="337">
        <f t="shared" si="104"/>
        <v>173789.20262595644</v>
      </c>
      <c r="CA35" s="337">
        <f t="shared" si="104"/>
        <v>179002.87870473514</v>
      </c>
      <c r="CB35" s="337">
        <f t="shared" si="104"/>
        <v>184372.96506587719</v>
      </c>
      <c r="CC35" s="337">
        <f t="shared" si="104"/>
        <v>189904.15401785349</v>
      </c>
      <c r="CD35" s="337">
        <f t="shared" si="104"/>
        <v>195601.27863838911</v>
      </c>
      <c r="CE35" s="337">
        <f t="shared" si="104"/>
        <v>201469.31699754077</v>
      </c>
      <c r="CF35" s="339">
        <f t="shared" si="104"/>
        <v>202476.66358252845</v>
      </c>
      <c r="CG35" s="337">
        <f t="shared" si="104"/>
        <v>207558.82783844988</v>
      </c>
      <c r="CH35" s="337">
        <f t="shared" si="104"/>
        <v>211710.00439521886</v>
      </c>
      <c r="CI35" s="337">
        <f t="shared" si="104"/>
        <v>215944.20448312326</v>
      </c>
      <c r="CJ35" s="337">
        <f t="shared" si="104"/>
        <v>220263.08857278572</v>
      </c>
      <c r="CK35" s="337">
        <f t="shared" si="104"/>
        <v>224668.35034424142</v>
      </c>
      <c r="CL35" s="337">
        <f t="shared" si="104"/>
        <v>229161.71735112625</v>
      </c>
      <c r="CM35" s="337">
        <f t="shared" si="104"/>
        <v>233744.9516981488</v>
      </c>
      <c r="CN35" s="337">
        <f t="shared" si="104"/>
        <v>238419.85073211178</v>
      </c>
      <c r="CO35" s="337">
        <f t="shared" si="104"/>
        <v>243188.24774675403</v>
      </c>
      <c r="CP35" s="337">
        <f t="shared" si="104"/>
        <v>248052.01270168912</v>
      </c>
      <c r="CQ35" s="337">
        <f t="shared" si="104"/>
        <v>253013.05295572293</v>
      </c>
      <c r="CR35" s="339">
        <f t="shared" si="104"/>
        <v>254278.11822050152</v>
      </c>
      <c r="CS35" s="337">
        <f t="shared" si="104"/>
        <v>260660.49898783612</v>
      </c>
      <c r="CT35" s="337">
        <f t="shared" si="104"/>
        <v>265873.70896759286</v>
      </c>
      <c r="CU35" s="337">
        <f t="shared" si="104"/>
        <v>271191.18314694474</v>
      </c>
      <c r="CV35" s="337">
        <f t="shared" ref="CV35:DD35" si="105">CV18*CV26</f>
        <v>276615.00680988358</v>
      </c>
      <c r="CW35" s="337">
        <f t="shared" si="105"/>
        <v>282147.30694608128</v>
      </c>
      <c r="CX35" s="337">
        <f t="shared" si="105"/>
        <v>287790.25308500289</v>
      </c>
      <c r="CY35" s="337">
        <f t="shared" si="105"/>
        <v>293546.05814670294</v>
      </c>
      <c r="CZ35" s="337">
        <f t="shared" si="105"/>
        <v>299416.97930963704</v>
      </c>
      <c r="DA35" s="337">
        <f t="shared" si="105"/>
        <v>305405.31889582978</v>
      </c>
      <c r="DB35" s="337">
        <f t="shared" si="105"/>
        <v>311513.42527374637</v>
      </c>
      <c r="DC35" s="337">
        <f t="shared" si="105"/>
        <v>317743.69377922127</v>
      </c>
      <c r="DD35" s="339">
        <f t="shared" si="105"/>
        <v>319332.41224811738</v>
      </c>
    </row>
    <row r="36" spans="3:108" ht="13.25" customHeight="1" outlineLevel="1">
      <c r="D36" s="291"/>
      <c r="E36" s="334" t="str">
        <f>IF(E19="","",E19)</f>
        <v>Mult-User</v>
      </c>
      <c r="G36" s="504" t="s">
        <v>390</v>
      </c>
      <c r="I36" s="331"/>
      <c r="J36" s="293" t="str">
        <f t="shared" ref="J36" si="106">IFERROR((R36-I36)/I36,"")</f>
        <v/>
      </c>
      <c r="K36" s="335">
        <f t="shared" si="97"/>
        <v>2.0350243049223584</v>
      </c>
      <c r="L36" s="335">
        <f t="shared" si="98"/>
        <v>1.2506061267755415</v>
      </c>
      <c r="M36" s="335">
        <f t="shared" si="99"/>
        <v>1.5170271698910274</v>
      </c>
      <c r="N36" s="335">
        <f t="shared" si="100"/>
        <v>1.1401387827488687</v>
      </c>
      <c r="O36" s="335">
        <f t="shared" si="101"/>
        <v>1.154625968346608</v>
      </c>
      <c r="Q36" s="336">
        <f t="shared" si="91"/>
        <v>71500</v>
      </c>
      <c r="R36" s="337">
        <f>SUM(AK36:AV36)</f>
        <v>911750</v>
      </c>
      <c r="S36" s="337">
        <f>SUM(AW36:BH36)</f>
        <v>2767183.4100129604</v>
      </c>
      <c r="T36" s="337">
        <f>SUM(BI36:BT36)</f>
        <v>6227839.9364868039</v>
      </c>
      <c r="U36" s="337">
        <f>SUM(BU36:CF36)</f>
        <v>15675642.329869697</v>
      </c>
      <c r="V36" s="337">
        <f>SUM(CG36:CR36)</f>
        <v>33548050.094653971</v>
      </c>
      <c r="W36" s="337">
        <f>SUM(CS36:DD36)</f>
        <v>72283499.921334326</v>
      </c>
      <c r="Y36" s="336">
        <f t="shared" ref="Y36:AI36" si="107">Y19*Y27</f>
        <v>0</v>
      </c>
      <c r="Z36" s="336">
        <f t="shared" si="107"/>
        <v>0</v>
      </c>
      <c r="AA36" s="336">
        <f t="shared" si="107"/>
        <v>0</v>
      </c>
      <c r="AB36" s="336">
        <f t="shared" si="107"/>
        <v>0</v>
      </c>
      <c r="AC36" s="336">
        <f t="shared" si="107"/>
        <v>0</v>
      </c>
      <c r="AD36" s="336">
        <f t="shared" si="107"/>
        <v>250</v>
      </c>
      <c r="AE36" s="336">
        <f t="shared" si="107"/>
        <v>1250</v>
      </c>
      <c r="AF36" s="336">
        <f t="shared" si="107"/>
        <v>3750</v>
      </c>
      <c r="AG36" s="336">
        <f t="shared" si="107"/>
        <v>8750</v>
      </c>
      <c r="AH36" s="336">
        <f t="shared" si="107"/>
        <v>12500</v>
      </c>
      <c r="AI36" s="336">
        <f t="shared" si="107"/>
        <v>20000</v>
      </c>
      <c r="AJ36" s="336">
        <f t="shared" ref="AJ36:BO36" si="108">AJ19*AJ27</f>
        <v>25000</v>
      </c>
      <c r="AK36" s="338">
        <f t="shared" si="108"/>
        <v>30000</v>
      </c>
      <c r="AL36" s="337">
        <f t="shared" si="108"/>
        <v>36000</v>
      </c>
      <c r="AM36" s="337">
        <f t="shared" si="108"/>
        <v>43250</v>
      </c>
      <c r="AN36" s="337">
        <f t="shared" si="108"/>
        <v>52000</v>
      </c>
      <c r="AO36" s="337">
        <f t="shared" si="108"/>
        <v>62500</v>
      </c>
      <c r="AP36" s="337">
        <f t="shared" si="108"/>
        <v>75000</v>
      </c>
      <c r="AQ36" s="337">
        <f t="shared" si="108"/>
        <v>82500</v>
      </c>
      <c r="AR36" s="337">
        <f t="shared" si="108"/>
        <v>90750</v>
      </c>
      <c r="AS36" s="337">
        <f t="shared" si="108"/>
        <v>99750</v>
      </c>
      <c r="AT36" s="337">
        <f t="shared" si="108"/>
        <v>107750</v>
      </c>
      <c r="AU36" s="337">
        <f t="shared" si="108"/>
        <v>113250</v>
      </c>
      <c r="AV36" s="339">
        <f t="shared" si="108"/>
        <v>119000</v>
      </c>
      <c r="AW36" s="337">
        <f t="shared" si="108"/>
        <v>143990</v>
      </c>
      <c r="AX36" s="337">
        <f t="shared" si="108"/>
        <v>158389</v>
      </c>
      <c r="AY36" s="337">
        <f t="shared" si="108"/>
        <v>174227.90000000002</v>
      </c>
      <c r="AZ36" s="337">
        <f t="shared" si="108"/>
        <v>191650.69000000003</v>
      </c>
      <c r="BA36" s="337">
        <f t="shared" si="108"/>
        <v>210815.75900000005</v>
      </c>
      <c r="BB36" s="337">
        <f t="shared" si="108"/>
        <v>231897.33490000007</v>
      </c>
      <c r="BC36" s="337">
        <f t="shared" si="108"/>
        <v>243492.20164500008</v>
      </c>
      <c r="BD36" s="337">
        <f t="shared" si="108"/>
        <v>255666.81172725011</v>
      </c>
      <c r="BE36" s="337">
        <f t="shared" si="108"/>
        <v>268450.15231361263</v>
      </c>
      <c r="BF36" s="337">
        <f t="shared" si="108"/>
        <v>281872.65992929327</v>
      </c>
      <c r="BG36" s="337">
        <f t="shared" si="108"/>
        <v>295966.29292575794</v>
      </c>
      <c r="BH36" s="339">
        <f t="shared" si="108"/>
        <v>310764.60757204588</v>
      </c>
      <c r="BI36" s="337">
        <f t="shared" si="108"/>
        <v>415294.52102809766</v>
      </c>
      <c r="BJ36" s="337">
        <f t="shared" si="108"/>
        <v>431906.30186922161</v>
      </c>
      <c r="BK36" s="337">
        <f t="shared" si="108"/>
        <v>449182.5539439905</v>
      </c>
      <c r="BL36" s="337">
        <f t="shared" si="108"/>
        <v>467149.85610175011</v>
      </c>
      <c r="BM36" s="337">
        <f t="shared" si="108"/>
        <v>485835.85034582013</v>
      </c>
      <c r="BN36" s="337">
        <f t="shared" si="108"/>
        <v>505269.28435965301</v>
      </c>
      <c r="BO36" s="337">
        <f t="shared" si="108"/>
        <v>525480.05573403917</v>
      </c>
      <c r="BP36" s="337">
        <f t="shared" ref="BP36:CU36" si="109">BP19*BP27</f>
        <v>546499.25796340068</v>
      </c>
      <c r="BQ36" s="337">
        <f t="shared" si="109"/>
        <v>568359.22828193672</v>
      </c>
      <c r="BR36" s="337">
        <f t="shared" si="109"/>
        <v>591093.59741321427</v>
      </c>
      <c r="BS36" s="337">
        <f t="shared" si="109"/>
        <v>614737.34130974277</v>
      </c>
      <c r="BT36" s="339">
        <f t="shared" si="109"/>
        <v>627032.08813593758</v>
      </c>
      <c r="BU36" s="337">
        <f t="shared" si="109"/>
        <v>1107159.5156228843</v>
      </c>
      <c r="BV36" s="337">
        <f t="shared" si="109"/>
        <v>1140374.3010915706</v>
      </c>
      <c r="BW36" s="337">
        <f t="shared" si="109"/>
        <v>1174585.5301243179</v>
      </c>
      <c r="BX36" s="337">
        <f t="shared" si="109"/>
        <v>1209823.0960280474</v>
      </c>
      <c r="BY36" s="337">
        <f t="shared" si="109"/>
        <v>1246117.7889088888</v>
      </c>
      <c r="BZ36" s="337">
        <f t="shared" si="109"/>
        <v>1283501.3225761554</v>
      </c>
      <c r="CA36" s="337">
        <f t="shared" si="109"/>
        <v>1322006.3622534401</v>
      </c>
      <c r="CB36" s="337">
        <f t="shared" si="109"/>
        <v>1361666.5531210434</v>
      </c>
      <c r="CC36" s="337">
        <f t="shared" si="109"/>
        <v>1402516.5497146747</v>
      </c>
      <c r="CD36" s="337">
        <f t="shared" si="109"/>
        <v>1444592.0462061148</v>
      </c>
      <c r="CE36" s="337">
        <f t="shared" si="109"/>
        <v>1487929.8075922984</v>
      </c>
      <c r="CF36" s="339">
        <f t="shared" si="109"/>
        <v>1495369.4566302595</v>
      </c>
      <c r="CG36" s="337">
        <f t="shared" si="109"/>
        <v>2504743.8398556844</v>
      </c>
      <c r="CH36" s="337">
        <f t="shared" si="109"/>
        <v>2554838.716652798</v>
      </c>
      <c r="CI36" s="337">
        <f t="shared" si="109"/>
        <v>2605935.4909858545</v>
      </c>
      <c r="CJ36" s="337">
        <f t="shared" si="109"/>
        <v>2658054.2008055714</v>
      </c>
      <c r="CK36" s="337">
        <f t="shared" si="109"/>
        <v>2711215.2848216831</v>
      </c>
      <c r="CL36" s="337">
        <f t="shared" si="109"/>
        <v>2765439.590518117</v>
      </c>
      <c r="CM36" s="337">
        <f t="shared" si="109"/>
        <v>2820748.3823284791</v>
      </c>
      <c r="CN36" s="337">
        <f t="shared" si="109"/>
        <v>2877163.3499750486</v>
      </c>
      <c r="CO36" s="337">
        <f t="shared" si="109"/>
        <v>2934706.6169745498</v>
      </c>
      <c r="CP36" s="337">
        <f t="shared" si="109"/>
        <v>2993400.7493140413</v>
      </c>
      <c r="CQ36" s="337">
        <f t="shared" si="109"/>
        <v>3053268.7643003217</v>
      </c>
      <c r="CR36" s="339">
        <f t="shared" si="109"/>
        <v>3068535.1081218231</v>
      </c>
      <c r="CS36" s="337">
        <f t="shared" si="109"/>
        <v>5396786.121409256</v>
      </c>
      <c r="CT36" s="337">
        <f t="shared" si="109"/>
        <v>5504721.8438374419</v>
      </c>
      <c r="CU36" s="337">
        <f t="shared" si="109"/>
        <v>5614816.2807141906</v>
      </c>
      <c r="CV36" s="337">
        <f t="shared" ref="CV36:DD36" si="110">CV19*CV27</f>
        <v>5727112.6063284753</v>
      </c>
      <c r="CW36" s="337">
        <f t="shared" si="110"/>
        <v>5841654.8584550442</v>
      </c>
      <c r="CX36" s="337">
        <f t="shared" si="110"/>
        <v>5958487.9556241455</v>
      </c>
      <c r="CY36" s="337">
        <f t="shared" si="110"/>
        <v>6077657.7147366283</v>
      </c>
      <c r="CZ36" s="337">
        <f t="shared" si="110"/>
        <v>6199210.8690313604</v>
      </c>
      <c r="DA36" s="337">
        <f t="shared" si="110"/>
        <v>6323195.0864119874</v>
      </c>
      <c r="DB36" s="337">
        <f t="shared" si="110"/>
        <v>6449658.9881402273</v>
      </c>
      <c r="DC36" s="337">
        <f t="shared" si="110"/>
        <v>6578652.1679030322</v>
      </c>
      <c r="DD36" s="339">
        <f t="shared" si="110"/>
        <v>6611545.4287425475</v>
      </c>
    </row>
    <row r="37" spans="3:108" ht="13.25" customHeight="1" outlineLevel="1">
      <c r="D37" s="291"/>
      <c r="E37" s="334" t="str">
        <f>IF(E20="","",E20)</f>
        <v>Invoice Financing</v>
      </c>
      <c r="G37" s="504" t="s">
        <v>390</v>
      </c>
      <c r="I37" s="331"/>
      <c r="J37" s="293" t="str">
        <f t="shared" ref="J37" si="111">IFERROR((R37-I37)/I37,"")</f>
        <v/>
      </c>
      <c r="K37" s="335" t="str">
        <f t="shared" si="97"/>
        <v/>
      </c>
      <c r="L37" s="335">
        <f t="shared" si="98"/>
        <v>9.9028846153846146</v>
      </c>
      <c r="M37" s="335">
        <f t="shared" si="99"/>
        <v>2.3665218246634705</v>
      </c>
      <c r="N37" s="335">
        <f t="shared" si="100"/>
        <v>0.46826740613008278</v>
      </c>
      <c r="O37" s="335">
        <f t="shared" si="101"/>
        <v>0.48759461629126921</v>
      </c>
      <c r="Q37" s="336">
        <f t="shared" si="91"/>
        <v>0</v>
      </c>
      <c r="R37" s="337">
        <f>SUM(AK37:AV37)</f>
        <v>0</v>
      </c>
      <c r="S37" s="337">
        <f>SUM(AW37:BH37)</f>
        <v>260000</v>
      </c>
      <c r="T37" s="337">
        <f>SUM(BI37:BT37)</f>
        <v>2834750</v>
      </c>
      <c r="U37" s="337">
        <f>SUM(BU37:CF37)</f>
        <v>9543247.7424647734</v>
      </c>
      <c r="V37" s="337">
        <f>SUM(CG37:CR37)</f>
        <v>14012039.608885521</v>
      </c>
      <c r="W37" s="337">
        <f>SUM(CS37:DD37)</f>
        <v>20844234.685438123</v>
      </c>
      <c r="Y37" s="336">
        <f t="shared" ref="Y37:AI37" si="112">Y20*Y28</f>
        <v>0</v>
      </c>
      <c r="Z37" s="336">
        <f t="shared" si="112"/>
        <v>0</v>
      </c>
      <c r="AA37" s="336">
        <f t="shared" si="112"/>
        <v>0</v>
      </c>
      <c r="AB37" s="336">
        <f t="shared" si="112"/>
        <v>0</v>
      </c>
      <c r="AC37" s="336">
        <f t="shared" si="112"/>
        <v>0</v>
      </c>
      <c r="AD37" s="336">
        <f t="shared" si="112"/>
        <v>0</v>
      </c>
      <c r="AE37" s="336">
        <f t="shared" si="112"/>
        <v>0</v>
      </c>
      <c r="AF37" s="336">
        <f t="shared" si="112"/>
        <v>0</v>
      </c>
      <c r="AG37" s="336">
        <f t="shared" si="112"/>
        <v>0</v>
      </c>
      <c r="AH37" s="336">
        <f t="shared" si="112"/>
        <v>0</v>
      </c>
      <c r="AI37" s="336">
        <f t="shared" si="112"/>
        <v>0</v>
      </c>
      <c r="AJ37" s="336">
        <f t="shared" ref="AJ37:BO37" si="113">AJ20*AJ28</f>
        <v>0</v>
      </c>
      <c r="AK37" s="338">
        <f t="shared" si="113"/>
        <v>0</v>
      </c>
      <c r="AL37" s="337">
        <f t="shared" si="113"/>
        <v>0</v>
      </c>
      <c r="AM37" s="337">
        <f t="shared" si="113"/>
        <v>0</v>
      </c>
      <c r="AN37" s="337">
        <f t="shared" si="113"/>
        <v>0</v>
      </c>
      <c r="AO37" s="337">
        <f t="shared" si="113"/>
        <v>0</v>
      </c>
      <c r="AP37" s="337">
        <f t="shared" si="113"/>
        <v>0</v>
      </c>
      <c r="AQ37" s="337">
        <f t="shared" si="113"/>
        <v>0</v>
      </c>
      <c r="AR37" s="337">
        <f t="shared" si="113"/>
        <v>0</v>
      </c>
      <c r="AS37" s="337">
        <f t="shared" si="113"/>
        <v>0</v>
      </c>
      <c r="AT37" s="337">
        <f t="shared" si="113"/>
        <v>0</v>
      </c>
      <c r="AU37" s="337">
        <f t="shared" si="113"/>
        <v>0</v>
      </c>
      <c r="AV37" s="339">
        <f t="shared" si="113"/>
        <v>0</v>
      </c>
      <c r="AW37" s="337">
        <f t="shared" si="113"/>
        <v>0</v>
      </c>
      <c r="AX37" s="337">
        <f t="shared" si="113"/>
        <v>0</v>
      </c>
      <c r="AY37" s="337">
        <f t="shared" si="113"/>
        <v>0</v>
      </c>
      <c r="AZ37" s="337">
        <f t="shared" si="113"/>
        <v>0</v>
      </c>
      <c r="BA37" s="337">
        <f t="shared" si="113"/>
        <v>0</v>
      </c>
      <c r="BB37" s="337">
        <f t="shared" si="113"/>
        <v>0</v>
      </c>
      <c r="BC37" s="337">
        <f t="shared" si="113"/>
        <v>5000</v>
      </c>
      <c r="BD37" s="337">
        <f t="shared" si="113"/>
        <v>15000</v>
      </c>
      <c r="BE37" s="337">
        <f t="shared" si="113"/>
        <v>30000</v>
      </c>
      <c r="BF37" s="337">
        <f t="shared" si="113"/>
        <v>50000</v>
      </c>
      <c r="BG37" s="337">
        <f t="shared" si="113"/>
        <v>75000</v>
      </c>
      <c r="BH37" s="339">
        <f t="shared" si="113"/>
        <v>85000</v>
      </c>
      <c r="BI37" s="337">
        <f t="shared" si="113"/>
        <v>97750</v>
      </c>
      <c r="BJ37" s="337">
        <f t="shared" si="113"/>
        <v>112400</v>
      </c>
      <c r="BK37" s="337">
        <f t="shared" si="113"/>
        <v>129250</v>
      </c>
      <c r="BL37" s="337">
        <f t="shared" si="113"/>
        <v>148650</v>
      </c>
      <c r="BM37" s="337">
        <f t="shared" si="113"/>
        <v>170950</v>
      </c>
      <c r="BN37" s="337">
        <f t="shared" si="113"/>
        <v>196600</v>
      </c>
      <c r="BO37" s="337">
        <f t="shared" si="113"/>
        <v>226100</v>
      </c>
      <c r="BP37" s="337">
        <f t="shared" ref="BP37:CU37" si="114">BP20*BP28</f>
        <v>260000</v>
      </c>
      <c r="BQ37" s="337">
        <f t="shared" si="114"/>
        <v>299000</v>
      </c>
      <c r="BR37" s="337">
        <f t="shared" si="114"/>
        <v>343850</v>
      </c>
      <c r="BS37" s="337">
        <f t="shared" si="114"/>
        <v>395450</v>
      </c>
      <c r="BT37" s="339">
        <f t="shared" si="114"/>
        <v>454750</v>
      </c>
      <c r="BU37" s="337">
        <f t="shared" si="114"/>
        <v>600270</v>
      </c>
      <c r="BV37" s="337">
        <f t="shared" si="114"/>
        <v>660297</v>
      </c>
      <c r="BW37" s="337">
        <f t="shared" si="114"/>
        <v>726326.70000000007</v>
      </c>
      <c r="BX37" s="337">
        <f t="shared" si="114"/>
        <v>762643.03500000015</v>
      </c>
      <c r="BY37" s="337">
        <f t="shared" si="114"/>
        <v>800775.18675000011</v>
      </c>
      <c r="BZ37" s="337">
        <f t="shared" si="114"/>
        <v>816790.69048500014</v>
      </c>
      <c r="CA37" s="337">
        <f t="shared" si="114"/>
        <v>833126.50429470022</v>
      </c>
      <c r="CB37" s="337">
        <f t="shared" si="114"/>
        <v>849789.03438059415</v>
      </c>
      <c r="CC37" s="337">
        <f t="shared" si="114"/>
        <v>866784.81506820605</v>
      </c>
      <c r="CD37" s="337">
        <f t="shared" si="114"/>
        <v>871118.73914354702</v>
      </c>
      <c r="CE37" s="337">
        <f t="shared" si="114"/>
        <v>875474.33283926465</v>
      </c>
      <c r="CF37" s="339">
        <f t="shared" si="114"/>
        <v>879851.7045034609</v>
      </c>
      <c r="CG37" s="337">
        <f t="shared" si="114"/>
        <v>1105313.7037824728</v>
      </c>
      <c r="CH37" s="337">
        <f t="shared" si="114"/>
        <v>1116366.8408202974</v>
      </c>
      <c r="CI37" s="337">
        <f t="shared" si="114"/>
        <v>1127530.5092285003</v>
      </c>
      <c r="CJ37" s="337">
        <f t="shared" si="114"/>
        <v>1138805.8143207852</v>
      </c>
      <c r="CK37" s="337">
        <f t="shared" si="114"/>
        <v>1150193.8724639933</v>
      </c>
      <c r="CL37" s="337">
        <f t="shared" si="114"/>
        <v>1161695.8111886331</v>
      </c>
      <c r="CM37" s="337">
        <f t="shared" si="114"/>
        <v>1173312.7693005195</v>
      </c>
      <c r="CN37" s="337">
        <f t="shared" si="114"/>
        <v>1185045.8969935246</v>
      </c>
      <c r="CO37" s="337">
        <f t="shared" si="114"/>
        <v>1196896.3559634599</v>
      </c>
      <c r="CP37" s="337">
        <f t="shared" si="114"/>
        <v>1208865.3195230945</v>
      </c>
      <c r="CQ37" s="337">
        <f t="shared" si="114"/>
        <v>1220953.9727183254</v>
      </c>
      <c r="CR37" s="339">
        <f t="shared" si="114"/>
        <v>1227058.742581917</v>
      </c>
      <c r="CS37" s="337">
        <f t="shared" si="114"/>
        <v>1644258.7150597684</v>
      </c>
      <c r="CT37" s="337">
        <f t="shared" si="114"/>
        <v>1660701.3022103659</v>
      </c>
      <c r="CU37" s="337">
        <f t="shared" si="114"/>
        <v>1677308.3152324697</v>
      </c>
      <c r="CV37" s="337">
        <f t="shared" ref="CV37:DD37" si="115">CV20*CV28</f>
        <v>1694081.3983847944</v>
      </c>
      <c r="CW37" s="337">
        <f t="shared" si="115"/>
        <v>1711022.2123686424</v>
      </c>
      <c r="CX37" s="337">
        <f t="shared" si="115"/>
        <v>1728132.4344923291</v>
      </c>
      <c r="CY37" s="337">
        <f t="shared" si="115"/>
        <v>1745413.7588372524</v>
      </c>
      <c r="CZ37" s="337">
        <f t="shared" si="115"/>
        <v>1762867.8964256246</v>
      </c>
      <c r="DA37" s="337">
        <f t="shared" si="115"/>
        <v>1780496.5753898812</v>
      </c>
      <c r="DB37" s="337">
        <f t="shared" si="115"/>
        <v>1798301.5411437799</v>
      </c>
      <c r="DC37" s="337">
        <f t="shared" si="115"/>
        <v>1816284.5565552176</v>
      </c>
      <c r="DD37" s="339">
        <f t="shared" si="115"/>
        <v>1825365.9793379935</v>
      </c>
    </row>
    <row r="38" spans="3:108" ht="13.25" customHeight="1" outlineLevel="1">
      <c r="D38" s="291"/>
      <c r="E38" s="334" t="str">
        <f>IF(E21="","",E21)</f>
        <v>Referral Fees</v>
      </c>
      <c r="G38" s="504" t="s">
        <v>391</v>
      </c>
      <c r="I38" s="331"/>
      <c r="J38" s="293" t="str">
        <f t="shared" ref="J38" si="116">IFERROR((R38-I38)/I38,"")</f>
        <v/>
      </c>
      <c r="K38" s="335" t="str">
        <f t="shared" si="97"/>
        <v/>
      </c>
      <c r="L38" s="335" t="str">
        <f t="shared" si="98"/>
        <v/>
      </c>
      <c r="M38" s="335" t="str">
        <f t="shared" si="99"/>
        <v/>
      </c>
      <c r="N38" s="335" t="str">
        <f t="shared" si="100"/>
        <v/>
      </c>
      <c r="O38" s="335" t="str">
        <f t="shared" si="101"/>
        <v/>
      </c>
      <c r="Q38" s="336">
        <f t="shared" si="91"/>
        <v>0</v>
      </c>
      <c r="R38" s="337">
        <f>SUM(AK38:AV38)</f>
        <v>0</v>
      </c>
      <c r="S38" s="337">
        <f>SUM(AW38:BH38)</f>
        <v>0</v>
      </c>
      <c r="T38" s="337">
        <f>SUM(BI38:BT38)</f>
        <v>0</v>
      </c>
      <c r="U38" s="337">
        <f>SUM(BU38:CF38)</f>
        <v>0</v>
      </c>
      <c r="V38" s="337">
        <f>SUM(CG38:CR38)</f>
        <v>0</v>
      </c>
      <c r="W38" s="337">
        <f>SUM(CS38:DD38)</f>
        <v>0</v>
      </c>
      <c r="Y38" s="336">
        <f t="shared" ref="Y38:AI38" si="117">Y21*Y29</f>
        <v>0</v>
      </c>
      <c r="Z38" s="336">
        <f t="shared" si="117"/>
        <v>0</v>
      </c>
      <c r="AA38" s="336">
        <f t="shared" si="117"/>
        <v>0</v>
      </c>
      <c r="AB38" s="336">
        <f t="shared" si="117"/>
        <v>0</v>
      </c>
      <c r="AC38" s="336">
        <f t="shared" si="117"/>
        <v>0</v>
      </c>
      <c r="AD38" s="336">
        <f t="shared" si="117"/>
        <v>0</v>
      </c>
      <c r="AE38" s="336">
        <f t="shared" si="117"/>
        <v>0</v>
      </c>
      <c r="AF38" s="336">
        <f t="shared" si="117"/>
        <v>0</v>
      </c>
      <c r="AG38" s="336">
        <f t="shared" si="117"/>
        <v>0</v>
      </c>
      <c r="AH38" s="336">
        <f t="shared" si="117"/>
        <v>0</v>
      </c>
      <c r="AI38" s="336">
        <f t="shared" si="117"/>
        <v>0</v>
      </c>
      <c r="AJ38" s="336">
        <f t="shared" ref="AJ38:BO38" si="118">AJ21*AJ29</f>
        <v>0</v>
      </c>
      <c r="AK38" s="338">
        <f t="shared" si="118"/>
        <v>0</v>
      </c>
      <c r="AL38" s="337">
        <f t="shared" si="118"/>
        <v>0</v>
      </c>
      <c r="AM38" s="337">
        <f t="shared" si="118"/>
        <v>0</v>
      </c>
      <c r="AN38" s="337">
        <f t="shared" si="118"/>
        <v>0</v>
      </c>
      <c r="AO38" s="337">
        <f t="shared" si="118"/>
        <v>0</v>
      </c>
      <c r="AP38" s="337">
        <f t="shared" si="118"/>
        <v>0</v>
      </c>
      <c r="AQ38" s="337">
        <f t="shared" si="118"/>
        <v>0</v>
      </c>
      <c r="AR38" s="337">
        <f t="shared" si="118"/>
        <v>0</v>
      </c>
      <c r="AS38" s="337">
        <f t="shared" si="118"/>
        <v>0</v>
      </c>
      <c r="AT38" s="337">
        <f t="shared" si="118"/>
        <v>0</v>
      </c>
      <c r="AU38" s="337">
        <f t="shared" si="118"/>
        <v>0</v>
      </c>
      <c r="AV38" s="339">
        <f t="shared" si="118"/>
        <v>0</v>
      </c>
      <c r="AW38" s="337">
        <f t="shared" si="118"/>
        <v>0</v>
      </c>
      <c r="AX38" s="337">
        <f t="shared" si="118"/>
        <v>0</v>
      </c>
      <c r="AY38" s="337">
        <f t="shared" si="118"/>
        <v>0</v>
      </c>
      <c r="AZ38" s="337">
        <f t="shared" si="118"/>
        <v>0</v>
      </c>
      <c r="BA38" s="337">
        <f t="shared" si="118"/>
        <v>0</v>
      </c>
      <c r="BB38" s="337">
        <f t="shared" si="118"/>
        <v>0</v>
      </c>
      <c r="BC38" s="337">
        <f t="shared" si="118"/>
        <v>0</v>
      </c>
      <c r="BD38" s="337">
        <f t="shared" si="118"/>
        <v>0</v>
      </c>
      <c r="BE38" s="337">
        <f t="shared" si="118"/>
        <v>0</v>
      </c>
      <c r="BF38" s="337">
        <f t="shared" si="118"/>
        <v>0</v>
      </c>
      <c r="BG38" s="337">
        <f t="shared" si="118"/>
        <v>0</v>
      </c>
      <c r="BH38" s="339">
        <f t="shared" si="118"/>
        <v>0</v>
      </c>
      <c r="BI38" s="337">
        <f t="shared" si="118"/>
        <v>0</v>
      </c>
      <c r="BJ38" s="337">
        <f t="shared" si="118"/>
        <v>0</v>
      </c>
      <c r="BK38" s="337">
        <f t="shared" si="118"/>
        <v>0</v>
      </c>
      <c r="BL38" s="337">
        <f t="shared" si="118"/>
        <v>0</v>
      </c>
      <c r="BM38" s="337">
        <f t="shared" si="118"/>
        <v>0</v>
      </c>
      <c r="BN38" s="337">
        <f t="shared" si="118"/>
        <v>0</v>
      </c>
      <c r="BO38" s="337">
        <f t="shared" si="118"/>
        <v>0</v>
      </c>
      <c r="BP38" s="337">
        <f t="shared" ref="BP38:CU38" si="119">BP21*BP29</f>
        <v>0</v>
      </c>
      <c r="BQ38" s="337">
        <f t="shared" si="119"/>
        <v>0</v>
      </c>
      <c r="BR38" s="337">
        <f t="shared" si="119"/>
        <v>0</v>
      </c>
      <c r="BS38" s="337">
        <f t="shared" si="119"/>
        <v>0</v>
      </c>
      <c r="BT38" s="339">
        <f t="shared" si="119"/>
        <v>0</v>
      </c>
      <c r="BU38" s="337">
        <f t="shared" si="119"/>
        <v>0</v>
      </c>
      <c r="BV38" s="337">
        <f t="shared" si="119"/>
        <v>0</v>
      </c>
      <c r="BW38" s="337">
        <f t="shared" si="119"/>
        <v>0</v>
      </c>
      <c r="BX38" s="337">
        <f t="shared" si="119"/>
        <v>0</v>
      </c>
      <c r="BY38" s="337">
        <f t="shared" si="119"/>
        <v>0</v>
      </c>
      <c r="BZ38" s="337">
        <f t="shared" si="119"/>
        <v>0</v>
      </c>
      <c r="CA38" s="337">
        <f t="shared" si="119"/>
        <v>0</v>
      </c>
      <c r="CB38" s="337">
        <f t="shared" si="119"/>
        <v>0</v>
      </c>
      <c r="CC38" s="337">
        <f t="shared" si="119"/>
        <v>0</v>
      </c>
      <c r="CD38" s="337">
        <f t="shared" si="119"/>
        <v>0</v>
      </c>
      <c r="CE38" s="337">
        <f t="shared" si="119"/>
        <v>0</v>
      </c>
      <c r="CF38" s="339">
        <f t="shared" si="119"/>
        <v>0</v>
      </c>
      <c r="CG38" s="337">
        <f t="shared" si="119"/>
        <v>0</v>
      </c>
      <c r="CH38" s="337">
        <f t="shared" si="119"/>
        <v>0</v>
      </c>
      <c r="CI38" s="337">
        <f t="shared" si="119"/>
        <v>0</v>
      </c>
      <c r="CJ38" s="337">
        <f t="shared" si="119"/>
        <v>0</v>
      </c>
      <c r="CK38" s="337">
        <f t="shared" si="119"/>
        <v>0</v>
      </c>
      <c r="CL38" s="337">
        <f t="shared" si="119"/>
        <v>0</v>
      </c>
      <c r="CM38" s="337">
        <f t="shared" si="119"/>
        <v>0</v>
      </c>
      <c r="CN38" s="337">
        <f t="shared" si="119"/>
        <v>0</v>
      </c>
      <c r="CO38" s="337">
        <f t="shared" si="119"/>
        <v>0</v>
      </c>
      <c r="CP38" s="337">
        <f t="shared" si="119"/>
        <v>0</v>
      </c>
      <c r="CQ38" s="337">
        <f t="shared" si="119"/>
        <v>0</v>
      </c>
      <c r="CR38" s="339">
        <f t="shared" si="119"/>
        <v>0</v>
      </c>
      <c r="CS38" s="337">
        <f t="shared" si="119"/>
        <v>0</v>
      </c>
      <c r="CT38" s="337">
        <f t="shared" si="119"/>
        <v>0</v>
      </c>
      <c r="CU38" s="337">
        <f t="shared" si="119"/>
        <v>0</v>
      </c>
      <c r="CV38" s="337">
        <f t="shared" ref="CV38:DD38" si="120">CV21*CV29</f>
        <v>0</v>
      </c>
      <c r="CW38" s="337">
        <f t="shared" si="120"/>
        <v>0</v>
      </c>
      <c r="CX38" s="337">
        <f t="shared" si="120"/>
        <v>0</v>
      </c>
      <c r="CY38" s="337">
        <f t="shared" si="120"/>
        <v>0</v>
      </c>
      <c r="CZ38" s="337">
        <f t="shared" si="120"/>
        <v>0</v>
      </c>
      <c r="DA38" s="337">
        <f t="shared" si="120"/>
        <v>0</v>
      </c>
      <c r="DB38" s="337">
        <f t="shared" si="120"/>
        <v>0</v>
      </c>
      <c r="DC38" s="337">
        <f t="shared" si="120"/>
        <v>0</v>
      </c>
      <c r="DD38" s="339">
        <f t="shared" si="120"/>
        <v>0</v>
      </c>
    </row>
    <row r="39" spans="3:108" ht="2.25" customHeight="1" outlineLevel="1">
      <c r="D39" s="291"/>
      <c r="I39" s="331"/>
      <c r="Q39" s="336"/>
      <c r="R39" s="337"/>
      <c r="S39" s="337"/>
      <c r="T39" s="337"/>
      <c r="U39" s="337"/>
      <c r="V39" s="337"/>
      <c r="W39" s="337"/>
      <c r="Y39" s="336"/>
      <c r="Z39" s="336"/>
      <c r="AA39" s="336"/>
      <c r="AB39" s="336"/>
      <c r="AC39" s="336"/>
      <c r="AD39" s="336"/>
      <c r="AE39" s="336"/>
      <c r="AF39" s="336"/>
      <c r="AG39" s="336"/>
      <c r="AH39" s="336"/>
      <c r="AI39" s="336"/>
      <c r="AJ39" s="336"/>
      <c r="AK39" s="338"/>
      <c r="AL39" s="337"/>
      <c r="AM39" s="337"/>
      <c r="AN39" s="337"/>
      <c r="AO39" s="337"/>
      <c r="AP39" s="337"/>
      <c r="AQ39" s="337"/>
      <c r="AR39" s="337"/>
      <c r="AS39" s="337"/>
      <c r="AT39" s="337"/>
      <c r="AU39" s="337"/>
      <c r="AV39" s="339"/>
      <c r="AW39" s="337"/>
      <c r="AX39" s="337"/>
      <c r="AY39" s="337"/>
      <c r="AZ39" s="337"/>
      <c r="BA39" s="337"/>
      <c r="BB39" s="337"/>
      <c r="BC39" s="337"/>
      <c r="BD39" s="337"/>
      <c r="BE39" s="337"/>
      <c r="BF39" s="337"/>
      <c r="BG39" s="337"/>
      <c r="BH39" s="339"/>
      <c r="BI39" s="337"/>
      <c r="BJ39" s="337"/>
      <c r="BK39" s="337"/>
      <c r="BL39" s="337"/>
      <c r="BM39" s="337"/>
      <c r="BN39" s="337"/>
      <c r="BO39" s="337"/>
      <c r="BP39" s="337"/>
      <c r="BQ39" s="337"/>
      <c r="BR39" s="337"/>
      <c r="BS39" s="337"/>
      <c r="BT39" s="339"/>
      <c r="BU39" s="337"/>
      <c r="BV39" s="337"/>
      <c r="BW39" s="337"/>
      <c r="BX39" s="337"/>
      <c r="BY39" s="337"/>
      <c r="BZ39" s="337"/>
      <c r="CA39" s="337"/>
      <c r="CB39" s="337"/>
      <c r="CC39" s="337"/>
      <c r="CD39" s="337"/>
      <c r="CE39" s="337"/>
      <c r="CF39" s="339"/>
      <c r="CG39" s="337"/>
      <c r="CH39" s="337"/>
      <c r="CI39" s="337"/>
      <c r="CJ39" s="337"/>
      <c r="CK39" s="337"/>
      <c r="CL39" s="337"/>
      <c r="CM39" s="337"/>
      <c r="CN39" s="337"/>
      <c r="CO39" s="337"/>
      <c r="CP39" s="337"/>
      <c r="CQ39" s="337"/>
      <c r="CR39" s="339"/>
      <c r="CS39" s="337"/>
      <c r="CT39" s="337"/>
      <c r="CU39" s="337"/>
      <c r="CV39" s="337"/>
      <c r="CW39" s="337"/>
      <c r="CX39" s="337"/>
      <c r="CY39" s="337"/>
      <c r="CZ39" s="337"/>
      <c r="DA39" s="337"/>
      <c r="DB39" s="337"/>
      <c r="DC39" s="337"/>
      <c r="DD39" s="339"/>
    </row>
    <row r="40" spans="3:108" s="330" customFormat="1">
      <c r="C40" s="291"/>
      <c r="D40" s="291"/>
      <c r="E40" s="322" t="s">
        <v>145</v>
      </c>
      <c r="F40" s="296"/>
      <c r="G40" s="296"/>
      <c r="H40" s="296"/>
      <c r="I40" s="324"/>
      <c r="J40" s="293" t="s">
        <v>206</v>
      </c>
      <c r="K40" s="363">
        <f>IFERROR((S40-R40)/R40,"")</f>
        <v>2.0520098934526807</v>
      </c>
      <c r="L40" s="363">
        <f t="shared" ref="L40" si="121">IFERROR((T40-S40)/S40,"")</f>
        <v>1.7358293811832421</v>
      </c>
      <c r="M40" s="363">
        <f t="shared" ref="M40" si="122">IFERROR((U40-T40)/T40,"")</f>
        <v>1.6529065208947129</v>
      </c>
      <c r="N40" s="363">
        <f t="shared" ref="N40" si="123">IFERROR((V40-U40)/U40,"")</f>
        <v>0.82024046070915413</v>
      </c>
      <c r="O40" s="363">
        <f t="shared" ref="O40" si="124">IFERROR((W40-V40)/V40,"")</f>
        <v>0.89980144629790737</v>
      </c>
      <c r="Q40" s="325">
        <f t="shared" si="91"/>
        <v>144020.25</v>
      </c>
      <c r="R40" s="326">
        <f>SUM(AK40:AV40)</f>
        <v>1286075</v>
      </c>
      <c r="S40" s="326">
        <f>SUM(AW40:BH40)</f>
        <v>3925113.6237221565</v>
      </c>
      <c r="T40" s="326">
        <f>SUM(BI40:BT40)</f>
        <v>10738441.176261701</v>
      </c>
      <c r="U40" s="326">
        <f>SUM(BU40:CF40)</f>
        <v>28488080.620748956</v>
      </c>
      <c r="V40" s="326">
        <f>SUM(CG40:CR40)</f>
        <v>51855156.993831605</v>
      </c>
      <c r="W40" s="326">
        <f>SUM(CS40:DD40)</f>
        <v>98514502.254886329</v>
      </c>
      <c r="Y40" s="325">
        <f>SUM(Y34:Y39)</f>
        <v>580</v>
      </c>
      <c r="Z40" s="325">
        <f t="shared" ref="Z40:AJ40" si="125">SUM(Z34:Z39)</f>
        <v>1160</v>
      </c>
      <c r="AA40" s="325">
        <f t="shared" si="125"/>
        <v>1740</v>
      </c>
      <c r="AB40" s="325">
        <f t="shared" si="125"/>
        <v>2273</v>
      </c>
      <c r="AC40" s="325">
        <f t="shared" si="125"/>
        <v>2963.75</v>
      </c>
      <c r="AD40" s="325">
        <f t="shared" si="125"/>
        <v>2958</v>
      </c>
      <c r="AE40" s="325">
        <f t="shared" si="125"/>
        <v>6954</v>
      </c>
      <c r="AF40" s="325">
        <f t="shared" si="125"/>
        <v>11002.5</v>
      </c>
      <c r="AG40" s="325">
        <f t="shared" si="125"/>
        <v>18041</v>
      </c>
      <c r="AH40" s="325">
        <f t="shared" si="125"/>
        <v>22710</v>
      </c>
      <c r="AI40" s="325">
        <f t="shared" si="125"/>
        <v>33568</v>
      </c>
      <c r="AJ40" s="325">
        <f t="shared" si="125"/>
        <v>40070</v>
      </c>
      <c r="AK40" s="328">
        <f>SUM(AK34:AK39)</f>
        <v>46779</v>
      </c>
      <c r="AL40" s="326">
        <f t="shared" ref="AL40:CW40" si="126">SUM(AL34:AL39)</f>
        <v>54762</v>
      </c>
      <c r="AM40" s="326">
        <f t="shared" si="126"/>
        <v>64318</v>
      </c>
      <c r="AN40" s="326">
        <f t="shared" si="126"/>
        <v>75766</v>
      </c>
      <c r="AO40" s="326">
        <f t="shared" si="126"/>
        <v>89434</v>
      </c>
      <c r="AP40" s="326">
        <f t="shared" si="126"/>
        <v>105670</v>
      </c>
      <c r="AQ40" s="326">
        <f t="shared" si="126"/>
        <v>115661</v>
      </c>
      <c r="AR40" s="326">
        <f t="shared" si="126"/>
        <v>126627</v>
      </c>
      <c r="AS40" s="326">
        <f t="shared" si="126"/>
        <v>138568</v>
      </c>
      <c r="AT40" s="326">
        <f t="shared" si="126"/>
        <v>148509</v>
      </c>
      <c r="AU40" s="326">
        <f t="shared" si="126"/>
        <v>156028</v>
      </c>
      <c r="AV40" s="329">
        <f t="shared" si="126"/>
        <v>163953</v>
      </c>
      <c r="AW40" s="326">
        <f t="shared" si="126"/>
        <v>191190.65</v>
      </c>
      <c r="AX40" s="326">
        <f t="shared" si="126"/>
        <v>209490.61</v>
      </c>
      <c r="AY40" s="326">
        <f t="shared" si="126"/>
        <v>229579.61075000005</v>
      </c>
      <c r="AZ40" s="326">
        <f t="shared" si="126"/>
        <v>251634.50856250004</v>
      </c>
      <c r="BA40" s="326">
        <f t="shared" si="126"/>
        <v>275849.74299312505</v>
      </c>
      <c r="BB40" s="326">
        <f t="shared" si="126"/>
        <v>302439.09004553134</v>
      </c>
      <c r="BC40" s="326">
        <f t="shared" si="126"/>
        <v>325042.72369583294</v>
      </c>
      <c r="BD40" s="326">
        <f t="shared" si="126"/>
        <v>353774.70694345213</v>
      </c>
      <c r="BE40" s="326">
        <f t="shared" si="126"/>
        <v>388716.27405973501</v>
      </c>
      <c r="BF40" s="326">
        <f t="shared" si="126"/>
        <v>426652.08776272176</v>
      </c>
      <c r="BG40" s="326">
        <f t="shared" si="126"/>
        <v>470484.69215085782</v>
      </c>
      <c r="BH40" s="329">
        <f t="shared" si="126"/>
        <v>500258.92675840075</v>
      </c>
      <c r="BI40" s="326">
        <f t="shared" si="126"/>
        <v>624957.93687668373</v>
      </c>
      <c r="BJ40" s="326">
        <f t="shared" si="126"/>
        <v>660696.25435175118</v>
      </c>
      <c r="BK40" s="326">
        <f t="shared" si="126"/>
        <v>699478.10452582128</v>
      </c>
      <c r="BL40" s="326">
        <f t="shared" si="126"/>
        <v>741687.22870685405</v>
      </c>
      <c r="BM40" s="326">
        <f t="shared" si="126"/>
        <v>787708.71785512823</v>
      </c>
      <c r="BN40" s="326">
        <f t="shared" si="126"/>
        <v>838029.06656933343</v>
      </c>
      <c r="BO40" s="326">
        <f t="shared" si="126"/>
        <v>893186.22923210682</v>
      </c>
      <c r="BP40" s="326">
        <f t="shared" si="126"/>
        <v>953769.67840139102</v>
      </c>
      <c r="BQ40" s="326">
        <f t="shared" si="126"/>
        <v>1020520.4655374468</v>
      </c>
      <c r="BR40" s="326">
        <f t="shared" si="126"/>
        <v>1094231.2841589446</v>
      </c>
      <c r="BS40" s="326">
        <f t="shared" si="126"/>
        <v>1175846.5355253024</v>
      </c>
      <c r="BT40" s="329">
        <f t="shared" si="126"/>
        <v>1248329.6745209356</v>
      </c>
      <c r="BU40" s="326">
        <f t="shared" si="126"/>
        <v>1929714.9360356384</v>
      </c>
      <c r="BV40" s="326">
        <f t="shared" si="126"/>
        <v>2031072.750668637</v>
      </c>
      <c r="BW40" s="326">
        <f t="shared" si="126"/>
        <v>2139745.5630682227</v>
      </c>
      <c r="BX40" s="326">
        <f t="shared" si="126"/>
        <v>2220060.295833772</v>
      </c>
      <c r="BY40" s="326">
        <f t="shared" si="126"/>
        <v>2303590.5888759624</v>
      </c>
      <c r="BZ40" s="326">
        <f t="shared" si="126"/>
        <v>2366449.9593152776</v>
      </c>
      <c r="CA40" s="326">
        <f t="shared" si="126"/>
        <v>2431122.9260624498</v>
      </c>
      <c r="CB40" s="326">
        <f t="shared" si="126"/>
        <v>2497665.0924175675</v>
      </c>
      <c r="CC40" s="326">
        <f t="shared" si="126"/>
        <v>2566133.8856432894</v>
      </c>
      <c r="CD40" s="326">
        <f t="shared" si="126"/>
        <v>2623586.8491727342</v>
      </c>
      <c r="CE40" s="326">
        <f t="shared" si="126"/>
        <v>2682761.981873021</v>
      </c>
      <c r="CF40" s="329">
        <f t="shared" si="126"/>
        <v>2696175.7917823857</v>
      </c>
      <c r="CG40" s="326">
        <f t="shared" si="126"/>
        <v>3930733.2105330015</v>
      </c>
      <c r="CH40" s="326">
        <f t="shared" si="126"/>
        <v>3998294.7377058361</v>
      </c>
      <c r="CI40" s="326">
        <f t="shared" si="126"/>
        <v>4067096.9640517505</v>
      </c>
      <c r="CJ40" s="326">
        <f t="shared" si="126"/>
        <v>4137163.5982405003</v>
      </c>
      <c r="CK40" s="326">
        <f t="shared" si="126"/>
        <v>4208518.8120621033</v>
      </c>
      <c r="CL40" s="326">
        <f t="shared" si="126"/>
        <v>4281187.2495787051</v>
      </c>
      <c r="CM40" s="326">
        <f t="shared" si="126"/>
        <v>4355194.0364583936</v>
      </c>
      <c r="CN40" s="326">
        <f t="shared" si="126"/>
        <v>4430564.7894945554</v>
      </c>
      <c r="CO40" s="326">
        <f t="shared" si="126"/>
        <v>4507325.6263145115</v>
      </c>
      <c r="CP40" s="326">
        <f t="shared" si="126"/>
        <v>4585503.175281168</v>
      </c>
      <c r="CQ40" s="326">
        <f t="shared" si="126"/>
        <v>4665124.5855915602</v>
      </c>
      <c r="CR40" s="329">
        <f t="shared" si="126"/>
        <v>4688450.2085195165</v>
      </c>
      <c r="CS40" s="326">
        <f t="shared" si="126"/>
        <v>7443228.3626435362</v>
      </c>
      <c r="CT40" s="326">
        <f t="shared" si="126"/>
        <v>7575650.3427458089</v>
      </c>
      <c r="CU40" s="326">
        <f t="shared" si="126"/>
        <v>7710556.3365786215</v>
      </c>
      <c r="CV40" s="326">
        <f t="shared" si="126"/>
        <v>7847994.3801578712</v>
      </c>
      <c r="CW40" s="326">
        <f t="shared" si="126"/>
        <v>7988013.4537771791</v>
      </c>
      <c r="CX40" s="326">
        <f t="shared" ref="CX40:DD40" si="127">SUM(CX34:CX39)</f>
        <v>8130663.5007290374</v>
      </c>
      <c r="CY40" s="326">
        <f t="shared" si="127"/>
        <v>8275995.4463986941</v>
      </c>
      <c r="CZ40" s="326">
        <f t="shared" si="127"/>
        <v>8424061.217738295</v>
      </c>
      <c r="DA40" s="326">
        <f t="shared" si="127"/>
        <v>8574913.7631288059</v>
      </c>
      <c r="DB40" s="326">
        <f t="shared" si="127"/>
        <v>8728607.0726374835</v>
      </c>
      <c r="DC40" s="326">
        <f t="shared" si="127"/>
        <v>8885196.1986787952</v>
      </c>
      <c r="DD40" s="329">
        <f t="shared" si="127"/>
        <v>8929622.1796721891</v>
      </c>
    </row>
    <row r="41" spans="3:108" s="330" customFormat="1" outlineLevel="1">
      <c r="C41" s="291"/>
      <c r="D41" s="291"/>
      <c r="E41" s="322"/>
      <c r="F41" s="347"/>
      <c r="G41" s="347"/>
      <c r="H41" s="347"/>
      <c r="I41" s="364"/>
      <c r="J41" s="365"/>
      <c r="K41" s="365"/>
      <c r="L41" s="365"/>
      <c r="M41" s="365"/>
      <c r="N41" s="365"/>
      <c r="O41" s="365"/>
      <c r="Q41" s="341"/>
      <c r="R41" s="342"/>
      <c r="S41" s="366"/>
      <c r="T41" s="366"/>
      <c r="U41" s="342"/>
      <c r="V41" s="366"/>
      <c r="W41" s="366"/>
      <c r="Y41" s="367"/>
      <c r="Z41" s="367"/>
      <c r="AA41" s="367"/>
      <c r="AB41" s="367"/>
      <c r="AC41" s="367"/>
      <c r="AD41" s="367"/>
      <c r="AE41" s="367"/>
      <c r="AF41" s="367"/>
      <c r="AG41" s="367"/>
      <c r="AH41" s="367"/>
      <c r="AI41" s="367"/>
      <c r="AJ41" s="367"/>
      <c r="AK41" s="368"/>
      <c r="AL41" s="369"/>
      <c r="AM41" s="369"/>
      <c r="AN41" s="369"/>
      <c r="AO41" s="369"/>
      <c r="AP41" s="369"/>
      <c r="AQ41" s="369"/>
      <c r="AR41" s="369"/>
      <c r="AS41" s="369"/>
      <c r="AT41" s="369"/>
      <c r="AU41" s="369"/>
      <c r="AV41" s="370"/>
      <c r="AW41" s="369"/>
      <c r="AX41" s="369"/>
      <c r="AY41" s="369"/>
      <c r="AZ41" s="369"/>
      <c r="BA41" s="369"/>
      <c r="BB41" s="369"/>
      <c r="BC41" s="369"/>
      <c r="BD41" s="369"/>
      <c r="BE41" s="369"/>
      <c r="BF41" s="369"/>
      <c r="BG41" s="369"/>
      <c r="BH41" s="370"/>
      <c r="BI41" s="369"/>
      <c r="BJ41" s="369"/>
      <c r="BK41" s="369"/>
      <c r="BL41" s="369"/>
      <c r="BM41" s="369"/>
      <c r="BN41" s="369"/>
      <c r="BO41" s="369"/>
      <c r="BP41" s="369"/>
      <c r="BQ41" s="369"/>
      <c r="BR41" s="369"/>
      <c r="BS41" s="369"/>
      <c r="BT41" s="370"/>
      <c r="BU41" s="369"/>
      <c r="BV41" s="369"/>
      <c r="BW41" s="369"/>
      <c r="BX41" s="369"/>
      <c r="BY41" s="369"/>
      <c r="BZ41" s="369"/>
      <c r="CA41" s="369"/>
      <c r="CB41" s="369"/>
      <c r="CC41" s="369"/>
      <c r="CD41" s="369"/>
      <c r="CE41" s="369"/>
      <c r="CF41" s="370"/>
      <c r="CG41" s="369"/>
      <c r="CH41" s="369"/>
      <c r="CI41" s="369"/>
      <c r="CJ41" s="369"/>
      <c r="CK41" s="369"/>
      <c r="CL41" s="369"/>
      <c r="CM41" s="369"/>
      <c r="CN41" s="369"/>
      <c r="CO41" s="369"/>
      <c r="CP41" s="369"/>
      <c r="CQ41" s="369"/>
      <c r="CR41" s="370"/>
      <c r="CS41" s="369"/>
      <c r="CT41" s="369"/>
      <c r="CU41" s="369"/>
      <c r="CV41" s="369"/>
      <c r="CW41" s="369"/>
      <c r="CX41" s="369"/>
      <c r="CY41" s="369"/>
      <c r="CZ41" s="369"/>
      <c r="DA41" s="369"/>
      <c r="DB41" s="369"/>
      <c r="DC41" s="369"/>
      <c r="DD41" s="370"/>
    </row>
    <row r="42" spans="3:108" outlineLevel="1">
      <c r="D42" s="291"/>
      <c r="E42" s="371" t="s">
        <v>26</v>
      </c>
      <c r="F42" s="296" t="s">
        <v>189</v>
      </c>
      <c r="G42" s="296" t="s">
        <v>179</v>
      </c>
      <c r="I42" s="331"/>
      <c r="J42" s="372"/>
      <c r="K42" s="372"/>
      <c r="L42" s="372"/>
      <c r="M42" s="372"/>
      <c r="N42" s="372"/>
      <c r="O42" s="372"/>
      <c r="Q42" s="331"/>
      <c r="Y42" s="341"/>
      <c r="Z42" s="341"/>
      <c r="AA42" s="341"/>
      <c r="AB42" s="341"/>
      <c r="AC42" s="341"/>
      <c r="AD42" s="341"/>
      <c r="AE42" s="341"/>
      <c r="AF42" s="341"/>
      <c r="AG42" s="341"/>
      <c r="AH42" s="341"/>
      <c r="AI42" s="341"/>
      <c r="AJ42" s="341"/>
      <c r="AK42" s="373"/>
      <c r="AL42" s="342"/>
      <c r="AM42" s="342"/>
      <c r="AN42" s="342"/>
      <c r="AO42" s="342"/>
      <c r="AP42" s="342"/>
      <c r="AQ42" s="342"/>
      <c r="AR42" s="342"/>
      <c r="AS42" s="342"/>
      <c r="AT42" s="342"/>
      <c r="AU42" s="342"/>
      <c r="AV42" s="374"/>
      <c r="AW42" s="342"/>
      <c r="AX42" s="342"/>
      <c r="AY42" s="342"/>
      <c r="AZ42" s="342"/>
      <c r="BA42" s="342"/>
      <c r="BB42" s="342"/>
      <c r="BC42" s="342"/>
      <c r="BD42" s="342"/>
      <c r="BE42" s="342"/>
      <c r="BF42" s="342"/>
      <c r="BG42" s="342"/>
      <c r="BH42" s="374"/>
      <c r="BI42" s="342"/>
      <c r="BJ42" s="342"/>
      <c r="BK42" s="342"/>
      <c r="BL42" s="342"/>
      <c r="BM42" s="342"/>
      <c r="BN42" s="342"/>
      <c r="BO42" s="342"/>
      <c r="BP42" s="342"/>
      <c r="BQ42" s="342"/>
      <c r="BR42" s="342"/>
      <c r="BS42" s="342"/>
      <c r="BT42" s="374"/>
      <c r="BU42" s="342"/>
      <c r="BV42" s="342"/>
      <c r="BW42" s="342"/>
      <c r="BX42" s="342"/>
      <c r="BY42" s="342"/>
      <c r="BZ42" s="342"/>
      <c r="CA42" s="342"/>
      <c r="CB42" s="342"/>
      <c r="CC42" s="342"/>
      <c r="CD42" s="342"/>
      <c r="CE42" s="342"/>
      <c r="CF42" s="374"/>
      <c r="CG42" s="342"/>
      <c r="CH42" s="342"/>
      <c r="CI42" s="342"/>
      <c r="CJ42" s="342"/>
      <c r="CK42" s="342"/>
      <c r="CL42" s="342"/>
      <c r="CM42" s="342"/>
      <c r="CN42" s="342"/>
      <c r="CO42" s="342"/>
      <c r="CP42" s="342"/>
      <c r="CQ42" s="342"/>
      <c r="CR42" s="374"/>
      <c r="CS42" s="342"/>
      <c r="CT42" s="342"/>
      <c r="CU42" s="342"/>
      <c r="CV42" s="342"/>
      <c r="CW42" s="342"/>
      <c r="CX42" s="342"/>
      <c r="CY42" s="342"/>
      <c r="CZ42" s="342"/>
      <c r="DA42" s="342"/>
      <c r="DB42" s="342"/>
      <c r="DC42" s="342"/>
      <c r="DD42" s="374"/>
    </row>
    <row r="43" spans="3:108" outlineLevel="1">
      <c r="D43" s="291"/>
      <c r="E43" s="334" t="str">
        <f>IF(E17="","","COGS - "&amp;E17)</f>
        <v>COGS - Basic</v>
      </c>
      <c r="F43" s="504" t="s">
        <v>190</v>
      </c>
      <c r="G43" s="506"/>
      <c r="I43" s="375">
        <v>0</v>
      </c>
      <c r="J43" s="508">
        <v>0.1</v>
      </c>
      <c r="K43" s="508">
        <v>0.75</v>
      </c>
      <c r="L43" s="508">
        <v>0.05</v>
      </c>
      <c r="M43" s="508">
        <v>0.02</v>
      </c>
      <c r="N43" s="508">
        <v>0.02</v>
      </c>
      <c r="O43" s="508">
        <v>0.02</v>
      </c>
      <c r="Q43" s="356">
        <f t="shared" ref="Q43:Q47" si="128">IFERROR(AVERAGE(Y43:AJ43),0)</f>
        <v>0</v>
      </c>
      <c r="R43" s="357">
        <f t="shared" ref="R43:R47" si="129">IFERROR(AVERAGE(AK43:AV43),0)</f>
        <v>2.9</v>
      </c>
      <c r="S43" s="357">
        <f t="shared" ref="S43:S47" si="130">IFERROR(AVERAGE(AW43:BH43),0)</f>
        <v>21.75</v>
      </c>
      <c r="T43" s="357">
        <f t="shared" ref="T43:T47" si="131">IFERROR(AVERAGE(BI43:BT43),0)</f>
        <v>1.4789999999999999</v>
      </c>
      <c r="U43" s="357">
        <f t="shared" ref="U43:U47" si="132">IFERROR(AVERAGE(BU43:CF43),0)</f>
        <v>0.90000000000000024</v>
      </c>
      <c r="V43" s="357">
        <f t="shared" ref="V43:V47" si="133">IFERROR(AVERAGE(CG43:CR43),0)</f>
        <v>0.85500000000000032</v>
      </c>
      <c r="W43" s="357">
        <f t="shared" ref="W43:W47" si="134">IFERROR(AVERAGE(CS43:DD43),0)</f>
        <v>0.81225000000000003</v>
      </c>
      <c r="X43" s="376"/>
      <c r="Y43" s="356"/>
      <c r="Z43" s="356"/>
      <c r="AA43" s="356"/>
      <c r="AB43" s="356"/>
      <c r="AC43" s="356"/>
      <c r="AD43" s="356"/>
      <c r="AE43" s="356"/>
      <c r="AF43" s="356"/>
      <c r="AG43" s="356"/>
      <c r="AH43" s="356"/>
      <c r="AI43" s="356"/>
      <c r="AJ43" s="356"/>
      <c r="AK43" s="377">
        <f t="shared" ref="AK43:AV43" si="135">IF($J43="","",IF($F43="Per Revenue Dollar",$J43*AK25,IF($F43="Per Unit",$J43*AK17,IF($F43="Fixed Dollar Per Month",IF($G43&lt;AK$8,$J43,0)))))</f>
        <v>2.9000000000000004</v>
      </c>
      <c r="AL43" s="378">
        <f t="shared" si="135"/>
        <v>2.9000000000000004</v>
      </c>
      <c r="AM43" s="378">
        <f t="shared" si="135"/>
        <v>2.9000000000000004</v>
      </c>
      <c r="AN43" s="378">
        <f t="shared" si="135"/>
        <v>2.9000000000000004</v>
      </c>
      <c r="AO43" s="378">
        <f t="shared" si="135"/>
        <v>2.9000000000000004</v>
      </c>
      <c r="AP43" s="378">
        <f t="shared" si="135"/>
        <v>2.9000000000000004</v>
      </c>
      <c r="AQ43" s="378">
        <f t="shared" si="135"/>
        <v>2.9000000000000004</v>
      </c>
      <c r="AR43" s="378">
        <f t="shared" si="135"/>
        <v>2.9000000000000004</v>
      </c>
      <c r="AS43" s="378">
        <f t="shared" si="135"/>
        <v>2.9000000000000004</v>
      </c>
      <c r="AT43" s="378">
        <f t="shared" si="135"/>
        <v>2.9000000000000004</v>
      </c>
      <c r="AU43" s="378">
        <f t="shared" si="135"/>
        <v>2.9000000000000004</v>
      </c>
      <c r="AV43" s="379">
        <f t="shared" si="135"/>
        <v>2.9000000000000004</v>
      </c>
      <c r="AW43" s="378">
        <f t="shared" ref="AW43:BH43" si="136">IF($K43="","",IF($F43="Per Revenue Dollar",$K43*AW25,IF($F43="Per Unit",$K43*AW17,IF($F43="Fixed Dollar Per Month",IF($G43&lt;AW$8,$K43,0)))))</f>
        <v>21.75</v>
      </c>
      <c r="AX43" s="378">
        <f t="shared" si="136"/>
        <v>21.75</v>
      </c>
      <c r="AY43" s="378">
        <f t="shared" si="136"/>
        <v>21.75</v>
      </c>
      <c r="AZ43" s="378">
        <f t="shared" si="136"/>
        <v>21.75</v>
      </c>
      <c r="BA43" s="378">
        <f t="shared" si="136"/>
        <v>21.75</v>
      </c>
      <c r="BB43" s="378">
        <f t="shared" si="136"/>
        <v>21.75</v>
      </c>
      <c r="BC43" s="378">
        <f t="shared" si="136"/>
        <v>21.75</v>
      </c>
      <c r="BD43" s="378">
        <f t="shared" si="136"/>
        <v>21.75</v>
      </c>
      <c r="BE43" s="378">
        <f t="shared" si="136"/>
        <v>21.75</v>
      </c>
      <c r="BF43" s="378">
        <f t="shared" si="136"/>
        <v>21.75</v>
      </c>
      <c r="BG43" s="378">
        <f t="shared" si="136"/>
        <v>21.75</v>
      </c>
      <c r="BH43" s="379">
        <f t="shared" si="136"/>
        <v>21.75</v>
      </c>
      <c r="BI43" s="378">
        <f t="shared" ref="BI43:BT43" si="137">IF($L43="","",IF($F43="Per Revenue Dollar",$L43*BI25,IF($F43="Per Unit",$L43*BI17,IF($F43="Fixed Dollar Per Month",IF($G43&lt;BI$8,$L43,0)))))</f>
        <v>1.4790000000000001</v>
      </c>
      <c r="BJ43" s="378">
        <f t="shared" si="137"/>
        <v>1.4790000000000001</v>
      </c>
      <c r="BK43" s="378">
        <f t="shared" si="137"/>
        <v>1.4790000000000001</v>
      </c>
      <c r="BL43" s="378">
        <f t="shared" si="137"/>
        <v>1.4790000000000001</v>
      </c>
      <c r="BM43" s="378">
        <f t="shared" si="137"/>
        <v>1.4790000000000001</v>
      </c>
      <c r="BN43" s="378">
        <f t="shared" si="137"/>
        <v>1.4790000000000001</v>
      </c>
      <c r="BO43" s="378">
        <f t="shared" si="137"/>
        <v>1.4790000000000001</v>
      </c>
      <c r="BP43" s="378">
        <f t="shared" si="137"/>
        <v>1.4790000000000001</v>
      </c>
      <c r="BQ43" s="378">
        <f t="shared" si="137"/>
        <v>1.4790000000000001</v>
      </c>
      <c r="BR43" s="378">
        <f t="shared" si="137"/>
        <v>1.4790000000000001</v>
      </c>
      <c r="BS43" s="378">
        <f t="shared" si="137"/>
        <v>1.4790000000000001</v>
      </c>
      <c r="BT43" s="379">
        <f t="shared" si="137"/>
        <v>1.4790000000000001</v>
      </c>
      <c r="BU43" s="378">
        <f t="shared" ref="BU43:CF43" si="138">IF($M43="","",IF($F43="Per Revenue Dollar",$M43*BU25,IF($F43="Per Unit",$M43*BU17,IF($F43="Fixed Dollar Per Month",IF($G43&lt;BU$8,$M43,0)))))</f>
        <v>0.9</v>
      </c>
      <c r="BV43" s="378">
        <f t="shared" si="138"/>
        <v>0.9</v>
      </c>
      <c r="BW43" s="378">
        <f t="shared" si="138"/>
        <v>0.9</v>
      </c>
      <c r="BX43" s="378">
        <f t="shared" si="138"/>
        <v>0.9</v>
      </c>
      <c r="BY43" s="378">
        <f t="shared" si="138"/>
        <v>0.9</v>
      </c>
      <c r="BZ43" s="378">
        <f t="shared" si="138"/>
        <v>0.9</v>
      </c>
      <c r="CA43" s="378">
        <f t="shared" si="138"/>
        <v>0.9</v>
      </c>
      <c r="CB43" s="378">
        <f t="shared" si="138"/>
        <v>0.9</v>
      </c>
      <c r="CC43" s="378">
        <f t="shared" si="138"/>
        <v>0.9</v>
      </c>
      <c r="CD43" s="378">
        <f t="shared" si="138"/>
        <v>0.9</v>
      </c>
      <c r="CE43" s="378">
        <f t="shared" si="138"/>
        <v>0.9</v>
      </c>
      <c r="CF43" s="379">
        <f t="shared" si="138"/>
        <v>0.9</v>
      </c>
      <c r="CG43" s="378">
        <f t="shared" ref="CG43:CR43" si="139">IF($N43="","",IF($F43="Per Revenue Dollar",$N43*CG25,IF($F43="Per Unit",$N43*CG17,IF($F43="Fixed Dollar Per Month",IF($G43&lt;CG$8,$N43,0)))))</f>
        <v>0.85499999999999998</v>
      </c>
      <c r="CH43" s="378">
        <f t="shared" si="139"/>
        <v>0.85499999999999998</v>
      </c>
      <c r="CI43" s="378">
        <f t="shared" si="139"/>
        <v>0.85499999999999998</v>
      </c>
      <c r="CJ43" s="378">
        <f t="shared" si="139"/>
        <v>0.85499999999999998</v>
      </c>
      <c r="CK43" s="378">
        <f t="shared" si="139"/>
        <v>0.85499999999999998</v>
      </c>
      <c r="CL43" s="378">
        <f t="shared" si="139"/>
        <v>0.85499999999999998</v>
      </c>
      <c r="CM43" s="378">
        <f t="shared" si="139"/>
        <v>0.85499999999999998</v>
      </c>
      <c r="CN43" s="378">
        <f t="shared" si="139"/>
        <v>0.85499999999999998</v>
      </c>
      <c r="CO43" s="378">
        <f t="shared" si="139"/>
        <v>0.85499999999999998</v>
      </c>
      <c r="CP43" s="378">
        <f t="shared" si="139"/>
        <v>0.85499999999999998</v>
      </c>
      <c r="CQ43" s="378">
        <f t="shared" si="139"/>
        <v>0.85499999999999998</v>
      </c>
      <c r="CR43" s="379">
        <f t="shared" si="139"/>
        <v>0.85499999999999998</v>
      </c>
      <c r="CS43" s="378">
        <f t="shared" ref="CS43:DD43" si="140">IF($O43="","",IF($F43="Per Revenue Dollar",$O43*CS25,IF($F43="Per Unit",$O43*CS17,IF($F43="Fixed Dollar Per Month",IF($G43&lt;CS$8,$O43,0)))))</f>
        <v>0.81224999999999992</v>
      </c>
      <c r="CT43" s="378">
        <f t="shared" si="140"/>
        <v>0.81224999999999992</v>
      </c>
      <c r="CU43" s="378">
        <f t="shared" si="140"/>
        <v>0.81224999999999992</v>
      </c>
      <c r="CV43" s="378">
        <f t="shared" si="140"/>
        <v>0.81224999999999992</v>
      </c>
      <c r="CW43" s="378">
        <f t="shared" si="140"/>
        <v>0.81224999999999992</v>
      </c>
      <c r="CX43" s="378">
        <f t="shared" si="140"/>
        <v>0.81224999999999992</v>
      </c>
      <c r="CY43" s="378">
        <f t="shared" si="140"/>
        <v>0.81224999999999992</v>
      </c>
      <c r="CZ43" s="378">
        <f t="shared" si="140"/>
        <v>0.81224999999999992</v>
      </c>
      <c r="DA43" s="378">
        <f t="shared" si="140"/>
        <v>0.81224999999999992</v>
      </c>
      <c r="DB43" s="378">
        <f t="shared" si="140"/>
        <v>0.81224999999999992</v>
      </c>
      <c r="DC43" s="378">
        <f t="shared" si="140"/>
        <v>0.81224999999999992</v>
      </c>
      <c r="DD43" s="379">
        <f t="shared" si="140"/>
        <v>0.81224999999999992</v>
      </c>
    </row>
    <row r="44" spans="3:108" outlineLevel="1">
      <c r="D44" s="291"/>
      <c r="E44" s="334" t="str">
        <f>IF(E18="","","COGS - "&amp;E18)</f>
        <v>COGS - Pro</v>
      </c>
      <c r="F44" s="504" t="s">
        <v>190</v>
      </c>
      <c r="G44" s="506"/>
      <c r="I44" s="375">
        <v>0</v>
      </c>
      <c r="J44" s="508">
        <v>0.1</v>
      </c>
      <c r="K44" s="508">
        <v>0.75</v>
      </c>
      <c r="L44" s="508">
        <v>0.05</v>
      </c>
      <c r="M44" s="508">
        <v>0.02</v>
      </c>
      <c r="N44" s="508">
        <v>0.02</v>
      </c>
      <c r="O44" s="508">
        <v>0.02</v>
      </c>
      <c r="Q44" s="356">
        <f t="shared" si="128"/>
        <v>0</v>
      </c>
      <c r="R44" s="357">
        <f t="shared" si="129"/>
        <v>4.8999999999999995</v>
      </c>
      <c r="S44" s="357">
        <f t="shared" si="130"/>
        <v>36.75</v>
      </c>
      <c r="T44" s="357">
        <f t="shared" si="131"/>
        <v>2.499000000000001</v>
      </c>
      <c r="U44" s="357">
        <f t="shared" si="132"/>
        <v>1.1999999999999997</v>
      </c>
      <c r="V44" s="357">
        <f t="shared" si="133"/>
        <v>1.224</v>
      </c>
      <c r="W44" s="357">
        <f t="shared" si="134"/>
        <v>1.2484800000000005</v>
      </c>
      <c r="X44" s="376"/>
      <c r="Y44" s="356"/>
      <c r="Z44" s="356"/>
      <c r="AA44" s="356"/>
      <c r="AB44" s="356"/>
      <c r="AC44" s="356"/>
      <c r="AD44" s="356"/>
      <c r="AE44" s="356"/>
      <c r="AF44" s="356"/>
      <c r="AG44" s="356"/>
      <c r="AH44" s="356"/>
      <c r="AI44" s="356"/>
      <c r="AJ44" s="356"/>
      <c r="AK44" s="377">
        <f t="shared" ref="AK44:AV44" si="141">IF($J44="","",IF($F44="Per Revenue Dollar",$J44*AK26,IF($F44="Per Unit",$J44*AK18,IF($F44="Fixed Dollar Per Month",IF($G44&lt;AK$8,$J44,0)))))</f>
        <v>4.9000000000000004</v>
      </c>
      <c r="AL44" s="378">
        <f t="shared" si="141"/>
        <v>4.9000000000000004</v>
      </c>
      <c r="AM44" s="378">
        <f t="shared" si="141"/>
        <v>4.9000000000000004</v>
      </c>
      <c r="AN44" s="378">
        <f t="shared" si="141"/>
        <v>4.9000000000000004</v>
      </c>
      <c r="AO44" s="378">
        <f t="shared" si="141"/>
        <v>4.9000000000000004</v>
      </c>
      <c r="AP44" s="378">
        <f t="shared" si="141"/>
        <v>4.9000000000000004</v>
      </c>
      <c r="AQ44" s="378">
        <f t="shared" si="141"/>
        <v>4.9000000000000004</v>
      </c>
      <c r="AR44" s="378">
        <f t="shared" si="141"/>
        <v>4.9000000000000004</v>
      </c>
      <c r="AS44" s="378">
        <f t="shared" si="141"/>
        <v>4.9000000000000004</v>
      </c>
      <c r="AT44" s="378">
        <f t="shared" si="141"/>
        <v>4.9000000000000004</v>
      </c>
      <c r="AU44" s="378">
        <f t="shared" si="141"/>
        <v>4.9000000000000004</v>
      </c>
      <c r="AV44" s="379">
        <f t="shared" si="141"/>
        <v>4.9000000000000004</v>
      </c>
      <c r="AW44" s="378">
        <f t="shared" ref="AW44:BH44" si="142">IF($K44="","",IF($F44="Per Revenue Dollar",$K44*AW26,IF($F44="Per Unit",$K44*AW18,IF($F44="Fixed Dollar Per Month",IF($G44&lt;AW$8,$K44,0)))))</f>
        <v>36.75</v>
      </c>
      <c r="AX44" s="378">
        <f t="shared" si="142"/>
        <v>36.75</v>
      </c>
      <c r="AY44" s="378">
        <f t="shared" si="142"/>
        <v>36.75</v>
      </c>
      <c r="AZ44" s="378">
        <f t="shared" si="142"/>
        <v>36.75</v>
      </c>
      <c r="BA44" s="378">
        <f t="shared" si="142"/>
        <v>36.75</v>
      </c>
      <c r="BB44" s="378">
        <f t="shared" si="142"/>
        <v>36.75</v>
      </c>
      <c r="BC44" s="378">
        <f t="shared" si="142"/>
        <v>36.75</v>
      </c>
      <c r="BD44" s="378">
        <f t="shared" si="142"/>
        <v>36.75</v>
      </c>
      <c r="BE44" s="378">
        <f t="shared" si="142"/>
        <v>36.75</v>
      </c>
      <c r="BF44" s="378">
        <f t="shared" si="142"/>
        <v>36.75</v>
      </c>
      <c r="BG44" s="378">
        <f t="shared" si="142"/>
        <v>36.75</v>
      </c>
      <c r="BH44" s="379">
        <f t="shared" si="142"/>
        <v>36.75</v>
      </c>
      <c r="BI44" s="378">
        <f t="shared" ref="BI44:BT44" si="143">IF($L44="","",IF($F44="Per Revenue Dollar",$L44*BI26,IF($F44="Per Unit",$L44*BI18,IF($F44="Fixed Dollar Per Month",IF($G44&lt;BI$8,$L44,0)))))</f>
        <v>2.4990000000000006</v>
      </c>
      <c r="BJ44" s="378">
        <f t="shared" si="143"/>
        <v>2.4990000000000006</v>
      </c>
      <c r="BK44" s="378">
        <f t="shared" si="143"/>
        <v>2.4990000000000006</v>
      </c>
      <c r="BL44" s="378">
        <f t="shared" si="143"/>
        <v>2.4990000000000006</v>
      </c>
      <c r="BM44" s="378">
        <f t="shared" si="143"/>
        <v>2.4990000000000006</v>
      </c>
      <c r="BN44" s="378">
        <f t="shared" si="143"/>
        <v>2.4990000000000006</v>
      </c>
      <c r="BO44" s="378">
        <f t="shared" si="143"/>
        <v>2.4990000000000006</v>
      </c>
      <c r="BP44" s="378">
        <f t="shared" si="143"/>
        <v>2.4990000000000006</v>
      </c>
      <c r="BQ44" s="378">
        <f t="shared" si="143"/>
        <v>2.4990000000000006</v>
      </c>
      <c r="BR44" s="378">
        <f t="shared" si="143"/>
        <v>2.4990000000000006</v>
      </c>
      <c r="BS44" s="378">
        <f t="shared" si="143"/>
        <v>2.4990000000000006</v>
      </c>
      <c r="BT44" s="379">
        <f t="shared" si="143"/>
        <v>2.4990000000000006</v>
      </c>
      <c r="BU44" s="378">
        <f t="shared" ref="BU44:CF44" si="144">IF($M44="","",IF($F44="Per Revenue Dollar",$M44*BU26,IF($F44="Per Unit",$M44*BU18,IF($F44="Fixed Dollar Per Month",IF($G44&lt;BU$8,$M44,0)))))</f>
        <v>1.2</v>
      </c>
      <c r="BV44" s="378">
        <f t="shared" si="144"/>
        <v>1.2</v>
      </c>
      <c r="BW44" s="378">
        <f t="shared" si="144"/>
        <v>1.2</v>
      </c>
      <c r="BX44" s="378">
        <f t="shared" si="144"/>
        <v>1.2</v>
      </c>
      <c r="BY44" s="378">
        <f t="shared" si="144"/>
        <v>1.2</v>
      </c>
      <c r="BZ44" s="378">
        <f t="shared" si="144"/>
        <v>1.2</v>
      </c>
      <c r="CA44" s="378">
        <f t="shared" si="144"/>
        <v>1.2</v>
      </c>
      <c r="CB44" s="378">
        <f t="shared" si="144"/>
        <v>1.2</v>
      </c>
      <c r="CC44" s="378">
        <f t="shared" si="144"/>
        <v>1.2</v>
      </c>
      <c r="CD44" s="378">
        <f t="shared" si="144"/>
        <v>1.2</v>
      </c>
      <c r="CE44" s="378">
        <f t="shared" si="144"/>
        <v>1.2</v>
      </c>
      <c r="CF44" s="379">
        <f t="shared" si="144"/>
        <v>1.2</v>
      </c>
      <c r="CG44" s="378">
        <f t="shared" ref="CG44:CR44" si="145">IF($N44="","",IF($F44="Per Revenue Dollar",$N44*CG26,IF($F44="Per Unit",$N44*CG18,IF($F44="Fixed Dollar Per Month",IF($G44&lt;CG$8,$N44,0)))))</f>
        <v>1.224</v>
      </c>
      <c r="CH44" s="378">
        <f t="shared" si="145"/>
        <v>1.224</v>
      </c>
      <c r="CI44" s="378">
        <f t="shared" si="145"/>
        <v>1.224</v>
      </c>
      <c r="CJ44" s="378">
        <f t="shared" si="145"/>
        <v>1.224</v>
      </c>
      <c r="CK44" s="378">
        <f t="shared" si="145"/>
        <v>1.224</v>
      </c>
      <c r="CL44" s="378">
        <f t="shared" si="145"/>
        <v>1.224</v>
      </c>
      <c r="CM44" s="378">
        <f t="shared" si="145"/>
        <v>1.224</v>
      </c>
      <c r="CN44" s="378">
        <f t="shared" si="145"/>
        <v>1.224</v>
      </c>
      <c r="CO44" s="378">
        <f t="shared" si="145"/>
        <v>1.224</v>
      </c>
      <c r="CP44" s="378">
        <f t="shared" si="145"/>
        <v>1.224</v>
      </c>
      <c r="CQ44" s="378">
        <f t="shared" si="145"/>
        <v>1.224</v>
      </c>
      <c r="CR44" s="379">
        <f t="shared" si="145"/>
        <v>1.224</v>
      </c>
      <c r="CS44" s="378">
        <f t="shared" ref="CS44:DD44" si="146">IF($O44="","",IF($F44="Per Revenue Dollar",$O44*CS26,IF($F44="Per Unit",$O44*CS18,IF($F44="Fixed Dollar Per Month",IF($G44&lt;CS$8,$O44,0)))))</f>
        <v>1.2484800000000003</v>
      </c>
      <c r="CT44" s="378">
        <f t="shared" si="146"/>
        <v>1.2484800000000003</v>
      </c>
      <c r="CU44" s="378">
        <f t="shared" si="146"/>
        <v>1.2484800000000003</v>
      </c>
      <c r="CV44" s="378">
        <f t="shared" si="146"/>
        <v>1.2484800000000003</v>
      </c>
      <c r="CW44" s="378">
        <f t="shared" si="146"/>
        <v>1.2484800000000003</v>
      </c>
      <c r="CX44" s="378">
        <f t="shared" si="146"/>
        <v>1.2484800000000003</v>
      </c>
      <c r="CY44" s="378">
        <f t="shared" si="146"/>
        <v>1.2484800000000003</v>
      </c>
      <c r="CZ44" s="378">
        <f t="shared" si="146"/>
        <v>1.2484800000000003</v>
      </c>
      <c r="DA44" s="378">
        <f t="shared" si="146"/>
        <v>1.2484800000000003</v>
      </c>
      <c r="DB44" s="378">
        <f t="shared" si="146"/>
        <v>1.2484800000000003</v>
      </c>
      <c r="DC44" s="378">
        <f t="shared" si="146"/>
        <v>1.2484800000000003</v>
      </c>
      <c r="DD44" s="379">
        <f t="shared" si="146"/>
        <v>1.2484800000000003</v>
      </c>
    </row>
    <row r="45" spans="3:108" outlineLevel="1">
      <c r="D45" s="291"/>
      <c r="E45" s="334" t="str">
        <f>IF(E19="","","COGS - "&amp;E19)</f>
        <v>COGS - Mult-User</v>
      </c>
      <c r="F45" s="504" t="s">
        <v>190</v>
      </c>
      <c r="G45" s="507"/>
      <c r="I45" s="375">
        <v>0</v>
      </c>
      <c r="J45" s="508">
        <v>0.15</v>
      </c>
      <c r="K45" s="508">
        <v>0.15</v>
      </c>
      <c r="L45" s="508">
        <v>0.08</v>
      </c>
      <c r="M45" s="508">
        <v>0.05</v>
      </c>
      <c r="N45" s="508">
        <v>0.05</v>
      </c>
      <c r="O45" s="508">
        <v>0.05</v>
      </c>
      <c r="Q45" s="356">
        <f t="shared" si="128"/>
        <v>0</v>
      </c>
      <c r="R45" s="357">
        <f t="shared" si="129"/>
        <v>37.5</v>
      </c>
      <c r="S45" s="357">
        <f t="shared" si="130"/>
        <v>41.25</v>
      </c>
      <c r="T45" s="357">
        <f t="shared" si="131"/>
        <v>28</v>
      </c>
      <c r="U45" s="357">
        <f t="shared" si="132"/>
        <v>30</v>
      </c>
      <c r="V45" s="357">
        <f t="shared" si="133"/>
        <v>50</v>
      </c>
      <c r="W45" s="357">
        <f t="shared" si="134"/>
        <v>87.5</v>
      </c>
      <c r="X45" s="376"/>
      <c r="Y45" s="356"/>
      <c r="Z45" s="356"/>
      <c r="AA45" s="356"/>
      <c r="AB45" s="356"/>
      <c r="AC45" s="356"/>
      <c r="AD45" s="356"/>
      <c r="AE45" s="356"/>
      <c r="AF45" s="356"/>
      <c r="AG45" s="356"/>
      <c r="AH45" s="356"/>
      <c r="AI45" s="356"/>
      <c r="AJ45" s="356"/>
      <c r="AK45" s="377">
        <f t="shared" ref="AK45:AV45" si="147">IF($J45="","",IF($F45="Per Revenue Dollar",$J45*AK27,IF($F45="Per Unit",$J45*AK19,IF($F45="Fixed Dollar Per Month",IF($G45&lt;AK$8,$J45,0)))))</f>
        <v>37.5</v>
      </c>
      <c r="AL45" s="378">
        <f t="shared" si="147"/>
        <v>37.5</v>
      </c>
      <c r="AM45" s="378">
        <f t="shared" si="147"/>
        <v>37.5</v>
      </c>
      <c r="AN45" s="378">
        <f t="shared" si="147"/>
        <v>37.5</v>
      </c>
      <c r="AO45" s="378">
        <f t="shared" si="147"/>
        <v>37.5</v>
      </c>
      <c r="AP45" s="378">
        <f t="shared" si="147"/>
        <v>37.5</v>
      </c>
      <c r="AQ45" s="378">
        <f t="shared" si="147"/>
        <v>37.5</v>
      </c>
      <c r="AR45" s="378">
        <f t="shared" si="147"/>
        <v>37.5</v>
      </c>
      <c r="AS45" s="378">
        <f t="shared" si="147"/>
        <v>37.5</v>
      </c>
      <c r="AT45" s="378">
        <f t="shared" si="147"/>
        <v>37.5</v>
      </c>
      <c r="AU45" s="378">
        <f t="shared" si="147"/>
        <v>37.5</v>
      </c>
      <c r="AV45" s="379">
        <f t="shared" si="147"/>
        <v>37.5</v>
      </c>
      <c r="AW45" s="378">
        <f t="shared" ref="AW45:BH45" si="148">IF($K45="","",IF($F45="Per Revenue Dollar",$K45*AW27,IF($F45="Per Unit",$K45*AW19,IF($F45="Fixed Dollar Per Month",IF($G45&lt;AW$8,$K45,0)))))</f>
        <v>41.25</v>
      </c>
      <c r="AX45" s="378">
        <f t="shared" si="148"/>
        <v>41.25</v>
      </c>
      <c r="AY45" s="378">
        <f t="shared" si="148"/>
        <v>41.25</v>
      </c>
      <c r="AZ45" s="378">
        <f t="shared" si="148"/>
        <v>41.25</v>
      </c>
      <c r="BA45" s="378">
        <f t="shared" si="148"/>
        <v>41.25</v>
      </c>
      <c r="BB45" s="378">
        <f t="shared" si="148"/>
        <v>41.25</v>
      </c>
      <c r="BC45" s="378">
        <f t="shared" si="148"/>
        <v>41.25</v>
      </c>
      <c r="BD45" s="378">
        <f t="shared" si="148"/>
        <v>41.25</v>
      </c>
      <c r="BE45" s="378">
        <f t="shared" si="148"/>
        <v>41.25</v>
      </c>
      <c r="BF45" s="378">
        <f t="shared" si="148"/>
        <v>41.25</v>
      </c>
      <c r="BG45" s="378">
        <f t="shared" si="148"/>
        <v>41.25</v>
      </c>
      <c r="BH45" s="379">
        <f t="shared" si="148"/>
        <v>41.25</v>
      </c>
      <c r="BI45" s="378">
        <f t="shared" ref="BI45:BT45" si="149">IF($L45="","",IF($F45="Per Revenue Dollar",$L45*BI27,IF($F45="Per Unit",$L45*BI19,IF($F45="Fixed Dollar Per Month",IF($G45&lt;BI$8,$L45,0)))))</f>
        <v>28</v>
      </c>
      <c r="BJ45" s="378">
        <f t="shared" si="149"/>
        <v>28</v>
      </c>
      <c r="BK45" s="378">
        <f t="shared" si="149"/>
        <v>28</v>
      </c>
      <c r="BL45" s="378">
        <f t="shared" si="149"/>
        <v>28</v>
      </c>
      <c r="BM45" s="378">
        <f t="shared" si="149"/>
        <v>28</v>
      </c>
      <c r="BN45" s="378">
        <f t="shared" si="149"/>
        <v>28</v>
      </c>
      <c r="BO45" s="378">
        <f t="shared" si="149"/>
        <v>28</v>
      </c>
      <c r="BP45" s="378">
        <f t="shared" si="149"/>
        <v>28</v>
      </c>
      <c r="BQ45" s="378">
        <f t="shared" si="149"/>
        <v>28</v>
      </c>
      <c r="BR45" s="378">
        <f t="shared" si="149"/>
        <v>28</v>
      </c>
      <c r="BS45" s="378">
        <f t="shared" si="149"/>
        <v>28</v>
      </c>
      <c r="BT45" s="379">
        <f t="shared" si="149"/>
        <v>28</v>
      </c>
      <c r="BU45" s="378">
        <f t="shared" ref="BU45:CF45" si="150">IF($M45="","",IF($F45="Per Revenue Dollar",$M45*BU27,IF($F45="Per Unit",$M45*BU19,IF($F45="Fixed Dollar Per Month",IF($G45&lt;BU$8,$M45,0)))))</f>
        <v>30</v>
      </c>
      <c r="BV45" s="378">
        <f t="shared" si="150"/>
        <v>30</v>
      </c>
      <c r="BW45" s="378">
        <f t="shared" si="150"/>
        <v>30</v>
      </c>
      <c r="BX45" s="378">
        <f t="shared" si="150"/>
        <v>30</v>
      </c>
      <c r="BY45" s="378">
        <f t="shared" si="150"/>
        <v>30</v>
      </c>
      <c r="BZ45" s="378">
        <f t="shared" si="150"/>
        <v>30</v>
      </c>
      <c r="CA45" s="378">
        <f t="shared" si="150"/>
        <v>30</v>
      </c>
      <c r="CB45" s="378">
        <f t="shared" si="150"/>
        <v>30</v>
      </c>
      <c r="CC45" s="378">
        <f t="shared" si="150"/>
        <v>30</v>
      </c>
      <c r="CD45" s="378">
        <f t="shared" si="150"/>
        <v>30</v>
      </c>
      <c r="CE45" s="378">
        <f t="shared" si="150"/>
        <v>30</v>
      </c>
      <c r="CF45" s="379">
        <f t="shared" si="150"/>
        <v>30</v>
      </c>
      <c r="CG45" s="378">
        <f t="shared" ref="CG45:CR45" si="151">IF($N45="","",IF($F45="Per Revenue Dollar",$N45*CG27,IF($F45="Per Unit",$N45*CG19,IF($F45="Fixed Dollar Per Month",IF($G45&lt;CG$8,$N45,0)))))</f>
        <v>50</v>
      </c>
      <c r="CH45" s="378">
        <f t="shared" si="151"/>
        <v>50</v>
      </c>
      <c r="CI45" s="378">
        <f t="shared" si="151"/>
        <v>50</v>
      </c>
      <c r="CJ45" s="378">
        <f t="shared" si="151"/>
        <v>50</v>
      </c>
      <c r="CK45" s="378">
        <f t="shared" si="151"/>
        <v>50</v>
      </c>
      <c r="CL45" s="378">
        <f t="shared" si="151"/>
        <v>50</v>
      </c>
      <c r="CM45" s="378">
        <f t="shared" si="151"/>
        <v>50</v>
      </c>
      <c r="CN45" s="378">
        <f t="shared" si="151"/>
        <v>50</v>
      </c>
      <c r="CO45" s="378">
        <f t="shared" si="151"/>
        <v>50</v>
      </c>
      <c r="CP45" s="378">
        <f t="shared" si="151"/>
        <v>50</v>
      </c>
      <c r="CQ45" s="378">
        <f t="shared" si="151"/>
        <v>50</v>
      </c>
      <c r="CR45" s="379">
        <f t="shared" si="151"/>
        <v>50</v>
      </c>
      <c r="CS45" s="378">
        <f t="shared" ref="CS45:DD45" si="152">IF($O45="","",IF($F45="Per Revenue Dollar",$O45*CS27,IF($F45="Per Unit",$O45*CS19,IF($F45="Fixed Dollar Per Month",IF($G45&lt;CS$8,$O45,0)))))</f>
        <v>87.5</v>
      </c>
      <c r="CT45" s="378">
        <f t="shared" si="152"/>
        <v>87.5</v>
      </c>
      <c r="CU45" s="378">
        <f t="shared" si="152"/>
        <v>87.5</v>
      </c>
      <c r="CV45" s="378">
        <f t="shared" si="152"/>
        <v>87.5</v>
      </c>
      <c r="CW45" s="378">
        <f t="shared" si="152"/>
        <v>87.5</v>
      </c>
      <c r="CX45" s="378">
        <f t="shared" si="152"/>
        <v>87.5</v>
      </c>
      <c r="CY45" s="378">
        <f t="shared" si="152"/>
        <v>87.5</v>
      </c>
      <c r="CZ45" s="378">
        <f t="shared" si="152"/>
        <v>87.5</v>
      </c>
      <c r="DA45" s="378">
        <f t="shared" si="152"/>
        <v>87.5</v>
      </c>
      <c r="DB45" s="378">
        <f t="shared" si="152"/>
        <v>87.5</v>
      </c>
      <c r="DC45" s="378">
        <f t="shared" si="152"/>
        <v>87.5</v>
      </c>
      <c r="DD45" s="379">
        <f t="shared" si="152"/>
        <v>87.5</v>
      </c>
    </row>
    <row r="46" spans="3:108" outlineLevel="1">
      <c r="D46" s="291"/>
      <c r="E46" s="334" t="str">
        <f>IF(E20="","","COGS - "&amp;E20)</f>
        <v>COGS - Invoice Financing</v>
      </c>
      <c r="F46" s="504" t="s">
        <v>190</v>
      </c>
      <c r="G46" s="506"/>
      <c r="I46" s="380"/>
      <c r="J46" s="508">
        <v>0.25</v>
      </c>
      <c r="K46" s="508">
        <v>0.25</v>
      </c>
      <c r="L46" s="508">
        <v>0.2</v>
      </c>
      <c r="M46" s="508">
        <v>0.15</v>
      </c>
      <c r="N46" s="508">
        <v>0.15</v>
      </c>
      <c r="O46" s="508">
        <v>0.15</v>
      </c>
      <c r="Q46" s="356">
        <f t="shared" si="128"/>
        <v>0</v>
      </c>
      <c r="R46" s="357">
        <f t="shared" si="129"/>
        <v>0</v>
      </c>
      <c r="S46" s="357">
        <f t="shared" si="130"/>
        <v>12.5</v>
      </c>
      <c r="T46" s="357">
        <f t="shared" si="131"/>
        <v>10</v>
      </c>
      <c r="U46" s="357">
        <f t="shared" si="132"/>
        <v>9</v>
      </c>
      <c r="V46" s="357">
        <f t="shared" si="133"/>
        <v>11.25</v>
      </c>
      <c r="W46" s="357">
        <f t="shared" si="134"/>
        <v>15</v>
      </c>
      <c r="X46" s="376"/>
      <c r="Y46" s="355"/>
      <c r="Z46" s="355"/>
      <c r="AA46" s="355"/>
      <c r="AB46" s="355"/>
      <c r="AC46" s="355"/>
      <c r="AD46" s="355"/>
      <c r="AE46" s="355"/>
      <c r="AF46" s="355"/>
      <c r="AG46" s="355"/>
      <c r="AH46" s="355"/>
      <c r="AI46" s="355"/>
      <c r="AJ46" s="355"/>
      <c r="AK46" s="377">
        <f t="shared" ref="AK46:AV46" si="153">IF($J46="","",IF($F46="Per Revenue Dollar",$J46*AK28,IF($F46="Per Unit",$J46*AK20,IF($F46="Fixed Dollar Per Month",IF($G46&lt;AK$8,$J46,0)))))</f>
        <v>0</v>
      </c>
      <c r="AL46" s="378">
        <f t="shared" si="153"/>
        <v>0</v>
      </c>
      <c r="AM46" s="378">
        <f t="shared" si="153"/>
        <v>0</v>
      </c>
      <c r="AN46" s="378">
        <f t="shared" si="153"/>
        <v>0</v>
      </c>
      <c r="AO46" s="378">
        <f t="shared" si="153"/>
        <v>0</v>
      </c>
      <c r="AP46" s="378">
        <f t="shared" si="153"/>
        <v>0</v>
      </c>
      <c r="AQ46" s="378">
        <f t="shared" si="153"/>
        <v>0</v>
      </c>
      <c r="AR46" s="378">
        <f t="shared" si="153"/>
        <v>0</v>
      </c>
      <c r="AS46" s="378">
        <f t="shared" si="153"/>
        <v>0</v>
      </c>
      <c r="AT46" s="378">
        <f t="shared" si="153"/>
        <v>0</v>
      </c>
      <c r="AU46" s="378">
        <f t="shared" si="153"/>
        <v>0</v>
      </c>
      <c r="AV46" s="379">
        <f t="shared" si="153"/>
        <v>0</v>
      </c>
      <c r="AW46" s="378">
        <f t="shared" ref="AW46:BH46" si="154">IF($K46="","",IF($F46="Per Revenue Dollar",$K46*AW28,IF($F46="Per Unit",$K46*AW20,IF($F46="Fixed Dollar Per Month",IF($G46&lt;AW$8,$K46,0)))))</f>
        <v>12.5</v>
      </c>
      <c r="AX46" s="378">
        <f t="shared" si="154"/>
        <v>12.5</v>
      </c>
      <c r="AY46" s="378">
        <f t="shared" si="154"/>
        <v>12.5</v>
      </c>
      <c r="AZ46" s="378">
        <f t="shared" si="154"/>
        <v>12.5</v>
      </c>
      <c r="BA46" s="378">
        <f t="shared" si="154"/>
        <v>12.5</v>
      </c>
      <c r="BB46" s="378">
        <f t="shared" si="154"/>
        <v>12.5</v>
      </c>
      <c r="BC46" s="378">
        <f t="shared" si="154"/>
        <v>12.5</v>
      </c>
      <c r="BD46" s="378">
        <f t="shared" si="154"/>
        <v>12.5</v>
      </c>
      <c r="BE46" s="378">
        <f t="shared" si="154"/>
        <v>12.5</v>
      </c>
      <c r="BF46" s="378">
        <f t="shared" si="154"/>
        <v>12.5</v>
      </c>
      <c r="BG46" s="378">
        <f t="shared" si="154"/>
        <v>12.5</v>
      </c>
      <c r="BH46" s="379">
        <f t="shared" si="154"/>
        <v>12.5</v>
      </c>
      <c r="BI46" s="378">
        <f t="shared" ref="BI46:BT46" si="155">IF($L46="","",IF($F46="Per Revenue Dollar",$L46*BI28,IF($F46="Per Unit",$L46*BI20,IF($F46="Fixed Dollar Per Month",IF($G46&lt;BI$8,$L46,0)))))</f>
        <v>10</v>
      </c>
      <c r="BJ46" s="378">
        <f t="shared" si="155"/>
        <v>10</v>
      </c>
      <c r="BK46" s="378">
        <f t="shared" si="155"/>
        <v>10</v>
      </c>
      <c r="BL46" s="378">
        <f t="shared" si="155"/>
        <v>10</v>
      </c>
      <c r="BM46" s="378">
        <f t="shared" si="155"/>
        <v>10</v>
      </c>
      <c r="BN46" s="378">
        <f t="shared" si="155"/>
        <v>10</v>
      </c>
      <c r="BO46" s="378">
        <f t="shared" si="155"/>
        <v>10</v>
      </c>
      <c r="BP46" s="378">
        <f t="shared" si="155"/>
        <v>10</v>
      </c>
      <c r="BQ46" s="378">
        <f t="shared" si="155"/>
        <v>10</v>
      </c>
      <c r="BR46" s="378">
        <f t="shared" si="155"/>
        <v>10</v>
      </c>
      <c r="BS46" s="378">
        <f t="shared" si="155"/>
        <v>10</v>
      </c>
      <c r="BT46" s="379">
        <f t="shared" si="155"/>
        <v>10</v>
      </c>
      <c r="BU46" s="378">
        <f t="shared" ref="BU46:CF46" si="156">IF($M46="","",IF($F46="Per Revenue Dollar",$M46*BU28,IF($F46="Per Unit",$M46*BU20,IF($F46="Fixed Dollar Per Month",IF($G46&lt;BU$8,$M46,0)))))</f>
        <v>9</v>
      </c>
      <c r="BV46" s="378">
        <f t="shared" si="156"/>
        <v>9</v>
      </c>
      <c r="BW46" s="378">
        <f t="shared" si="156"/>
        <v>9</v>
      </c>
      <c r="BX46" s="378">
        <f t="shared" si="156"/>
        <v>9</v>
      </c>
      <c r="BY46" s="378">
        <f t="shared" si="156"/>
        <v>9</v>
      </c>
      <c r="BZ46" s="378">
        <f t="shared" si="156"/>
        <v>9</v>
      </c>
      <c r="CA46" s="378">
        <f t="shared" si="156"/>
        <v>9</v>
      </c>
      <c r="CB46" s="378">
        <f t="shared" si="156"/>
        <v>9</v>
      </c>
      <c r="CC46" s="378">
        <f t="shared" si="156"/>
        <v>9</v>
      </c>
      <c r="CD46" s="378">
        <f t="shared" si="156"/>
        <v>9</v>
      </c>
      <c r="CE46" s="378">
        <f t="shared" si="156"/>
        <v>9</v>
      </c>
      <c r="CF46" s="379">
        <f t="shared" si="156"/>
        <v>9</v>
      </c>
      <c r="CG46" s="378">
        <f t="shared" ref="CG46:CR46" si="157">IF($N46="","",IF($F46="Per Revenue Dollar",$N46*CG28,IF($F46="Per Unit",$N46*CG20,IF($F46="Fixed Dollar Per Month",IF($G46&lt;CG$8,$N46,0)))))</f>
        <v>11.25</v>
      </c>
      <c r="CH46" s="378">
        <f t="shared" si="157"/>
        <v>11.25</v>
      </c>
      <c r="CI46" s="378">
        <f t="shared" si="157"/>
        <v>11.25</v>
      </c>
      <c r="CJ46" s="378">
        <f t="shared" si="157"/>
        <v>11.25</v>
      </c>
      <c r="CK46" s="378">
        <f t="shared" si="157"/>
        <v>11.25</v>
      </c>
      <c r="CL46" s="378">
        <f t="shared" si="157"/>
        <v>11.25</v>
      </c>
      <c r="CM46" s="378">
        <f t="shared" si="157"/>
        <v>11.25</v>
      </c>
      <c r="CN46" s="378">
        <f t="shared" si="157"/>
        <v>11.25</v>
      </c>
      <c r="CO46" s="378">
        <f t="shared" si="157"/>
        <v>11.25</v>
      </c>
      <c r="CP46" s="378">
        <f t="shared" si="157"/>
        <v>11.25</v>
      </c>
      <c r="CQ46" s="378">
        <f t="shared" si="157"/>
        <v>11.25</v>
      </c>
      <c r="CR46" s="379">
        <f t="shared" si="157"/>
        <v>11.25</v>
      </c>
      <c r="CS46" s="378">
        <f t="shared" ref="CS46:DD46" si="158">IF($O46="","",IF($F46="Per Revenue Dollar",$O46*CS28,IF($F46="Per Unit",$O46*CS20,IF($F46="Fixed Dollar Per Month",IF($G46&lt;CS$8,$O46,0)))))</f>
        <v>15</v>
      </c>
      <c r="CT46" s="378">
        <f t="shared" si="158"/>
        <v>15</v>
      </c>
      <c r="CU46" s="378">
        <f t="shared" si="158"/>
        <v>15</v>
      </c>
      <c r="CV46" s="378">
        <f t="shared" si="158"/>
        <v>15</v>
      </c>
      <c r="CW46" s="378">
        <f t="shared" si="158"/>
        <v>15</v>
      </c>
      <c r="CX46" s="378">
        <f t="shared" si="158"/>
        <v>15</v>
      </c>
      <c r="CY46" s="378">
        <f t="shared" si="158"/>
        <v>15</v>
      </c>
      <c r="CZ46" s="378">
        <f t="shared" si="158"/>
        <v>15</v>
      </c>
      <c r="DA46" s="378">
        <f t="shared" si="158"/>
        <v>15</v>
      </c>
      <c r="DB46" s="378">
        <f t="shared" si="158"/>
        <v>15</v>
      </c>
      <c r="DC46" s="378">
        <f t="shared" si="158"/>
        <v>15</v>
      </c>
      <c r="DD46" s="379">
        <f t="shared" si="158"/>
        <v>15</v>
      </c>
    </row>
    <row r="47" spans="3:108" outlineLevel="1">
      <c r="D47" s="291"/>
      <c r="E47" s="334" t="str">
        <f>IF(E21="","","COGS - "&amp;E21)</f>
        <v>COGS - Referral Fees</v>
      </c>
      <c r="F47" s="504"/>
      <c r="G47" s="506"/>
      <c r="I47" s="380"/>
      <c r="J47" s="508"/>
      <c r="K47" s="508"/>
      <c r="L47" s="508"/>
      <c r="M47" s="508"/>
      <c r="N47" s="508"/>
      <c r="O47" s="508">
        <v>0</v>
      </c>
      <c r="Q47" s="356">
        <f t="shared" si="128"/>
        <v>0</v>
      </c>
      <c r="R47" s="357">
        <f t="shared" si="129"/>
        <v>0</v>
      </c>
      <c r="S47" s="357">
        <f t="shared" si="130"/>
        <v>0</v>
      </c>
      <c r="T47" s="357">
        <f t="shared" si="131"/>
        <v>0</v>
      </c>
      <c r="U47" s="357">
        <f t="shared" si="132"/>
        <v>0</v>
      </c>
      <c r="V47" s="357">
        <f t="shared" si="133"/>
        <v>0</v>
      </c>
      <c r="W47" s="357">
        <f t="shared" si="134"/>
        <v>0</v>
      </c>
      <c r="X47" s="376"/>
      <c r="Y47" s="355"/>
      <c r="Z47" s="355"/>
      <c r="AA47" s="355"/>
      <c r="AB47" s="355"/>
      <c r="AC47" s="355"/>
      <c r="AD47" s="355"/>
      <c r="AE47" s="355"/>
      <c r="AF47" s="355"/>
      <c r="AG47" s="355"/>
      <c r="AH47" s="355"/>
      <c r="AI47" s="355"/>
      <c r="AJ47" s="355"/>
      <c r="AK47" s="377" t="str">
        <f t="shared" ref="AK47:AV47" si="159">IF($J47="","",IF($F47="Per Revenue Dollar",$J47*AK29,IF($F47="Per Unit",$J47*AK21,IF($F47="Fixed Dollar Per Month",IF($G47&lt;AK$8,$J47,0)))))</f>
        <v/>
      </c>
      <c r="AL47" s="378" t="str">
        <f t="shared" si="159"/>
        <v/>
      </c>
      <c r="AM47" s="378" t="str">
        <f t="shared" si="159"/>
        <v/>
      </c>
      <c r="AN47" s="378" t="str">
        <f t="shared" si="159"/>
        <v/>
      </c>
      <c r="AO47" s="378" t="str">
        <f t="shared" si="159"/>
        <v/>
      </c>
      <c r="AP47" s="378" t="str">
        <f t="shared" si="159"/>
        <v/>
      </c>
      <c r="AQ47" s="378" t="str">
        <f t="shared" si="159"/>
        <v/>
      </c>
      <c r="AR47" s="378" t="str">
        <f t="shared" si="159"/>
        <v/>
      </c>
      <c r="AS47" s="378" t="str">
        <f t="shared" si="159"/>
        <v/>
      </c>
      <c r="AT47" s="378" t="str">
        <f t="shared" si="159"/>
        <v/>
      </c>
      <c r="AU47" s="378" t="str">
        <f t="shared" si="159"/>
        <v/>
      </c>
      <c r="AV47" s="379" t="str">
        <f t="shared" si="159"/>
        <v/>
      </c>
      <c r="AW47" s="378" t="str">
        <f t="shared" ref="AW47:BH47" si="160">IF($K47="","",IF($F47="Per Revenue Dollar",$K47*AW29,IF($F47="Per Unit",$K47*AW21,IF($F47="Fixed Dollar Per Month",IF($G47&lt;AW$8,$K47,0)))))</f>
        <v/>
      </c>
      <c r="AX47" s="378" t="str">
        <f t="shared" si="160"/>
        <v/>
      </c>
      <c r="AY47" s="378" t="str">
        <f t="shared" si="160"/>
        <v/>
      </c>
      <c r="AZ47" s="378" t="str">
        <f t="shared" si="160"/>
        <v/>
      </c>
      <c r="BA47" s="378" t="str">
        <f t="shared" si="160"/>
        <v/>
      </c>
      <c r="BB47" s="378" t="str">
        <f t="shared" si="160"/>
        <v/>
      </c>
      <c r="BC47" s="378" t="str">
        <f t="shared" si="160"/>
        <v/>
      </c>
      <c r="BD47" s="378" t="str">
        <f t="shared" si="160"/>
        <v/>
      </c>
      <c r="BE47" s="378" t="str">
        <f t="shared" si="160"/>
        <v/>
      </c>
      <c r="BF47" s="378" t="str">
        <f t="shared" si="160"/>
        <v/>
      </c>
      <c r="BG47" s="378" t="str">
        <f t="shared" si="160"/>
        <v/>
      </c>
      <c r="BH47" s="379" t="str">
        <f t="shared" si="160"/>
        <v/>
      </c>
      <c r="BI47" s="378" t="str">
        <f t="shared" ref="BI47:BT47" si="161">IF($L47="","",IF($F47="Per Revenue Dollar",$L47*BI29,IF($F47="Per Unit",$L47*BI21,IF($F47="Fixed Dollar Per Month",IF($G47&lt;BI$8,$L47,0)))))</f>
        <v/>
      </c>
      <c r="BJ47" s="378" t="str">
        <f t="shared" si="161"/>
        <v/>
      </c>
      <c r="BK47" s="378" t="str">
        <f t="shared" si="161"/>
        <v/>
      </c>
      <c r="BL47" s="378" t="str">
        <f t="shared" si="161"/>
        <v/>
      </c>
      <c r="BM47" s="378" t="str">
        <f t="shared" si="161"/>
        <v/>
      </c>
      <c r="BN47" s="378" t="str">
        <f t="shared" si="161"/>
        <v/>
      </c>
      <c r="BO47" s="378" t="str">
        <f t="shared" si="161"/>
        <v/>
      </c>
      <c r="BP47" s="378" t="str">
        <f t="shared" si="161"/>
        <v/>
      </c>
      <c r="BQ47" s="378" t="str">
        <f t="shared" si="161"/>
        <v/>
      </c>
      <c r="BR47" s="378" t="str">
        <f t="shared" si="161"/>
        <v/>
      </c>
      <c r="BS47" s="378" t="str">
        <f t="shared" si="161"/>
        <v/>
      </c>
      <c r="BT47" s="379" t="str">
        <f t="shared" si="161"/>
        <v/>
      </c>
      <c r="BU47" s="378" t="str">
        <f t="shared" ref="BU47:CF47" si="162">IF($M47="","",IF($F47="Per Revenue Dollar",$M47*BU29,IF($F47="Per Unit",$M47*BU21,IF($F47="Fixed Dollar Per Month",IF($G47&lt;BU$8,$M47,0)))))</f>
        <v/>
      </c>
      <c r="BV47" s="378" t="str">
        <f t="shared" si="162"/>
        <v/>
      </c>
      <c r="BW47" s="378" t="str">
        <f t="shared" si="162"/>
        <v/>
      </c>
      <c r="BX47" s="378" t="str">
        <f t="shared" si="162"/>
        <v/>
      </c>
      <c r="BY47" s="378" t="str">
        <f t="shared" si="162"/>
        <v/>
      </c>
      <c r="BZ47" s="378" t="str">
        <f t="shared" si="162"/>
        <v/>
      </c>
      <c r="CA47" s="378" t="str">
        <f t="shared" si="162"/>
        <v/>
      </c>
      <c r="CB47" s="378" t="str">
        <f t="shared" si="162"/>
        <v/>
      </c>
      <c r="CC47" s="378" t="str">
        <f t="shared" si="162"/>
        <v/>
      </c>
      <c r="CD47" s="378" t="str">
        <f t="shared" si="162"/>
        <v/>
      </c>
      <c r="CE47" s="378" t="str">
        <f t="shared" si="162"/>
        <v/>
      </c>
      <c r="CF47" s="379" t="str">
        <f t="shared" si="162"/>
        <v/>
      </c>
      <c r="CG47" s="378" t="str">
        <f t="shared" ref="CG47:CR47" si="163">IF($N47="","",IF($F47="Per Revenue Dollar",$N47*CG29,IF($F47="Per Unit",$N47*CG21,IF($F47="Fixed Dollar Per Month",IF($G47&lt;CG$8,$N47,0)))))</f>
        <v/>
      </c>
      <c r="CH47" s="378" t="str">
        <f t="shared" si="163"/>
        <v/>
      </c>
      <c r="CI47" s="378" t="str">
        <f t="shared" si="163"/>
        <v/>
      </c>
      <c r="CJ47" s="378" t="str">
        <f t="shared" si="163"/>
        <v/>
      </c>
      <c r="CK47" s="378" t="str">
        <f t="shared" si="163"/>
        <v/>
      </c>
      <c r="CL47" s="378" t="str">
        <f t="shared" si="163"/>
        <v/>
      </c>
      <c r="CM47" s="378" t="str">
        <f t="shared" si="163"/>
        <v/>
      </c>
      <c r="CN47" s="378" t="str">
        <f t="shared" si="163"/>
        <v/>
      </c>
      <c r="CO47" s="378" t="str">
        <f t="shared" si="163"/>
        <v/>
      </c>
      <c r="CP47" s="378" t="str">
        <f t="shared" si="163"/>
        <v/>
      </c>
      <c r="CQ47" s="378" t="str">
        <f t="shared" si="163"/>
        <v/>
      </c>
      <c r="CR47" s="379" t="str">
        <f t="shared" si="163"/>
        <v/>
      </c>
      <c r="CS47" s="378" t="b">
        <f t="shared" ref="CS47:DD47" si="164">IF($O47="","",IF($F47="Per Revenue Dollar",$O47*CS29,IF($F47="Per Unit",$O47*CS21,IF($F47="Fixed Dollar Per Month",IF($G47&lt;CS$8,$O47,0)))))</f>
        <v>0</v>
      </c>
      <c r="CT47" s="378" t="b">
        <f t="shared" si="164"/>
        <v>0</v>
      </c>
      <c r="CU47" s="378" t="b">
        <f t="shared" si="164"/>
        <v>0</v>
      </c>
      <c r="CV47" s="378" t="b">
        <f t="shared" si="164"/>
        <v>0</v>
      </c>
      <c r="CW47" s="378" t="b">
        <f t="shared" si="164"/>
        <v>0</v>
      </c>
      <c r="CX47" s="378" t="b">
        <f t="shared" si="164"/>
        <v>0</v>
      </c>
      <c r="CY47" s="378" t="b">
        <f t="shared" si="164"/>
        <v>0</v>
      </c>
      <c r="CZ47" s="378" t="b">
        <f t="shared" si="164"/>
        <v>0</v>
      </c>
      <c r="DA47" s="378" t="b">
        <f t="shared" si="164"/>
        <v>0</v>
      </c>
      <c r="DB47" s="378" t="b">
        <f t="shared" si="164"/>
        <v>0</v>
      </c>
      <c r="DC47" s="378" t="b">
        <f t="shared" si="164"/>
        <v>0</v>
      </c>
      <c r="DD47" s="379" t="b">
        <f t="shared" si="164"/>
        <v>0</v>
      </c>
    </row>
    <row r="48" spans="3:108" outlineLevel="1">
      <c r="D48" s="291"/>
      <c r="E48" s="381"/>
      <c r="I48" s="331"/>
      <c r="Q48" s="341"/>
      <c r="R48" s="342"/>
      <c r="S48" s="342"/>
      <c r="T48" s="342"/>
      <c r="U48" s="342"/>
      <c r="V48" s="342"/>
      <c r="W48" s="342"/>
      <c r="Y48" s="341"/>
      <c r="Z48" s="341"/>
      <c r="AA48" s="341"/>
      <c r="AB48" s="341"/>
      <c r="AC48" s="341"/>
      <c r="AD48" s="341"/>
      <c r="AE48" s="341"/>
      <c r="AF48" s="341"/>
      <c r="AG48" s="341"/>
      <c r="AH48" s="341"/>
      <c r="AI48" s="341"/>
      <c r="AJ48" s="341"/>
      <c r="AK48" s="373" t="str">
        <f t="shared" ref="AK48:AV48" si="165">IF($J48="","",IF($F48="Per Revenue Dollar",$J48*AK30,IF($F48="Per Unit",$J48*AK23,IF($F48="Fixed Dollar Per Month",IF($G48&lt;AK$8,$J48,0)))))</f>
        <v/>
      </c>
      <c r="AL48" s="342" t="str">
        <f t="shared" si="165"/>
        <v/>
      </c>
      <c r="AM48" s="342" t="str">
        <f t="shared" si="165"/>
        <v/>
      </c>
      <c r="AN48" s="342" t="str">
        <f t="shared" si="165"/>
        <v/>
      </c>
      <c r="AO48" s="342" t="str">
        <f t="shared" si="165"/>
        <v/>
      </c>
      <c r="AP48" s="342" t="str">
        <f t="shared" si="165"/>
        <v/>
      </c>
      <c r="AQ48" s="342" t="str">
        <f t="shared" si="165"/>
        <v/>
      </c>
      <c r="AR48" s="342" t="str">
        <f t="shared" si="165"/>
        <v/>
      </c>
      <c r="AS48" s="342" t="str">
        <f t="shared" si="165"/>
        <v/>
      </c>
      <c r="AT48" s="342" t="str">
        <f t="shared" si="165"/>
        <v/>
      </c>
      <c r="AU48" s="342" t="str">
        <f t="shared" si="165"/>
        <v/>
      </c>
      <c r="AV48" s="374" t="str">
        <f t="shared" si="165"/>
        <v/>
      </c>
      <c r="AW48" s="342"/>
      <c r="AX48" s="342"/>
      <c r="AY48" s="342"/>
      <c r="AZ48" s="342"/>
      <c r="BA48" s="342"/>
      <c r="BB48" s="342"/>
      <c r="BC48" s="342"/>
      <c r="BD48" s="342"/>
      <c r="BE48" s="342"/>
      <c r="BF48" s="342"/>
      <c r="BG48" s="342"/>
      <c r="BH48" s="374"/>
      <c r="BI48" s="342"/>
      <c r="BJ48" s="342"/>
      <c r="BK48" s="342"/>
      <c r="BL48" s="342"/>
      <c r="BM48" s="342"/>
      <c r="BN48" s="342"/>
      <c r="BO48" s="342"/>
      <c r="BP48" s="342"/>
      <c r="BQ48" s="342"/>
      <c r="BR48" s="342"/>
      <c r="BS48" s="342"/>
      <c r="BT48" s="374"/>
      <c r="BU48" s="342"/>
      <c r="BV48" s="342"/>
      <c r="BW48" s="342"/>
      <c r="BX48" s="342"/>
      <c r="BY48" s="342"/>
      <c r="BZ48" s="342"/>
      <c r="CA48" s="342"/>
      <c r="CB48" s="342"/>
      <c r="CC48" s="342"/>
      <c r="CD48" s="342"/>
      <c r="CE48" s="342"/>
      <c r="CF48" s="374"/>
      <c r="CG48" s="342"/>
      <c r="CH48" s="342"/>
      <c r="CI48" s="342"/>
      <c r="CJ48" s="342"/>
      <c r="CK48" s="342"/>
      <c r="CL48" s="342"/>
      <c r="CM48" s="342"/>
      <c r="CN48" s="342"/>
      <c r="CO48" s="342"/>
      <c r="CP48" s="342"/>
      <c r="CQ48" s="342"/>
      <c r="CR48" s="374"/>
      <c r="CS48" s="342"/>
      <c r="CT48" s="342"/>
      <c r="CU48" s="342"/>
      <c r="CV48" s="342"/>
      <c r="CW48" s="342"/>
      <c r="CX48" s="342"/>
      <c r="CY48" s="342"/>
      <c r="CZ48" s="342"/>
      <c r="DA48" s="342"/>
      <c r="DB48" s="342"/>
      <c r="DC48" s="342"/>
      <c r="DD48" s="374"/>
    </row>
    <row r="49" spans="3:108">
      <c r="D49" s="291"/>
      <c r="E49" s="350"/>
      <c r="I49" s="331"/>
      <c r="Q49" s="351"/>
      <c r="R49" s="352"/>
      <c r="S49" s="352"/>
      <c r="T49" s="352"/>
      <c r="U49" s="352"/>
      <c r="V49" s="352"/>
      <c r="W49" s="352"/>
      <c r="Y49" s="382"/>
      <c r="Z49" s="382"/>
      <c r="AA49" s="382"/>
      <c r="AB49" s="382"/>
      <c r="AC49" s="382"/>
      <c r="AD49" s="382"/>
      <c r="AE49" s="382"/>
      <c r="AF49" s="382"/>
      <c r="AG49" s="382"/>
      <c r="AH49" s="382"/>
      <c r="AI49" s="382"/>
      <c r="AJ49" s="382"/>
      <c r="AK49" s="383"/>
      <c r="AL49" s="384"/>
      <c r="AM49" s="384"/>
      <c r="AN49" s="384"/>
      <c r="AO49" s="384"/>
      <c r="AP49" s="384"/>
      <c r="AQ49" s="384"/>
      <c r="AR49" s="384"/>
      <c r="AS49" s="384"/>
      <c r="AT49" s="384"/>
      <c r="AU49" s="384"/>
      <c r="AV49" s="385"/>
      <c r="AW49" s="384"/>
      <c r="AX49" s="384"/>
      <c r="AY49" s="384"/>
      <c r="AZ49" s="384"/>
      <c r="BA49" s="384"/>
      <c r="BB49" s="384"/>
      <c r="BC49" s="384"/>
      <c r="BD49" s="384"/>
      <c r="BE49" s="384"/>
      <c r="BF49" s="384"/>
      <c r="BG49" s="384"/>
      <c r="BH49" s="385"/>
      <c r="BI49" s="384"/>
      <c r="BJ49" s="384"/>
      <c r="BK49" s="384"/>
      <c r="BL49" s="384"/>
      <c r="BM49" s="384"/>
      <c r="BN49" s="384"/>
      <c r="BO49" s="384"/>
      <c r="BP49" s="384"/>
      <c r="BQ49" s="384"/>
      <c r="BR49" s="384"/>
      <c r="BS49" s="384"/>
      <c r="BT49" s="385"/>
      <c r="BU49" s="384"/>
      <c r="BV49" s="384"/>
      <c r="BW49" s="384"/>
      <c r="BX49" s="384"/>
      <c r="BY49" s="384"/>
      <c r="BZ49" s="384"/>
      <c r="CA49" s="384"/>
      <c r="CB49" s="384"/>
      <c r="CC49" s="384"/>
      <c r="CD49" s="384"/>
      <c r="CE49" s="384"/>
      <c r="CF49" s="385"/>
      <c r="CG49" s="384"/>
      <c r="CH49" s="384"/>
      <c r="CI49" s="384"/>
      <c r="CJ49" s="384"/>
      <c r="CK49" s="384"/>
      <c r="CL49" s="384"/>
      <c r="CM49" s="384"/>
      <c r="CN49" s="384"/>
      <c r="CO49" s="384"/>
      <c r="CP49" s="384"/>
      <c r="CQ49" s="384"/>
      <c r="CR49" s="385"/>
      <c r="CS49" s="384"/>
      <c r="CT49" s="384"/>
      <c r="CU49" s="384"/>
      <c r="CV49" s="384"/>
      <c r="CW49" s="384"/>
      <c r="CX49" s="384"/>
      <c r="CY49" s="384"/>
      <c r="CZ49" s="384"/>
      <c r="DA49" s="384"/>
      <c r="DB49" s="384"/>
      <c r="DC49" s="384"/>
      <c r="DD49" s="385"/>
    </row>
    <row r="50" spans="3:108" outlineLevel="1">
      <c r="D50" s="291"/>
      <c r="E50" s="362" t="s">
        <v>26</v>
      </c>
      <c r="I50" s="331"/>
      <c r="Q50" s="351"/>
      <c r="R50" s="352"/>
      <c r="S50" s="352"/>
      <c r="T50" s="352"/>
      <c r="U50" s="352"/>
      <c r="V50" s="352"/>
      <c r="W50" s="352"/>
      <c r="Y50" s="382"/>
      <c r="Z50" s="382"/>
      <c r="AA50" s="382"/>
      <c r="AB50" s="382"/>
      <c r="AC50" s="382"/>
      <c r="AD50" s="382"/>
      <c r="AE50" s="382"/>
      <c r="AF50" s="382"/>
      <c r="AG50" s="382"/>
      <c r="AH50" s="382"/>
      <c r="AI50" s="382"/>
      <c r="AJ50" s="382"/>
      <c r="AK50" s="383"/>
      <c r="AL50" s="384"/>
      <c r="AM50" s="384"/>
      <c r="AN50" s="384"/>
      <c r="AO50" s="384"/>
      <c r="AP50" s="384"/>
      <c r="AQ50" s="384"/>
      <c r="AR50" s="384"/>
      <c r="AS50" s="384"/>
      <c r="AT50" s="384"/>
      <c r="AU50" s="384"/>
      <c r="AV50" s="385"/>
      <c r="AW50" s="384"/>
      <c r="AX50" s="384"/>
      <c r="AY50" s="384"/>
      <c r="AZ50" s="384"/>
      <c r="BA50" s="384"/>
      <c r="BB50" s="384"/>
      <c r="BC50" s="384"/>
      <c r="BD50" s="384"/>
      <c r="BE50" s="384"/>
      <c r="BF50" s="384"/>
      <c r="BG50" s="384"/>
      <c r="BH50" s="385"/>
      <c r="BI50" s="384"/>
      <c r="BJ50" s="384"/>
      <c r="BK50" s="384"/>
      <c r="BL50" s="384"/>
      <c r="BM50" s="384"/>
      <c r="BN50" s="384"/>
      <c r="BO50" s="384"/>
      <c r="BP50" s="384"/>
      <c r="BQ50" s="384"/>
      <c r="BR50" s="384"/>
      <c r="BS50" s="384"/>
      <c r="BT50" s="385"/>
      <c r="BU50" s="384"/>
      <c r="BV50" s="384"/>
      <c r="BW50" s="384"/>
      <c r="BX50" s="384"/>
      <c r="BY50" s="384"/>
      <c r="BZ50" s="384"/>
      <c r="CA50" s="384"/>
      <c r="CB50" s="384"/>
      <c r="CC50" s="384"/>
      <c r="CD50" s="384"/>
      <c r="CE50" s="384"/>
      <c r="CF50" s="385"/>
      <c r="CG50" s="384"/>
      <c r="CH50" s="384"/>
      <c r="CI50" s="384"/>
      <c r="CJ50" s="384"/>
      <c r="CK50" s="384"/>
      <c r="CL50" s="384"/>
      <c r="CM50" s="384"/>
      <c r="CN50" s="384"/>
      <c r="CO50" s="384"/>
      <c r="CP50" s="384"/>
      <c r="CQ50" s="384"/>
      <c r="CR50" s="385"/>
      <c r="CS50" s="384"/>
      <c r="CT50" s="384"/>
      <c r="CU50" s="384"/>
      <c r="CV50" s="384"/>
      <c r="CW50" s="384"/>
      <c r="CX50" s="384"/>
      <c r="CY50" s="384"/>
      <c r="CZ50" s="384"/>
      <c r="DA50" s="384"/>
      <c r="DB50" s="384"/>
      <c r="DC50" s="384"/>
      <c r="DD50" s="385"/>
    </row>
    <row r="51" spans="3:108" ht="13.25" customHeight="1" outlineLevel="1">
      <c r="D51" s="291"/>
      <c r="E51" s="334" t="str">
        <f>E43</f>
        <v>COGS - Basic</v>
      </c>
      <c r="F51" s="386" t="str">
        <f>IF(F43="","",F43)</f>
        <v>Per Revenue Dollar</v>
      </c>
      <c r="G51" s="386"/>
      <c r="I51" s="360"/>
      <c r="J51" s="378"/>
      <c r="K51" s="378"/>
      <c r="L51" s="378"/>
      <c r="M51" s="378"/>
      <c r="N51" s="378"/>
      <c r="O51" s="378"/>
      <c r="Q51" s="336">
        <f t="shared" si="91"/>
        <v>0</v>
      </c>
      <c r="R51" s="337">
        <f t="shared" ref="R51:R55" si="166">SUM(AK51:AV51)</f>
        <v>14534.800000000003</v>
      </c>
      <c r="S51" s="337">
        <f t="shared" ref="S51:S55" si="167">SUM(AW51:BH51)</f>
        <v>195566.96877790679</v>
      </c>
      <c r="T51" s="337">
        <f t="shared" ref="T51:T55" si="168">SUM(BI51:BT51)</f>
        <v>22500.521199437087</v>
      </c>
      <c r="U51" s="337">
        <f t="shared" ref="U51:U55" si="169">SUM(BU51:CF51)</f>
        <v>22933.408569174178</v>
      </c>
      <c r="V51" s="337">
        <f t="shared" ref="V51:V55" si="170">SUM(CG51:CR51)</f>
        <v>30301.297265044672</v>
      </c>
      <c r="W51" s="337">
        <f t="shared" ref="W51:W55" si="171">SUM(CS51:DD51)</f>
        <v>37910.63605034526</v>
      </c>
      <c r="Y51" s="387"/>
      <c r="Z51" s="387"/>
      <c r="AA51" s="387"/>
      <c r="AB51" s="387"/>
      <c r="AC51" s="387"/>
      <c r="AD51" s="387"/>
      <c r="AE51" s="387"/>
      <c r="AF51" s="387"/>
      <c r="AG51" s="387"/>
      <c r="AH51" s="387"/>
      <c r="AI51" s="387"/>
      <c r="AJ51" s="387"/>
      <c r="AK51" s="388">
        <f t="shared" ref="AK51:AV51" si="172">IF($J43="","",IF($F51="Per Revenue Dollar",$J43*AK34,IF($F51="Per Unit",$J43*AK17,IF($F51="Fixed Dollar Per Month",IF($G43&lt;AK$8,$J43,0)))))</f>
        <v>913.5</v>
      </c>
      <c r="AL51" s="389">
        <f t="shared" si="172"/>
        <v>959.90000000000009</v>
      </c>
      <c r="AM51" s="389">
        <f t="shared" si="172"/>
        <v>1009.2</v>
      </c>
      <c r="AN51" s="389">
        <f t="shared" si="172"/>
        <v>1058.5</v>
      </c>
      <c r="AO51" s="389">
        <f t="shared" si="172"/>
        <v>1110.7</v>
      </c>
      <c r="AP51" s="389">
        <f t="shared" si="172"/>
        <v>1165.8</v>
      </c>
      <c r="AQ51" s="389">
        <f t="shared" si="172"/>
        <v>1223.8</v>
      </c>
      <c r="AR51" s="389">
        <f t="shared" si="172"/>
        <v>1284.7</v>
      </c>
      <c r="AS51" s="389">
        <f t="shared" si="172"/>
        <v>1348.5</v>
      </c>
      <c r="AT51" s="389">
        <f t="shared" si="172"/>
        <v>1415.2</v>
      </c>
      <c r="AU51" s="389">
        <f t="shared" si="172"/>
        <v>1484.8000000000002</v>
      </c>
      <c r="AV51" s="390">
        <f t="shared" si="172"/>
        <v>1560.2</v>
      </c>
      <c r="AW51" s="389">
        <f t="shared" ref="AW51:BH51" si="173">IF($J43="","",IF($F51="Per Revenue Dollar",$K43*AW34,IF($F51="Per Unit",$J43*AW17,IF($F51="Fixed Dollar Per Month",IF($G43&lt;AW$8,$J43,0)))))</f>
        <v>12286.574999999999</v>
      </c>
      <c r="AX51" s="389">
        <f t="shared" si="173"/>
        <v>12900.903749999998</v>
      </c>
      <c r="AY51" s="389">
        <f t="shared" si="173"/>
        <v>13545.948937500001</v>
      </c>
      <c r="AZ51" s="389">
        <f t="shared" si="173"/>
        <v>14223.246384374997</v>
      </c>
      <c r="BA51" s="389">
        <f t="shared" si="173"/>
        <v>14934.408703593748</v>
      </c>
      <c r="BB51" s="389">
        <f t="shared" si="173"/>
        <v>15681.129138773438</v>
      </c>
      <c r="BC51" s="389">
        <f t="shared" si="173"/>
        <v>16465.185595712112</v>
      </c>
      <c r="BD51" s="389">
        <f t="shared" si="173"/>
        <v>17288.444875497717</v>
      </c>
      <c r="BE51" s="389">
        <f t="shared" si="173"/>
        <v>18152.867119272603</v>
      </c>
      <c r="BF51" s="389">
        <f t="shared" si="173"/>
        <v>19060.510475236231</v>
      </c>
      <c r="BG51" s="389">
        <f t="shared" si="173"/>
        <v>20013.535998998046</v>
      </c>
      <c r="BH51" s="390">
        <f t="shared" si="173"/>
        <v>21014.212798947949</v>
      </c>
      <c r="BI51" s="389">
        <f t="shared" ref="BI51:BT51" si="174">IF($J43="","",IF($F51="Per Revenue Dollar",$L43*BI34,IF($F51="Per Unit",$J43*BI17,IF($F51="Fixed Dollar Per Month",IF($G43&lt;BI$8,$J43,0)))))</f>
        <v>1500.4147938448839</v>
      </c>
      <c r="BJ51" s="389">
        <f t="shared" si="174"/>
        <v>1560.4313855986793</v>
      </c>
      <c r="BK51" s="389">
        <f t="shared" si="174"/>
        <v>1622.8486410226267</v>
      </c>
      <c r="BL51" s="389">
        <f t="shared" si="174"/>
        <v>1687.7625866635317</v>
      </c>
      <c r="BM51" s="389">
        <f t="shared" si="174"/>
        <v>1755.2730901300729</v>
      </c>
      <c r="BN51" s="389">
        <f t="shared" si="174"/>
        <v>1825.484013735276</v>
      </c>
      <c r="BO51" s="389">
        <f t="shared" si="174"/>
        <v>1898.5033742846872</v>
      </c>
      <c r="BP51" s="389">
        <f t="shared" si="174"/>
        <v>1974.4435092560743</v>
      </c>
      <c r="BQ51" s="389">
        <f t="shared" si="174"/>
        <v>2053.4212496263176</v>
      </c>
      <c r="BR51" s="389">
        <f t="shared" si="174"/>
        <v>2135.5580996113704</v>
      </c>
      <c r="BS51" s="389">
        <f t="shared" si="174"/>
        <v>2220.980423595825</v>
      </c>
      <c r="BT51" s="390">
        <f t="shared" si="174"/>
        <v>2265.4000320677419</v>
      </c>
      <c r="BU51" s="389">
        <f t="shared" ref="BU51:CF51" si="175">IF($J43="","",IF($F51="Per Revenue Dollar",$M43*BU34,IF($F51="Per Unit",$J43*BU17,IF($F51="Fixed Dollar Per Month",IF($G43&lt;BU$8,$J43,0)))))</f>
        <v>1447.4665519296932</v>
      </c>
      <c r="BV51" s="389">
        <f t="shared" si="175"/>
        <v>1519.8398795261778</v>
      </c>
      <c r="BW51" s="389">
        <f t="shared" si="175"/>
        <v>1595.8318735024868</v>
      </c>
      <c r="BX51" s="389">
        <f t="shared" si="175"/>
        <v>1675.623467177611</v>
      </c>
      <c r="BY51" s="389">
        <f t="shared" si="175"/>
        <v>1759.4046405364916</v>
      </c>
      <c r="BZ51" s="389">
        <f t="shared" si="175"/>
        <v>1847.3748725633166</v>
      </c>
      <c r="CA51" s="389">
        <f t="shared" si="175"/>
        <v>1939.7436161914827</v>
      </c>
      <c r="CB51" s="389">
        <f t="shared" si="175"/>
        <v>2036.7307970010568</v>
      </c>
      <c r="CC51" s="389">
        <f t="shared" si="175"/>
        <v>2138.5673368511098</v>
      </c>
      <c r="CD51" s="389">
        <f t="shared" si="175"/>
        <v>2245.4957036936648</v>
      </c>
      <c r="CE51" s="389">
        <f t="shared" si="175"/>
        <v>2357.7704888783487</v>
      </c>
      <c r="CF51" s="390">
        <f t="shared" si="175"/>
        <v>2369.5593413227402</v>
      </c>
      <c r="CG51" s="389">
        <f t="shared" ref="CG51:CR51" si="176">IF($J43="","",IF($F51="Per Revenue Dollar",$N43*CG34,IF($F51="Per Unit",$J43*CG17,IF($F51="Fixed Dollar Per Month",IF($G43&lt;CG$8,$J43,0)))))</f>
        <v>2262.3367811278858</v>
      </c>
      <c r="CH51" s="389">
        <f t="shared" si="176"/>
        <v>2307.5835167504438</v>
      </c>
      <c r="CI51" s="389">
        <f t="shared" si="176"/>
        <v>2353.7351870854527</v>
      </c>
      <c r="CJ51" s="389">
        <f t="shared" si="176"/>
        <v>2400.8098908271618</v>
      </c>
      <c r="CK51" s="389">
        <f t="shared" si="176"/>
        <v>2448.8260886437051</v>
      </c>
      <c r="CL51" s="389">
        <f t="shared" si="176"/>
        <v>2497.8026104165797</v>
      </c>
      <c r="CM51" s="389">
        <f t="shared" si="176"/>
        <v>2547.7586626249108</v>
      </c>
      <c r="CN51" s="389">
        <f t="shared" si="176"/>
        <v>2598.7138358774096</v>
      </c>
      <c r="CO51" s="389">
        <f t="shared" si="176"/>
        <v>2650.6881125949576</v>
      </c>
      <c r="CP51" s="389">
        <f t="shared" si="176"/>
        <v>2703.7018748468568</v>
      </c>
      <c r="CQ51" s="389">
        <f t="shared" si="176"/>
        <v>2757.7759123437941</v>
      </c>
      <c r="CR51" s="390">
        <f t="shared" si="176"/>
        <v>2771.5647919055123</v>
      </c>
      <c r="CS51" s="389">
        <f t="shared" ref="CS51:DD51" si="177">IF($J43="","",IF($F51="Per Revenue Dollar",$O43*CS34,IF($F51="Per Unit",$J43*CS17,IF($F51="Fixed Dollar Per Month",IF($G43&lt;CS$8,$J43,0)))))</f>
        <v>2830.4605437335044</v>
      </c>
      <c r="CT51" s="389">
        <f t="shared" si="177"/>
        <v>2887.0697546081747</v>
      </c>
      <c r="CU51" s="389">
        <f t="shared" si="177"/>
        <v>2944.8111497003383</v>
      </c>
      <c r="CV51" s="389">
        <f t="shared" si="177"/>
        <v>3003.7073726943449</v>
      </c>
      <c r="CW51" s="389">
        <f t="shared" si="177"/>
        <v>3063.7815201482322</v>
      </c>
      <c r="CX51" s="389">
        <f t="shared" si="177"/>
        <v>3125.0571505511966</v>
      </c>
      <c r="CY51" s="389">
        <f t="shared" si="177"/>
        <v>3187.5582935622206</v>
      </c>
      <c r="CZ51" s="389">
        <f t="shared" si="177"/>
        <v>3251.3094594334652</v>
      </c>
      <c r="DA51" s="389">
        <f t="shared" si="177"/>
        <v>3316.3356486221351</v>
      </c>
      <c r="DB51" s="389">
        <f t="shared" si="177"/>
        <v>3382.6623615945778</v>
      </c>
      <c r="DC51" s="389">
        <f t="shared" si="177"/>
        <v>3450.3156088264695</v>
      </c>
      <c r="DD51" s="390">
        <f t="shared" si="177"/>
        <v>3467.5671868706013</v>
      </c>
    </row>
    <row r="52" spans="3:108" ht="13.25" customHeight="1" outlineLevel="1">
      <c r="D52" s="291"/>
      <c r="E52" s="334" t="str">
        <f>E44</f>
        <v>COGS - Pro</v>
      </c>
      <c r="F52" s="386" t="str">
        <f>IF(F44="","",F44)</f>
        <v>Per Revenue Dollar</v>
      </c>
      <c r="G52" s="386"/>
      <c r="I52" s="360"/>
      <c r="J52" s="378"/>
      <c r="K52" s="378"/>
      <c r="L52" s="378"/>
      <c r="M52" s="378"/>
      <c r="N52" s="378"/>
      <c r="O52" s="378"/>
      <c r="Q52" s="336">
        <f t="shared" si="91"/>
        <v>0</v>
      </c>
      <c r="R52" s="337">
        <f t="shared" si="166"/>
        <v>22897.700000000004</v>
      </c>
      <c r="S52" s="337">
        <f t="shared" si="167"/>
        <v>477880.69150399079</v>
      </c>
      <c r="T52" s="337">
        <f t="shared" si="168"/>
        <v>61292.04078930767</v>
      </c>
      <c r="U52" s="337">
        <f t="shared" si="169"/>
        <v>42450.402399115599</v>
      </c>
      <c r="V52" s="337">
        <f t="shared" si="170"/>
        <v>55600.048540797463</v>
      </c>
      <c r="W52" s="337">
        <f t="shared" si="171"/>
        <v>69824.71691193193</v>
      </c>
      <c r="Y52" s="387"/>
      <c r="Z52" s="387"/>
      <c r="AA52" s="387"/>
      <c r="AB52" s="387"/>
      <c r="AC52" s="387"/>
      <c r="AD52" s="387"/>
      <c r="AE52" s="387"/>
      <c r="AF52" s="387"/>
      <c r="AG52" s="387"/>
      <c r="AH52" s="387"/>
      <c r="AI52" s="387"/>
      <c r="AJ52" s="387"/>
      <c r="AK52" s="388">
        <f t="shared" ref="AK52:AV52" si="178">IF($J44="","",IF($F52="Per Revenue Dollar",$J44*AK35,IF($F52="Per Unit",$J44*AK18,IF($F52="Fixed Dollar Per Month",IF($G44&lt;AK$8,$J44,0)))))</f>
        <v>764.40000000000009</v>
      </c>
      <c r="AL52" s="389">
        <f t="shared" si="178"/>
        <v>916.30000000000007</v>
      </c>
      <c r="AM52" s="389">
        <f t="shared" si="178"/>
        <v>1097.6000000000001</v>
      </c>
      <c r="AN52" s="389">
        <f t="shared" si="178"/>
        <v>1318.1000000000001</v>
      </c>
      <c r="AO52" s="389">
        <f t="shared" si="178"/>
        <v>1582.7</v>
      </c>
      <c r="AP52" s="389">
        <f t="shared" si="178"/>
        <v>1901.2</v>
      </c>
      <c r="AQ52" s="389">
        <f t="shared" si="178"/>
        <v>2092.3000000000002</v>
      </c>
      <c r="AR52" s="389">
        <f t="shared" si="178"/>
        <v>2303</v>
      </c>
      <c r="AS52" s="389">
        <f t="shared" si="178"/>
        <v>2533.3000000000002</v>
      </c>
      <c r="AT52" s="389">
        <f t="shared" si="178"/>
        <v>2660.7000000000003</v>
      </c>
      <c r="AU52" s="389">
        <f t="shared" si="178"/>
        <v>2793</v>
      </c>
      <c r="AV52" s="390">
        <f t="shared" si="178"/>
        <v>2935.1000000000004</v>
      </c>
      <c r="AW52" s="389">
        <f t="shared" ref="AW52:BH52" si="179">IF($J44="","",IF($F52="Per Revenue Dollar",$K44*AW35,IF($F52="Per Unit",$J44*AW18,IF($F52="Fixed Dollar Per Month",IF($G44&lt;AW$8,$J44,0)))))</f>
        <v>23113.912500000002</v>
      </c>
      <c r="AX52" s="389">
        <f t="shared" si="179"/>
        <v>25425.303750000006</v>
      </c>
      <c r="AY52" s="389">
        <f t="shared" si="179"/>
        <v>27967.834125000008</v>
      </c>
      <c r="AZ52" s="389">
        <f t="shared" si="179"/>
        <v>30764.617537500009</v>
      </c>
      <c r="BA52" s="389">
        <f t="shared" si="179"/>
        <v>33841.079291250018</v>
      </c>
      <c r="BB52" s="389">
        <f t="shared" si="179"/>
        <v>37225.187220375017</v>
      </c>
      <c r="BC52" s="389">
        <f t="shared" si="179"/>
        <v>40947.705942412533</v>
      </c>
      <c r="BD52" s="389">
        <f t="shared" si="179"/>
        <v>45042.476536653783</v>
      </c>
      <c r="BE52" s="389">
        <f t="shared" si="179"/>
        <v>49546.724190319168</v>
      </c>
      <c r="BF52" s="389">
        <f t="shared" si="179"/>
        <v>52024.060399835129</v>
      </c>
      <c r="BG52" s="389">
        <f t="shared" si="179"/>
        <v>54625.263419826879</v>
      </c>
      <c r="BH52" s="390">
        <f t="shared" si="179"/>
        <v>57356.526590818219</v>
      </c>
      <c r="BI52" s="389">
        <f t="shared" ref="BI52:BT52" si="180">IF($J44="","",IF($F52="Per Revenue Dollar",$L44*BI35,IF($F52="Per Unit",$J44*BI18,IF($F52="Fixed Dollar Per Month",IF($G44&lt;BI$8,$J44,0)))))</f>
        <v>4095.2559985844218</v>
      </c>
      <c r="BJ52" s="389">
        <f t="shared" si="180"/>
        <v>4259.0662385277983</v>
      </c>
      <c r="BK52" s="389">
        <f t="shared" si="180"/>
        <v>4429.428888068911</v>
      </c>
      <c r="BL52" s="389">
        <f t="shared" si="180"/>
        <v>4606.606043591667</v>
      </c>
      <c r="BM52" s="389">
        <f t="shared" si="180"/>
        <v>4790.8702853353343</v>
      </c>
      <c r="BN52" s="389">
        <f t="shared" si="180"/>
        <v>4982.5050967487477</v>
      </c>
      <c r="BO52" s="389">
        <f t="shared" si="180"/>
        <v>5181.8053006186974</v>
      </c>
      <c r="BP52" s="389">
        <f t="shared" si="180"/>
        <v>5389.0775126434455</v>
      </c>
      <c r="BQ52" s="389">
        <f t="shared" si="180"/>
        <v>5604.6406131491831</v>
      </c>
      <c r="BR52" s="389">
        <f t="shared" si="180"/>
        <v>5828.8262376751518</v>
      </c>
      <c r="BS52" s="389">
        <f t="shared" si="180"/>
        <v>6061.9792871821583</v>
      </c>
      <c r="BT52" s="390">
        <f t="shared" si="180"/>
        <v>6061.9792871821583</v>
      </c>
      <c r="BU52" s="389">
        <f t="shared" ref="BU52:CF52" si="181">IF($J44="","",IF($F52="Per Revenue Dollar",$M44*BU35,IF($F52="Per Unit",$J44*BU18,IF($F52="Fixed Dollar Per Month",IF($G44&lt;BU$8,$J44,0)))))</f>
        <v>2998.2418563253887</v>
      </c>
      <c r="BV52" s="389">
        <f t="shared" si="181"/>
        <v>3088.1891120151508</v>
      </c>
      <c r="BW52" s="389">
        <f t="shared" si="181"/>
        <v>3180.834785375605</v>
      </c>
      <c r="BX52" s="389">
        <f t="shared" si="181"/>
        <v>3276.2598289368734</v>
      </c>
      <c r="BY52" s="389">
        <f t="shared" si="181"/>
        <v>3374.5476238049796</v>
      </c>
      <c r="BZ52" s="389">
        <f t="shared" si="181"/>
        <v>3475.7840525191291</v>
      </c>
      <c r="CA52" s="389">
        <f t="shared" si="181"/>
        <v>3580.0575740947029</v>
      </c>
      <c r="CB52" s="389">
        <f t="shared" si="181"/>
        <v>3687.4593013175436</v>
      </c>
      <c r="CC52" s="389">
        <f t="shared" si="181"/>
        <v>3798.0830803570698</v>
      </c>
      <c r="CD52" s="389">
        <f t="shared" si="181"/>
        <v>3912.0255727677823</v>
      </c>
      <c r="CE52" s="389">
        <f t="shared" si="181"/>
        <v>4029.3863399508155</v>
      </c>
      <c r="CF52" s="390">
        <f t="shared" si="181"/>
        <v>4049.5332716505691</v>
      </c>
      <c r="CG52" s="389">
        <f t="shared" ref="CG52:CR52" si="182">IF($J44="","",IF($F52="Per Revenue Dollar",$N44*CG35,IF($F52="Per Unit",$J44*CG18,IF($F52="Fixed Dollar Per Month",IF($G44&lt;CG$8,$J44,0)))))</f>
        <v>4151.1765567689981</v>
      </c>
      <c r="CH52" s="389">
        <f t="shared" si="182"/>
        <v>4234.2000879043771</v>
      </c>
      <c r="CI52" s="389">
        <f t="shared" si="182"/>
        <v>4318.8840896624652</v>
      </c>
      <c r="CJ52" s="389">
        <f t="shared" si="182"/>
        <v>4405.2617714557146</v>
      </c>
      <c r="CK52" s="389">
        <f t="shared" si="182"/>
        <v>4493.3670068848287</v>
      </c>
      <c r="CL52" s="389">
        <f t="shared" si="182"/>
        <v>4583.2343470225251</v>
      </c>
      <c r="CM52" s="389">
        <f t="shared" si="182"/>
        <v>4674.8990339629763</v>
      </c>
      <c r="CN52" s="389">
        <f t="shared" si="182"/>
        <v>4768.3970146422353</v>
      </c>
      <c r="CO52" s="389">
        <f t="shared" si="182"/>
        <v>4863.7649549350808</v>
      </c>
      <c r="CP52" s="389">
        <f t="shared" si="182"/>
        <v>4961.0402540337827</v>
      </c>
      <c r="CQ52" s="389">
        <f t="shared" si="182"/>
        <v>5060.2610591144585</v>
      </c>
      <c r="CR52" s="390">
        <f t="shared" si="182"/>
        <v>5085.5623644100306</v>
      </c>
      <c r="CS52" s="389">
        <f t="shared" ref="CS52:DD52" si="183">IF($J44="","",IF($F52="Per Revenue Dollar",$O44*CS35,IF($F52="Per Unit",$J44*CS18,IF($F52="Fixed Dollar Per Month",IF($G44&lt;CS$8,$J44,0)))))</f>
        <v>5213.2099797567225</v>
      </c>
      <c r="CT52" s="389">
        <f t="shared" si="183"/>
        <v>5317.4741793518569</v>
      </c>
      <c r="CU52" s="389">
        <f t="shared" si="183"/>
        <v>5423.8236629388948</v>
      </c>
      <c r="CV52" s="389">
        <f t="shared" si="183"/>
        <v>5532.3001361976712</v>
      </c>
      <c r="CW52" s="389">
        <f t="shared" si="183"/>
        <v>5642.9461389216258</v>
      </c>
      <c r="CX52" s="389">
        <f t="shared" si="183"/>
        <v>5755.8050617000581</v>
      </c>
      <c r="CY52" s="389">
        <f t="shared" si="183"/>
        <v>5870.9211629340589</v>
      </c>
      <c r="CZ52" s="389">
        <f t="shared" si="183"/>
        <v>5988.3395861927411</v>
      </c>
      <c r="DA52" s="389">
        <f t="shared" si="183"/>
        <v>6108.1063779165961</v>
      </c>
      <c r="DB52" s="389">
        <f t="shared" si="183"/>
        <v>6230.2685054749272</v>
      </c>
      <c r="DC52" s="389">
        <f t="shared" si="183"/>
        <v>6354.8738755844252</v>
      </c>
      <c r="DD52" s="390">
        <f t="shared" si="183"/>
        <v>6386.6482449623481</v>
      </c>
    </row>
    <row r="53" spans="3:108" ht="13.25" customHeight="1" outlineLevel="1">
      <c r="D53" s="291"/>
      <c r="E53" s="334" t="str">
        <f>E45</f>
        <v>COGS - Mult-User</v>
      </c>
      <c r="F53" s="386" t="str">
        <f>IF(F45="","",F45)</f>
        <v>Per Revenue Dollar</v>
      </c>
      <c r="G53" s="386"/>
      <c r="I53" s="360"/>
      <c r="J53" s="378"/>
      <c r="K53" s="378"/>
      <c r="L53" s="378"/>
      <c r="M53" s="378"/>
      <c r="N53" s="378"/>
      <c r="O53" s="378"/>
      <c r="Q53" s="336">
        <f t="shared" si="91"/>
        <v>0</v>
      </c>
      <c r="R53" s="337">
        <f t="shared" si="166"/>
        <v>136762.5</v>
      </c>
      <c r="S53" s="337">
        <f t="shared" si="167"/>
        <v>415077.51150194398</v>
      </c>
      <c r="T53" s="337">
        <f t="shared" si="168"/>
        <v>498227.19491894427</v>
      </c>
      <c r="U53" s="337">
        <f t="shared" si="169"/>
        <v>783782.1164934847</v>
      </c>
      <c r="V53" s="337">
        <f t="shared" si="170"/>
        <v>1677402.5047326989</v>
      </c>
      <c r="W53" s="337">
        <f t="shared" si="171"/>
        <v>3614174.9960667165</v>
      </c>
      <c r="Y53" s="387"/>
      <c r="Z53" s="387"/>
      <c r="AA53" s="387"/>
      <c r="AB53" s="387"/>
      <c r="AC53" s="387"/>
      <c r="AD53" s="387"/>
      <c r="AE53" s="387"/>
      <c r="AF53" s="387"/>
      <c r="AG53" s="387"/>
      <c r="AH53" s="387"/>
      <c r="AI53" s="387"/>
      <c r="AJ53" s="387"/>
      <c r="AK53" s="388">
        <f t="shared" ref="AK53:AV53" si="184">IF($J45="","",IF($F53="Per Revenue Dollar",$J45*AK36,IF($F53="Per Unit",$J45*AK19,IF($F53="Fixed Dollar Per Month",IF($G45&lt;AK$8,$J45,0)))))</f>
        <v>4500</v>
      </c>
      <c r="AL53" s="389">
        <f t="shared" si="184"/>
        <v>5400</v>
      </c>
      <c r="AM53" s="389">
        <f t="shared" si="184"/>
        <v>6487.5</v>
      </c>
      <c r="AN53" s="389">
        <f t="shared" si="184"/>
        <v>7800</v>
      </c>
      <c r="AO53" s="389">
        <f t="shared" si="184"/>
        <v>9375</v>
      </c>
      <c r="AP53" s="389">
        <f t="shared" si="184"/>
        <v>11250</v>
      </c>
      <c r="AQ53" s="389">
        <f t="shared" si="184"/>
        <v>12375</v>
      </c>
      <c r="AR53" s="389">
        <f t="shared" si="184"/>
        <v>13612.5</v>
      </c>
      <c r="AS53" s="389">
        <f t="shared" si="184"/>
        <v>14962.5</v>
      </c>
      <c r="AT53" s="389">
        <f t="shared" si="184"/>
        <v>16162.5</v>
      </c>
      <c r="AU53" s="389">
        <f t="shared" si="184"/>
        <v>16987.5</v>
      </c>
      <c r="AV53" s="390">
        <f t="shared" si="184"/>
        <v>17850</v>
      </c>
      <c r="AW53" s="389">
        <f t="shared" ref="AW53:BH53" si="185">IF($J45="","",IF($F53="Per Revenue Dollar",$K45*AW36,IF($F53="Per Unit",$J45*AW19,IF($F53="Fixed Dollar Per Month",IF($G45&lt;AW$8,$J45,0)))))</f>
        <v>21598.5</v>
      </c>
      <c r="AX53" s="389">
        <f t="shared" si="185"/>
        <v>23758.35</v>
      </c>
      <c r="AY53" s="389">
        <f t="shared" si="185"/>
        <v>26134.185000000001</v>
      </c>
      <c r="AZ53" s="389">
        <f t="shared" si="185"/>
        <v>28747.603500000005</v>
      </c>
      <c r="BA53" s="389">
        <f t="shared" si="185"/>
        <v>31622.363850000005</v>
      </c>
      <c r="BB53" s="389">
        <f t="shared" si="185"/>
        <v>34784.600235000013</v>
      </c>
      <c r="BC53" s="389">
        <f t="shared" si="185"/>
        <v>36523.830246750011</v>
      </c>
      <c r="BD53" s="389">
        <f t="shared" si="185"/>
        <v>38350.021759087518</v>
      </c>
      <c r="BE53" s="389">
        <f t="shared" si="185"/>
        <v>40267.522847041895</v>
      </c>
      <c r="BF53" s="389">
        <f t="shared" si="185"/>
        <v>42280.898989393987</v>
      </c>
      <c r="BG53" s="389">
        <f t="shared" si="185"/>
        <v>44394.943938863689</v>
      </c>
      <c r="BH53" s="390">
        <f t="shared" si="185"/>
        <v>46614.691135806883</v>
      </c>
      <c r="BI53" s="389">
        <f t="shared" ref="BI53:BT53" si="186">IF($J45="","",IF($F53="Per Revenue Dollar",$L45*BI36,IF($F53="Per Unit",$J45*BI19,IF($F53="Fixed Dollar Per Month",IF($G45&lt;BI$8,$J45,0)))))</f>
        <v>33223.561682247811</v>
      </c>
      <c r="BJ53" s="389">
        <f t="shared" si="186"/>
        <v>34552.50414953773</v>
      </c>
      <c r="BK53" s="389">
        <f t="shared" si="186"/>
        <v>35934.604315519238</v>
      </c>
      <c r="BL53" s="389">
        <f t="shared" si="186"/>
        <v>37371.988488140007</v>
      </c>
      <c r="BM53" s="389">
        <f t="shared" si="186"/>
        <v>38866.868027665609</v>
      </c>
      <c r="BN53" s="389">
        <f t="shared" si="186"/>
        <v>40421.542748772241</v>
      </c>
      <c r="BO53" s="389">
        <f t="shared" si="186"/>
        <v>42038.404458723133</v>
      </c>
      <c r="BP53" s="389">
        <f t="shared" si="186"/>
        <v>43719.940637072054</v>
      </c>
      <c r="BQ53" s="389">
        <f t="shared" si="186"/>
        <v>45468.738262554936</v>
      </c>
      <c r="BR53" s="389">
        <f t="shared" si="186"/>
        <v>47287.487793057146</v>
      </c>
      <c r="BS53" s="389">
        <f t="shared" si="186"/>
        <v>49178.987304779424</v>
      </c>
      <c r="BT53" s="390">
        <f t="shared" si="186"/>
        <v>50162.567050875004</v>
      </c>
      <c r="BU53" s="389">
        <f t="shared" ref="BU53:CF53" si="187">IF($J45="","",IF($F53="Per Revenue Dollar",$M45*BU36,IF($F53="Per Unit",$J45*BU19,IF($F53="Fixed Dollar Per Month",IF($G45&lt;BU$8,$J45,0)))))</f>
        <v>55357.975781144218</v>
      </c>
      <c r="BV53" s="389">
        <f t="shared" si="187"/>
        <v>57018.715054578533</v>
      </c>
      <c r="BW53" s="389">
        <f t="shared" si="187"/>
        <v>58729.276506215894</v>
      </c>
      <c r="BX53" s="389">
        <f t="shared" si="187"/>
        <v>60491.154801402372</v>
      </c>
      <c r="BY53" s="389">
        <f t="shared" si="187"/>
        <v>62305.889445444445</v>
      </c>
      <c r="BZ53" s="389">
        <f t="shared" si="187"/>
        <v>64175.066128807775</v>
      </c>
      <c r="CA53" s="389">
        <f t="shared" si="187"/>
        <v>66100.318112672001</v>
      </c>
      <c r="CB53" s="389">
        <f t="shared" si="187"/>
        <v>68083.327656052177</v>
      </c>
      <c r="CC53" s="389">
        <f t="shared" si="187"/>
        <v>70125.827485733738</v>
      </c>
      <c r="CD53" s="389">
        <f t="shared" si="187"/>
        <v>72229.602310305738</v>
      </c>
      <c r="CE53" s="389">
        <f t="shared" si="187"/>
        <v>74396.490379614916</v>
      </c>
      <c r="CF53" s="390">
        <f t="shared" si="187"/>
        <v>74768.472831512976</v>
      </c>
      <c r="CG53" s="389">
        <f t="shared" ref="CG53:CR53" si="188">IF($J45="","",IF($F53="Per Revenue Dollar",$N45*CG36,IF($F53="Per Unit",$J45*CG19,IF($F53="Fixed Dollar Per Month",IF($G45&lt;CG$8,$J45,0)))))</f>
        <v>125237.19199278422</v>
      </c>
      <c r="CH53" s="389">
        <f t="shared" si="188"/>
        <v>127741.93583263991</v>
      </c>
      <c r="CI53" s="389">
        <f t="shared" si="188"/>
        <v>130296.77454929274</v>
      </c>
      <c r="CJ53" s="389">
        <f t="shared" si="188"/>
        <v>132902.71004027859</v>
      </c>
      <c r="CK53" s="389">
        <f t="shared" si="188"/>
        <v>135560.76424108417</v>
      </c>
      <c r="CL53" s="389">
        <f t="shared" si="188"/>
        <v>138271.97952590586</v>
      </c>
      <c r="CM53" s="389">
        <f t="shared" si="188"/>
        <v>141037.41911642396</v>
      </c>
      <c r="CN53" s="389">
        <f t="shared" si="188"/>
        <v>143858.16749875245</v>
      </c>
      <c r="CO53" s="389">
        <f t="shared" si="188"/>
        <v>146735.33084872749</v>
      </c>
      <c r="CP53" s="389">
        <f t="shared" si="188"/>
        <v>149670.03746570207</v>
      </c>
      <c r="CQ53" s="389">
        <f t="shared" si="188"/>
        <v>152663.4382150161</v>
      </c>
      <c r="CR53" s="390">
        <f t="shared" si="188"/>
        <v>153426.75540609116</v>
      </c>
      <c r="CS53" s="389">
        <f t="shared" ref="CS53:DD53" si="189">IF($J45="","",IF($F53="Per Revenue Dollar",$O45*CS36,IF($F53="Per Unit",$J45*CS19,IF($F53="Fixed Dollar Per Month",IF($G45&lt;CS$8,$J45,0)))))</f>
        <v>269839.3060704628</v>
      </c>
      <c r="CT53" s="389">
        <f t="shared" si="189"/>
        <v>275236.09219187213</v>
      </c>
      <c r="CU53" s="389">
        <f t="shared" si="189"/>
        <v>280740.81403570954</v>
      </c>
      <c r="CV53" s="389">
        <f t="shared" si="189"/>
        <v>286355.63031642378</v>
      </c>
      <c r="CW53" s="389">
        <f t="shared" si="189"/>
        <v>292082.74292275222</v>
      </c>
      <c r="CX53" s="389">
        <f t="shared" si="189"/>
        <v>297924.39778120728</v>
      </c>
      <c r="CY53" s="389">
        <f t="shared" si="189"/>
        <v>303882.88573683141</v>
      </c>
      <c r="CZ53" s="389">
        <f t="shared" si="189"/>
        <v>309960.54345156805</v>
      </c>
      <c r="DA53" s="389">
        <f t="shared" si="189"/>
        <v>316159.75432059937</v>
      </c>
      <c r="DB53" s="389">
        <f t="shared" si="189"/>
        <v>322482.94940701139</v>
      </c>
      <c r="DC53" s="389">
        <f t="shared" si="189"/>
        <v>328932.60839515162</v>
      </c>
      <c r="DD53" s="390">
        <f t="shared" si="189"/>
        <v>330577.27143712738</v>
      </c>
    </row>
    <row r="54" spans="3:108" ht="13.25" customHeight="1" outlineLevel="1">
      <c r="D54" s="291"/>
      <c r="E54" s="334" t="str">
        <f>E46</f>
        <v>COGS - Invoice Financing</v>
      </c>
      <c r="F54" s="386" t="str">
        <f>IF(F46="","",F46)</f>
        <v>Per Revenue Dollar</v>
      </c>
      <c r="G54" s="386"/>
      <c r="I54" s="360"/>
      <c r="J54" s="378"/>
      <c r="K54" s="378"/>
      <c r="L54" s="378"/>
      <c r="M54" s="378"/>
      <c r="N54" s="378"/>
      <c r="O54" s="378"/>
      <c r="Q54" s="336">
        <f t="shared" si="91"/>
        <v>0</v>
      </c>
      <c r="R54" s="337">
        <f t="shared" si="166"/>
        <v>0</v>
      </c>
      <c r="S54" s="337">
        <f t="shared" si="167"/>
        <v>65000</v>
      </c>
      <c r="T54" s="337">
        <f t="shared" si="168"/>
        <v>566950</v>
      </c>
      <c r="U54" s="337">
        <f t="shared" si="169"/>
        <v>1431487.1613697158</v>
      </c>
      <c r="V54" s="337">
        <f t="shared" si="170"/>
        <v>2101805.9413328287</v>
      </c>
      <c r="W54" s="337">
        <f t="shared" si="171"/>
        <v>3126635.2028157176</v>
      </c>
      <c r="Y54" s="387"/>
      <c r="Z54" s="387"/>
      <c r="AA54" s="387"/>
      <c r="AB54" s="387"/>
      <c r="AC54" s="387"/>
      <c r="AD54" s="387"/>
      <c r="AE54" s="387"/>
      <c r="AF54" s="387"/>
      <c r="AG54" s="387"/>
      <c r="AH54" s="387"/>
      <c r="AI54" s="387"/>
      <c r="AJ54" s="387"/>
      <c r="AK54" s="388">
        <f t="shared" ref="AK54:AV54" si="190">IF($J46="","",IF($F54="Per Revenue Dollar",$J46*AK37,IF($F54="Per Unit",$J46*AK20,IF($F54="Fixed Dollar Per Month",IF($G46&lt;AK$8,$J46,0)))))</f>
        <v>0</v>
      </c>
      <c r="AL54" s="389">
        <f t="shared" si="190"/>
        <v>0</v>
      </c>
      <c r="AM54" s="389">
        <f t="shared" si="190"/>
        <v>0</v>
      </c>
      <c r="AN54" s="389">
        <f t="shared" si="190"/>
        <v>0</v>
      </c>
      <c r="AO54" s="389">
        <f t="shared" si="190"/>
        <v>0</v>
      </c>
      <c r="AP54" s="389">
        <f t="shared" si="190"/>
        <v>0</v>
      </c>
      <c r="AQ54" s="389">
        <f t="shared" si="190"/>
        <v>0</v>
      </c>
      <c r="AR54" s="389">
        <f t="shared" si="190"/>
        <v>0</v>
      </c>
      <c r="AS54" s="389">
        <f t="shared" si="190"/>
        <v>0</v>
      </c>
      <c r="AT54" s="389">
        <f t="shared" si="190"/>
        <v>0</v>
      </c>
      <c r="AU54" s="389">
        <f t="shared" si="190"/>
        <v>0</v>
      </c>
      <c r="AV54" s="390">
        <f t="shared" si="190"/>
        <v>0</v>
      </c>
      <c r="AW54" s="389">
        <f t="shared" ref="AW54:BH54" si="191">IF($J46="","",IF($F54="Per Revenue Dollar",$K46*AW37,IF($F54="Per Unit",$J46*AW20,IF($F54="Fixed Dollar Per Month",IF($G46&lt;AW$8,$J46,0)))))</f>
        <v>0</v>
      </c>
      <c r="AX54" s="389">
        <f t="shared" si="191"/>
        <v>0</v>
      </c>
      <c r="AY54" s="389">
        <f t="shared" si="191"/>
        <v>0</v>
      </c>
      <c r="AZ54" s="389">
        <f t="shared" si="191"/>
        <v>0</v>
      </c>
      <c r="BA54" s="389">
        <f t="shared" si="191"/>
        <v>0</v>
      </c>
      <c r="BB54" s="389">
        <f t="shared" si="191"/>
        <v>0</v>
      </c>
      <c r="BC54" s="389">
        <f t="shared" si="191"/>
        <v>1250</v>
      </c>
      <c r="BD54" s="389">
        <f t="shared" si="191"/>
        <v>3750</v>
      </c>
      <c r="BE54" s="389">
        <f t="shared" si="191"/>
        <v>7500</v>
      </c>
      <c r="BF54" s="389">
        <f t="shared" si="191"/>
        <v>12500</v>
      </c>
      <c r="BG54" s="389">
        <f t="shared" si="191"/>
        <v>18750</v>
      </c>
      <c r="BH54" s="390">
        <f t="shared" si="191"/>
        <v>21250</v>
      </c>
      <c r="BI54" s="389">
        <f t="shared" ref="BI54:BT54" si="192">IF($J46="","",IF($F54="Per Revenue Dollar",$L46*BI37,IF($F54="Per Unit",$J46*BI20,IF($F54="Fixed Dollar Per Month",IF($G46&lt;BI$8,$J46,0)))))</f>
        <v>19550</v>
      </c>
      <c r="BJ54" s="389">
        <f t="shared" si="192"/>
        <v>22480</v>
      </c>
      <c r="BK54" s="389">
        <f t="shared" si="192"/>
        <v>25850</v>
      </c>
      <c r="BL54" s="389">
        <f t="shared" si="192"/>
        <v>29730</v>
      </c>
      <c r="BM54" s="389">
        <f t="shared" si="192"/>
        <v>34190</v>
      </c>
      <c r="BN54" s="389">
        <f t="shared" si="192"/>
        <v>39320</v>
      </c>
      <c r="BO54" s="389">
        <f t="shared" si="192"/>
        <v>45220</v>
      </c>
      <c r="BP54" s="389">
        <f t="shared" si="192"/>
        <v>52000</v>
      </c>
      <c r="BQ54" s="389">
        <f t="shared" si="192"/>
        <v>59800</v>
      </c>
      <c r="BR54" s="389">
        <f t="shared" si="192"/>
        <v>68770</v>
      </c>
      <c r="BS54" s="389">
        <f t="shared" si="192"/>
        <v>79090</v>
      </c>
      <c r="BT54" s="390">
        <f t="shared" si="192"/>
        <v>90950</v>
      </c>
      <c r="BU54" s="389">
        <f t="shared" ref="BU54:CF54" si="193">IF($J46="","",IF($F54="Per Revenue Dollar",$M46*BU37,IF($F54="Per Unit",$J46*BU20,IF($F54="Fixed Dollar Per Month",IF($G46&lt;BU$8,$J46,0)))))</f>
        <v>90040.5</v>
      </c>
      <c r="BV54" s="389">
        <f t="shared" si="193"/>
        <v>99044.55</v>
      </c>
      <c r="BW54" s="389">
        <f t="shared" si="193"/>
        <v>108949.005</v>
      </c>
      <c r="BX54" s="389">
        <f t="shared" si="193"/>
        <v>114396.45525000001</v>
      </c>
      <c r="BY54" s="389">
        <f t="shared" si="193"/>
        <v>120116.27801250001</v>
      </c>
      <c r="BZ54" s="389">
        <f t="shared" si="193"/>
        <v>122518.60357275001</v>
      </c>
      <c r="CA54" s="389">
        <f t="shared" si="193"/>
        <v>124968.97564420503</v>
      </c>
      <c r="CB54" s="389">
        <f t="shared" si="193"/>
        <v>127468.35515708911</v>
      </c>
      <c r="CC54" s="389">
        <f t="shared" si="193"/>
        <v>130017.7222602309</v>
      </c>
      <c r="CD54" s="389">
        <f t="shared" si="193"/>
        <v>130667.81087153204</v>
      </c>
      <c r="CE54" s="389">
        <f t="shared" si="193"/>
        <v>131321.14992588968</v>
      </c>
      <c r="CF54" s="390">
        <f t="shared" si="193"/>
        <v>131977.75567551912</v>
      </c>
      <c r="CG54" s="389">
        <f t="shared" ref="CG54:CR54" si="194">IF($J46="","",IF($F54="Per Revenue Dollar",$N46*CG37,IF($F54="Per Unit",$J46*CG20,IF($F54="Fixed Dollar Per Month",IF($G46&lt;CG$8,$J46,0)))))</f>
        <v>165797.0555673709</v>
      </c>
      <c r="CH54" s="389">
        <f t="shared" si="194"/>
        <v>167455.0261230446</v>
      </c>
      <c r="CI54" s="389">
        <f t="shared" si="194"/>
        <v>169129.57638427505</v>
      </c>
      <c r="CJ54" s="389">
        <f t="shared" si="194"/>
        <v>170820.87214811778</v>
      </c>
      <c r="CK54" s="389">
        <f t="shared" si="194"/>
        <v>172529.08086959898</v>
      </c>
      <c r="CL54" s="389">
        <f t="shared" si="194"/>
        <v>174254.37167829496</v>
      </c>
      <c r="CM54" s="389">
        <f t="shared" si="194"/>
        <v>175996.91539507793</v>
      </c>
      <c r="CN54" s="389">
        <f t="shared" si="194"/>
        <v>177756.88454902868</v>
      </c>
      <c r="CO54" s="389">
        <f t="shared" si="194"/>
        <v>179534.45339451899</v>
      </c>
      <c r="CP54" s="389">
        <f t="shared" si="194"/>
        <v>181329.79792846416</v>
      </c>
      <c r="CQ54" s="389">
        <f t="shared" si="194"/>
        <v>183143.09590774882</v>
      </c>
      <c r="CR54" s="390">
        <f t="shared" si="194"/>
        <v>184058.81138728754</v>
      </c>
      <c r="CS54" s="389">
        <f t="shared" ref="CS54:DD54" si="195">IF($J46="","",IF($F54="Per Revenue Dollar",$O46*CS37,IF($F54="Per Unit",$J46*CS20,IF($F54="Fixed Dollar Per Month",IF($G46&lt;CS$8,$J46,0)))))</f>
        <v>246638.80725896524</v>
      </c>
      <c r="CT54" s="389">
        <f t="shared" si="195"/>
        <v>249105.19533155486</v>
      </c>
      <c r="CU54" s="389">
        <f t="shared" si="195"/>
        <v>251596.24728487045</v>
      </c>
      <c r="CV54" s="389">
        <f t="shared" si="195"/>
        <v>254112.20975771913</v>
      </c>
      <c r="CW54" s="389">
        <f t="shared" si="195"/>
        <v>256653.33185529636</v>
      </c>
      <c r="CX54" s="389">
        <f t="shared" si="195"/>
        <v>259219.86517384936</v>
      </c>
      <c r="CY54" s="389">
        <f t="shared" si="195"/>
        <v>261812.06382558786</v>
      </c>
      <c r="CZ54" s="389">
        <f t="shared" si="195"/>
        <v>264430.1844638437</v>
      </c>
      <c r="DA54" s="389">
        <f t="shared" si="195"/>
        <v>267074.48630848218</v>
      </c>
      <c r="DB54" s="389">
        <f t="shared" si="195"/>
        <v>269745.23117156699</v>
      </c>
      <c r="DC54" s="389">
        <f t="shared" si="195"/>
        <v>272442.68348328263</v>
      </c>
      <c r="DD54" s="390">
        <f t="shared" si="195"/>
        <v>273804.89690069901</v>
      </c>
    </row>
    <row r="55" spans="3:108" ht="13.25" customHeight="1" outlineLevel="1">
      <c r="D55" s="291"/>
      <c r="E55" s="334" t="str">
        <f>E47</f>
        <v>COGS - Referral Fees</v>
      </c>
      <c r="F55" s="386" t="str">
        <f>IF(F47="","",F47)</f>
        <v/>
      </c>
      <c r="G55" s="386"/>
      <c r="I55" s="360"/>
      <c r="J55" s="378"/>
      <c r="K55" s="378"/>
      <c r="L55" s="378"/>
      <c r="M55" s="378"/>
      <c r="N55" s="378"/>
      <c r="O55" s="378"/>
      <c r="Q55" s="336">
        <f t="shared" si="91"/>
        <v>0</v>
      </c>
      <c r="R55" s="337">
        <f t="shared" si="166"/>
        <v>0</v>
      </c>
      <c r="S55" s="337">
        <f t="shared" si="167"/>
        <v>0</v>
      </c>
      <c r="T55" s="337">
        <f t="shared" si="168"/>
        <v>0</v>
      </c>
      <c r="U55" s="337">
        <f t="shared" si="169"/>
        <v>0</v>
      </c>
      <c r="V55" s="337">
        <f t="shared" si="170"/>
        <v>0</v>
      </c>
      <c r="W55" s="337">
        <f t="shared" si="171"/>
        <v>0</v>
      </c>
      <c r="Y55" s="387"/>
      <c r="Z55" s="387"/>
      <c r="AA55" s="387"/>
      <c r="AB55" s="387"/>
      <c r="AC55" s="387"/>
      <c r="AD55" s="387"/>
      <c r="AE55" s="387"/>
      <c r="AF55" s="387"/>
      <c r="AG55" s="387"/>
      <c r="AH55" s="387"/>
      <c r="AI55" s="387"/>
      <c r="AJ55" s="387"/>
      <c r="AK55" s="388" t="str">
        <f t="shared" ref="AK55:BD55" si="196">AK47</f>
        <v/>
      </c>
      <c r="AL55" s="389" t="str">
        <f t="shared" si="196"/>
        <v/>
      </c>
      <c r="AM55" s="389" t="str">
        <f t="shared" si="196"/>
        <v/>
      </c>
      <c r="AN55" s="389" t="str">
        <f t="shared" si="196"/>
        <v/>
      </c>
      <c r="AO55" s="389" t="str">
        <f t="shared" si="196"/>
        <v/>
      </c>
      <c r="AP55" s="389" t="str">
        <f t="shared" si="196"/>
        <v/>
      </c>
      <c r="AQ55" s="389" t="str">
        <f t="shared" si="196"/>
        <v/>
      </c>
      <c r="AR55" s="389" t="str">
        <f t="shared" si="196"/>
        <v/>
      </c>
      <c r="AS55" s="389" t="str">
        <f t="shared" si="196"/>
        <v/>
      </c>
      <c r="AT55" s="389" t="str">
        <f t="shared" si="196"/>
        <v/>
      </c>
      <c r="AU55" s="389" t="str">
        <f t="shared" si="196"/>
        <v/>
      </c>
      <c r="AV55" s="390" t="str">
        <f t="shared" si="196"/>
        <v/>
      </c>
      <c r="AW55" s="389" t="str">
        <f t="shared" si="196"/>
        <v/>
      </c>
      <c r="AX55" s="389" t="str">
        <f t="shared" si="196"/>
        <v/>
      </c>
      <c r="AY55" s="389" t="str">
        <f t="shared" si="196"/>
        <v/>
      </c>
      <c r="AZ55" s="389" t="str">
        <f t="shared" si="196"/>
        <v/>
      </c>
      <c r="BA55" s="389" t="str">
        <f t="shared" si="196"/>
        <v/>
      </c>
      <c r="BB55" s="389" t="str">
        <f t="shared" si="196"/>
        <v/>
      </c>
      <c r="BC55" s="389" t="str">
        <f t="shared" si="196"/>
        <v/>
      </c>
      <c r="BD55" s="389" t="str">
        <f t="shared" si="196"/>
        <v/>
      </c>
      <c r="BE55" s="389" t="str">
        <f t="shared" ref="BE55:CJ55" si="197">BE47</f>
        <v/>
      </c>
      <c r="BF55" s="389" t="str">
        <f t="shared" si="197"/>
        <v/>
      </c>
      <c r="BG55" s="389" t="str">
        <f t="shared" si="197"/>
        <v/>
      </c>
      <c r="BH55" s="390" t="str">
        <f t="shared" si="197"/>
        <v/>
      </c>
      <c r="BI55" s="389" t="str">
        <f t="shared" si="197"/>
        <v/>
      </c>
      <c r="BJ55" s="389" t="str">
        <f t="shared" si="197"/>
        <v/>
      </c>
      <c r="BK55" s="389" t="str">
        <f t="shared" si="197"/>
        <v/>
      </c>
      <c r="BL55" s="389" t="str">
        <f t="shared" si="197"/>
        <v/>
      </c>
      <c r="BM55" s="389" t="str">
        <f t="shared" si="197"/>
        <v/>
      </c>
      <c r="BN55" s="389" t="str">
        <f t="shared" si="197"/>
        <v/>
      </c>
      <c r="BO55" s="389" t="str">
        <f t="shared" si="197"/>
        <v/>
      </c>
      <c r="BP55" s="389" t="str">
        <f t="shared" si="197"/>
        <v/>
      </c>
      <c r="BQ55" s="389" t="str">
        <f t="shared" si="197"/>
        <v/>
      </c>
      <c r="BR55" s="389" t="str">
        <f t="shared" si="197"/>
        <v/>
      </c>
      <c r="BS55" s="389" t="str">
        <f t="shared" si="197"/>
        <v/>
      </c>
      <c r="BT55" s="390" t="str">
        <f t="shared" si="197"/>
        <v/>
      </c>
      <c r="BU55" s="389" t="str">
        <f t="shared" si="197"/>
        <v/>
      </c>
      <c r="BV55" s="389" t="str">
        <f t="shared" si="197"/>
        <v/>
      </c>
      <c r="BW55" s="389" t="str">
        <f t="shared" si="197"/>
        <v/>
      </c>
      <c r="BX55" s="389" t="str">
        <f t="shared" si="197"/>
        <v/>
      </c>
      <c r="BY55" s="389" t="str">
        <f t="shared" si="197"/>
        <v/>
      </c>
      <c r="BZ55" s="389" t="str">
        <f t="shared" si="197"/>
        <v/>
      </c>
      <c r="CA55" s="389" t="str">
        <f t="shared" si="197"/>
        <v/>
      </c>
      <c r="CB55" s="389" t="str">
        <f t="shared" si="197"/>
        <v/>
      </c>
      <c r="CC55" s="389" t="str">
        <f t="shared" si="197"/>
        <v/>
      </c>
      <c r="CD55" s="389" t="str">
        <f t="shared" si="197"/>
        <v/>
      </c>
      <c r="CE55" s="389" t="str">
        <f t="shared" si="197"/>
        <v/>
      </c>
      <c r="CF55" s="390" t="str">
        <f t="shared" si="197"/>
        <v/>
      </c>
      <c r="CG55" s="389" t="str">
        <f t="shared" si="197"/>
        <v/>
      </c>
      <c r="CH55" s="389" t="str">
        <f t="shared" si="197"/>
        <v/>
      </c>
      <c r="CI55" s="389" t="str">
        <f t="shared" si="197"/>
        <v/>
      </c>
      <c r="CJ55" s="389" t="str">
        <f t="shared" si="197"/>
        <v/>
      </c>
      <c r="CK55" s="389" t="str">
        <f t="shared" ref="CK55:DD55" si="198">CK47</f>
        <v/>
      </c>
      <c r="CL55" s="389" t="str">
        <f t="shared" si="198"/>
        <v/>
      </c>
      <c r="CM55" s="389" t="str">
        <f t="shared" si="198"/>
        <v/>
      </c>
      <c r="CN55" s="389" t="str">
        <f t="shared" si="198"/>
        <v/>
      </c>
      <c r="CO55" s="389" t="str">
        <f t="shared" si="198"/>
        <v/>
      </c>
      <c r="CP55" s="389" t="str">
        <f t="shared" si="198"/>
        <v/>
      </c>
      <c r="CQ55" s="389" t="str">
        <f t="shared" si="198"/>
        <v/>
      </c>
      <c r="CR55" s="390" t="str">
        <f t="shared" si="198"/>
        <v/>
      </c>
      <c r="CS55" s="389" t="b">
        <f t="shared" si="198"/>
        <v>0</v>
      </c>
      <c r="CT55" s="389" t="b">
        <f t="shared" si="198"/>
        <v>0</v>
      </c>
      <c r="CU55" s="389" t="b">
        <f t="shared" si="198"/>
        <v>0</v>
      </c>
      <c r="CV55" s="389" t="b">
        <f t="shared" si="198"/>
        <v>0</v>
      </c>
      <c r="CW55" s="389" t="b">
        <f t="shared" si="198"/>
        <v>0</v>
      </c>
      <c r="CX55" s="389" t="b">
        <f t="shared" si="198"/>
        <v>0</v>
      </c>
      <c r="CY55" s="389" t="b">
        <f t="shared" si="198"/>
        <v>0</v>
      </c>
      <c r="CZ55" s="389" t="b">
        <f t="shared" si="198"/>
        <v>0</v>
      </c>
      <c r="DA55" s="389" t="b">
        <f t="shared" si="198"/>
        <v>0</v>
      </c>
      <c r="DB55" s="389" t="b">
        <f t="shared" si="198"/>
        <v>0</v>
      </c>
      <c r="DC55" s="389" t="b">
        <f t="shared" si="198"/>
        <v>0</v>
      </c>
      <c r="DD55" s="390" t="b">
        <f t="shared" si="198"/>
        <v>0</v>
      </c>
    </row>
    <row r="56" spans="3:108" ht="2.25" customHeight="1" outlineLevel="1">
      <c r="D56" s="291"/>
      <c r="E56" s="334"/>
      <c r="F56" s="386"/>
      <c r="G56" s="386"/>
      <c r="I56" s="360"/>
      <c r="J56" s="378"/>
      <c r="K56" s="378"/>
      <c r="L56" s="378"/>
      <c r="M56" s="378"/>
      <c r="N56" s="378"/>
      <c r="O56" s="378"/>
      <c r="Q56" s="336"/>
      <c r="R56" s="337"/>
      <c r="S56" s="337"/>
      <c r="T56" s="337"/>
      <c r="U56" s="337"/>
      <c r="V56" s="337"/>
      <c r="W56" s="337"/>
      <c r="Y56" s="387"/>
      <c r="Z56" s="387"/>
      <c r="AA56" s="387"/>
      <c r="AB56" s="387"/>
      <c r="AC56" s="387"/>
      <c r="AD56" s="387"/>
      <c r="AE56" s="387"/>
      <c r="AF56" s="387"/>
      <c r="AG56" s="387"/>
      <c r="AH56" s="387"/>
      <c r="AI56" s="387"/>
      <c r="AJ56" s="387"/>
      <c r="AK56" s="388"/>
      <c r="AL56" s="389"/>
      <c r="AM56" s="389"/>
      <c r="AN56" s="389"/>
      <c r="AO56" s="389"/>
      <c r="AP56" s="389"/>
      <c r="AQ56" s="389"/>
      <c r="AR56" s="389"/>
      <c r="AS56" s="389"/>
      <c r="AT56" s="389"/>
      <c r="AU56" s="389"/>
      <c r="AV56" s="390"/>
      <c r="AW56" s="389"/>
      <c r="AX56" s="389"/>
      <c r="AY56" s="389"/>
      <c r="AZ56" s="389"/>
      <c r="BA56" s="389"/>
      <c r="BB56" s="389"/>
      <c r="BC56" s="389"/>
      <c r="BD56" s="389"/>
      <c r="BE56" s="389"/>
      <c r="BF56" s="389"/>
      <c r="BG56" s="389"/>
      <c r="BH56" s="390"/>
      <c r="BI56" s="389"/>
      <c r="BJ56" s="389"/>
      <c r="BK56" s="389"/>
      <c r="BL56" s="389"/>
      <c r="BM56" s="389"/>
      <c r="BN56" s="389"/>
      <c r="BO56" s="389"/>
      <c r="BP56" s="389"/>
      <c r="BQ56" s="389"/>
      <c r="BR56" s="389"/>
      <c r="BS56" s="389"/>
      <c r="BT56" s="390"/>
      <c r="BU56" s="389"/>
      <c r="BV56" s="389"/>
      <c r="BW56" s="389"/>
      <c r="BX56" s="389"/>
      <c r="BY56" s="389"/>
      <c r="BZ56" s="389"/>
      <c r="CA56" s="389"/>
      <c r="CB56" s="389"/>
      <c r="CC56" s="389"/>
      <c r="CD56" s="389"/>
      <c r="CE56" s="389"/>
      <c r="CF56" s="390"/>
      <c r="CG56" s="389"/>
      <c r="CH56" s="389"/>
      <c r="CI56" s="389"/>
      <c r="CJ56" s="389"/>
      <c r="CK56" s="389"/>
      <c r="CL56" s="389"/>
      <c r="CM56" s="389"/>
      <c r="CN56" s="389"/>
      <c r="CO56" s="389"/>
      <c r="CP56" s="389"/>
      <c r="CQ56" s="389"/>
      <c r="CR56" s="390"/>
      <c r="CS56" s="389"/>
      <c r="CT56" s="389"/>
      <c r="CU56" s="389"/>
      <c r="CV56" s="389"/>
      <c r="CW56" s="389"/>
      <c r="CX56" s="389"/>
      <c r="CY56" s="389"/>
      <c r="CZ56" s="389"/>
      <c r="DA56" s="389"/>
      <c r="DB56" s="389"/>
      <c r="DC56" s="389"/>
      <c r="DD56" s="390"/>
    </row>
    <row r="57" spans="3:108" s="330" customFormat="1">
      <c r="C57" s="291"/>
      <c r="E57" s="322" t="s">
        <v>194</v>
      </c>
      <c r="F57" s="296"/>
      <c r="G57" s="296"/>
      <c r="H57" s="296"/>
      <c r="I57" s="324"/>
      <c r="J57" s="391"/>
      <c r="K57" s="391"/>
      <c r="L57" s="391"/>
      <c r="M57" s="391"/>
      <c r="N57" s="391"/>
      <c r="O57" s="391"/>
      <c r="Q57" s="325">
        <f t="shared" si="91"/>
        <v>27783</v>
      </c>
      <c r="R57" s="326">
        <f>SUM(AK57:AV57)</f>
        <v>174194.99999999997</v>
      </c>
      <c r="S57" s="326">
        <f>SUM(AW57:BH57)</f>
        <v>1153525.1717838414</v>
      </c>
      <c r="T57" s="326">
        <f>SUM(BI57:BT57)</f>
        <v>1148969.7569076892</v>
      </c>
      <c r="U57" s="326">
        <f>SUM(BU57:CF57)</f>
        <v>2280653.0888314908</v>
      </c>
      <c r="V57" s="326">
        <f>SUM(CG57:CR57)</f>
        <v>3865109.7918713694</v>
      </c>
      <c r="W57" s="326">
        <f>SUM(CS57:DD57)</f>
        <v>6848545.5518447114</v>
      </c>
      <c r="X57" s="392"/>
      <c r="Y57" s="393">
        <v>525</v>
      </c>
      <c r="Z57" s="393">
        <v>1002</v>
      </c>
      <c r="AA57" s="393">
        <v>1258</v>
      </c>
      <c r="AB57" s="393">
        <v>1520</v>
      </c>
      <c r="AC57" s="393">
        <v>1955</v>
      </c>
      <c r="AD57" s="393">
        <v>2067</v>
      </c>
      <c r="AE57" s="393">
        <v>2599</v>
      </c>
      <c r="AF57" s="393">
        <v>2856</v>
      </c>
      <c r="AG57" s="393">
        <v>3001</v>
      </c>
      <c r="AH57" s="393">
        <v>3500</v>
      </c>
      <c r="AI57" s="393">
        <v>3700</v>
      </c>
      <c r="AJ57" s="393">
        <v>3800</v>
      </c>
      <c r="AK57" s="394">
        <f t="shared" ref="AK57:CV57" si="199">SUM(AK51:AK56)</f>
        <v>6177.9</v>
      </c>
      <c r="AL57" s="395">
        <f t="shared" si="199"/>
        <v>7276.2000000000007</v>
      </c>
      <c r="AM57" s="395">
        <f t="shared" si="199"/>
        <v>8594.2999999999993</v>
      </c>
      <c r="AN57" s="395">
        <f t="shared" si="199"/>
        <v>10176.6</v>
      </c>
      <c r="AO57" s="395">
        <f t="shared" si="199"/>
        <v>12068.4</v>
      </c>
      <c r="AP57" s="395">
        <f t="shared" si="199"/>
        <v>14317</v>
      </c>
      <c r="AQ57" s="395">
        <f t="shared" si="199"/>
        <v>15691.1</v>
      </c>
      <c r="AR57" s="395">
        <f t="shared" si="199"/>
        <v>17200.2</v>
      </c>
      <c r="AS57" s="395">
        <f t="shared" si="199"/>
        <v>18844.3</v>
      </c>
      <c r="AT57" s="395">
        <f t="shared" si="199"/>
        <v>20238.400000000001</v>
      </c>
      <c r="AU57" s="395">
        <f t="shared" si="199"/>
        <v>21265.3</v>
      </c>
      <c r="AV57" s="396">
        <f t="shared" si="199"/>
        <v>22345.3</v>
      </c>
      <c r="AW57" s="395">
        <f t="shared" si="199"/>
        <v>56998.987500000003</v>
      </c>
      <c r="AX57" s="395">
        <f t="shared" si="199"/>
        <v>62084.557500000003</v>
      </c>
      <c r="AY57" s="395">
        <f t="shared" si="199"/>
        <v>67647.968062500004</v>
      </c>
      <c r="AZ57" s="395">
        <f t="shared" si="199"/>
        <v>73735.467421875015</v>
      </c>
      <c r="BA57" s="395">
        <f t="shared" si="199"/>
        <v>80397.851844843768</v>
      </c>
      <c r="BB57" s="395">
        <f t="shared" si="199"/>
        <v>87690.916594148468</v>
      </c>
      <c r="BC57" s="395">
        <f t="shared" si="199"/>
        <v>95186.721784874651</v>
      </c>
      <c r="BD57" s="395">
        <f t="shared" si="199"/>
        <v>104430.94317123902</v>
      </c>
      <c r="BE57" s="395">
        <f t="shared" si="199"/>
        <v>115467.11415663367</v>
      </c>
      <c r="BF57" s="395">
        <f t="shared" si="199"/>
        <v>125865.46986446535</v>
      </c>
      <c r="BG57" s="395">
        <f t="shared" si="199"/>
        <v>137783.74335768863</v>
      </c>
      <c r="BH57" s="396">
        <f t="shared" si="199"/>
        <v>146235.43052557306</v>
      </c>
      <c r="BI57" s="395">
        <f t="shared" si="199"/>
        <v>58369.232474677119</v>
      </c>
      <c r="BJ57" s="395">
        <f t="shared" si="199"/>
        <v>62852.001773664204</v>
      </c>
      <c r="BK57" s="395">
        <f t="shared" si="199"/>
        <v>67836.881844610776</v>
      </c>
      <c r="BL57" s="395">
        <f t="shared" si="199"/>
        <v>73396.357118395215</v>
      </c>
      <c r="BM57" s="395">
        <f t="shared" si="199"/>
        <v>79603.011403131008</v>
      </c>
      <c r="BN57" s="395">
        <f t="shared" si="199"/>
        <v>86549.531859256269</v>
      </c>
      <c r="BO57" s="395">
        <f t="shared" si="199"/>
        <v>94338.713133626516</v>
      </c>
      <c r="BP57" s="395">
        <f t="shared" si="199"/>
        <v>103083.46165897157</v>
      </c>
      <c r="BQ57" s="395">
        <f t="shared" si="199"/>
        <v>112926.80012533044</v>
      </c>
      <c r="BR57" s="395">
        <f t="shared" si="199"/>
        <v>124021.87213034366</v>
      </c>
      <c r="BS57" s="395">
        <f t="shared" si="199"/>
        <v>136551.94701555741</v>
      </c>
      <c r="BT57" s="396">
        <f t="shared" si="199"/>
        <v>149439.9463701249</v>
      </c>
      <c r="BU57" s="395">
        <f t="shared" si="199"/>
        <v>149844.1841893993</v>
      </c>
      <c r="BV57" s="395">
        <f t="shared" si="199"/>
        <v>160671.29404611987</v>
      </c>
      <c r="BW57" s="395">
        <f t="shared" si="199"/>
        <v>172454.94816509399</v>
      </c>
      <c r="BX57" s="395">
        <f t="shared" si="199"/>
        <v>179839.49334751687</v>
      </c>
      <c r="BY57" s="395">
        <f t="shared" si="199"/>
        <v>187556.11972228595</v>
      </c>
      <c r="BZ57" s="395">
        <f t="shared" si="199"/>
        <v>192016.82862664023</v>
      </c>
      <c r="CA57" s="395">
        <f t="shared" si="199"/>
        <v>196589.09494716322</v>
      </c>
      <c r="CB57" s="395">
        <f t="shared" si="199"/>
        <v>201275.87291145988</v>
      </c>
      <c r="CC57" s="395">
        <f t="shared" si="199"/>
        <v>206080.20016317282</v>
      </c>
      <c r="CD57" s="395">
        <f t="shared" si="199"/>
        <v>209054.93445829922</v>
      </c>
      <c r="CE57" s="395">
        <f t="shared" si="199"/>
        <v>212104.79713433376</v>
      </c>
      <c r="CF57" s="396">
        <f t="shared" si="199"/>
        <v>213165.32112000539</v>
      </c>
      <c r="CG57" s="395">
        <f t="shared" si="199"/>
        <v>297447.76089805202</v>
      </c>
      <c r="CH57" s="395">
        <f t="shared" si="199"/>
        <v>301738.7455603393</v>
      </c>
      <c r="CI57" s="395">
        <f t="shared" si="199"/>
        <v>306098.97021031566</v>
      </c>
      <c r="CJ57" s="395">
        <f t="shared" si="199"/>
        <v>310529.65385067929</v>
      </c>
      <c r="CK57" s="395">
        <f t="shared" si="199"/>
        <v>315032.03820621164</v>
      </c>
      <c r="CL57" s="395">
        <f t="shared" si="199"/>
        <v>319607.38816163992</v>
      </c>
      <c r="CM57" s="395">
        <f t="shared" si="199"/>
        <v>324256.9922080898</v>
      </c>
      <c r="CN57" s="395">
        <f t="shared" si="199"/>
        <v>328982.1628983008</v>
      </c>
      <c r="CO57" s="395">
        <f t="shared" si="199"/>
        <v>333784.23731077649</v>
      </c>
      <c r="CP57" s="395">
        <f t="shared" si="199"/>
        <v>338664.57752304687</v>
      </c>
      <c r="CQ57" s="395">
        <f t="shared" si="199"/>
        <v>343624.57109422318</v>
      </c>
      <c r="CR57" s="396">
        <f t="shared" si="199"/>
        <v>345342.69394969428</v>
      </c>
      <c r="CS57" s="395">
        <f t="shared" si="199"/>
        <v>524521.78385291831</v>
      </c>
      <c r="CT57" s="395">
        <f t="shared" si="199"/>
        <v>532545.83145738696</v>
      </c>
      <c r="CU57" s="395">
        <f t="shared" si="199"/>
        <v>540705.69613321917</v>
      </c>
      <c r="CV57" s="395">
        <f t="shared" si="199"/>
        <v>549003.84758303501</v>
      </c>
      <c r="CW57" s="395">
        <f t="shared" ref="CW57:DD57" si="200">SUM(CW51:CW56)</f>
        <v>557442.80243711849</v>
      </c>
      <c r="CX57" s="395">
        <f t="shared" si="200"/>
        <v>566025.12516730791</v>
      </c>
      <c r="CY57" s="395">
        <f t="shared" si="200"/>
        <v>574753.42901891551</v>
      </c>
      <c r="CZ57" s="395">
        <f t="shared" si="200"/>
        <v>583630.37696103798</v>
      </c>
      <c r="DA57" s="395">
        <f t="shared" si="200"/>
        <v>592658.68265562027</v>
      </c>
      <c r="DB57" s="395">
        <f t="shared" si="200"/>
        <v>601841.1114456479</v>
      </c>
      <c r="DC57" s="395">
        <f t="shared" si="200"/>
        <v>611180.48136284517</v>
      </c>
      <c r="DD57" s="396">
        <f t="shared" si="200"/>
        <v>614236.38376965933</v>
      </c>
    </row>
    <row r="58" spans="3:108">
      <c r="D58" s="291"/>
      <c r="E58" s="322"/>
      <c r="I58" s="331"/>
      <c r="Q58" s="341"/>
      <c r="R58" s="342"/>
      <c r="S58" s="342"/>
      <c r="T58" s="342"/>
      <c r="U58" s="342"/>
      <c r="V58" s="342"/>
      <c r="W58" s="342"/>
      <c r="Y58" s="336"/>
      <c r="Z58" s="336"/>
      <c r="AA58" s="336"/>
      <c r="AB58" s="336"/>
      <c r="AC58" s="336"/>
      <c r="AD58" s="336"/>
      <c r="AE58" s="336"/>
      <c r="AF58" s="336"/>
      <c r="AG58" s="336"/>
      <c r="AH58" s="336"/>
      <c r="AI58" s="336"/>
      <c r="AJ58" s="336"/>
      <c r="AK58" s="338"/>
      <c r="AL58" s="337"/>
      <c r="AM58" s="337"/>
      <c r="AN58" s="337"/>
      <c r="AO58" s="337"/>
      <c r="AP58" s="337"/>
      <c r="AQ58" s="337"/>
      <c r="AR58" s="337"/>
      <c r="AS58" s="337"/>
      <c r="AT58" s="337"/>
      <c r="AU58" s="337"/>
      <c r="AV58" s="339"/>
      <c r="AW58" s="337"/>
      <c r="AX58" s="337"/>
      <c r="AY58" s="337"/>
      <c r="AZ58" s="337"/>
      <c r="BA58" s="337"/>
      <c r="BB58" s="337"/>
      <c r="BC58" s="337"/>
      <c r="BD58" s="337"/>
      <c r="BE58" s="337"/>
      <c r="BF58" s="337"/>
      <c r="BG58" s="337"/>
      <c r="BH58" s="339"/>
      <c r="BI58" s="337"/>
      <c r="BJ58" s="337"/>
      <c r="BK58" s="337"/>
      <c r="BL58" s="337"/>
      <c r="BM58" s="337"/>
      <c r="BN58" s="337"/>
      <c r="BO58" s="337"/>
      <c r="BP58" s="337"/>
      <c r="BQ58" s="337"/>
      <c r="BR58" s="337"/>
      <c r="BS58" s="337"/>
      <c r="BT58" s="339"/>
      <c r="BU58" s="337"/>
      <c r="BV58" s="337"/>
      <c r="BW58" s="337"/>
      <c r="BX58" s="337"/>
      <c r="BY58" s="337"/>
      <c r="BZ58" s="337"/>
      <c r="CA58" s="337"/>
      <c r="CB58" s="337"/>
      <c r="CC58" s="337"/>
      <c r="CD58" s="337"/>
      <c r="CE58" s="337"/>
      <c r="CF58" s="339"/>
      <c r="CG58" s="337"/>
      <c r="CH58" s="337"/>
      <c r="CI58" s="337"/>
      <c r="CJ58" s="337"/>
      <c r="CK58" s="337"/>
      <c r="CL58" s="337"/>
      <c r="CM58" s="337"/>
      <c r="CN58" s="337"/>
      <c r="CO58" s="337"/>
      <c r="CP58" s="337"/>
      <c r="CQ58" s="337"/>
      <c r="CR58" s="339"/>
      <c r="CS58" s="337"/>
      <c r="CT58" s="337"/>
      <c r="CU58" s="337"/>
      <c r="CV58" s="337"/>
      <c r="CW58" s="337"/>
      <c r="CX58" s="337"/>
      <c r="CY58" s="337"/>
      <c r="CZ58" s="337"/>
      <c r="DA58" s="337"/>
      <c r="DB58" s="337"/>
      <c r="DC58" s="337"/>
      <c r="DD58" s="339"/>
    </row>
    <row r="59" spans="3:108" outlineLevel="1">
      <c r="D59" s="291"/>
      <c r="E59" s="362" t="s">
        <v>27</v>
      </c>
      <c r="I59" s="331"/>
      <c r="Q59" s="341"/>
      <c r="R59" s="342"/>
      <c r="S59" s="342"/>
      <c r="T59" s="342"/>
      <c r="U59" s="342"/>
      <c r="V59" s="342"/>
      <c r="W59" s="342"/>
      <c r="Y59" s="336"/>
      <c r="Z59" s="336"/>
      <c r="AA59" s="336"/>
      <c r="AB59" s="336"/>
      <c r="AC59" s="336"/>
      <c r="AD59" s="336"/>
      <c r="AE59" s="336"/>
      <c r="AF59" s="336"/>
      <c r="AG59" s="336"/>
      <c r="AH59" s="336"/>
      <c r="AI59" s="336"/>
      <c r="AJ59" s="336"/>
      <c r="AK59" s="338"/>
      <c r="AL59" s="337"/>
      <c r="AM59" s="337"/>
      <c r="AN59" s="337"/>
      <c r="AO59" s="337"/>
      <c r="AP59" s="337"/>
      <c r="AQ59" s="337"/>
      <c r="AR59" s="337"/>
      <c r="AS59" s="337"/>
      <c r="AT59" s="337"/>
      <c r="AU59" s="337"/>
      <c r="AV59" s="339"/>
      <c r="AW59" s="337"/>
      <c r="AX59" s="337"/>
      <c r="AY59" s="337"/>
      <c r="AZ59" s="337"/>
      <c r="BA59" s="337"/>
      <c r="BB59" s="337"/>
      <c r="BC59" s="337"/>
      <c r="BD59" s="337"/>
      <c r="BE59" s="337"/>
      <c r="BF59" s="337"/>
      <c r="BG59" s="337"/>
      <c r="BH59" s="339"/>
      <c r="BI59" s="337"/>
      <c r="BJ59" s="337"/>
      <c r="BK59" s="337"/>
      <c r="BL59" s="337"/>
      <c r="BM59" s="337"/>
      <c r="BN59" s="337"/>
      <c r="BO59" s="337"/>
      <c r="BP59" s="337"/>
      <c r="BQ59" s="337"/>
      <c r="BR59" s="337"/>
      <c r="BS59" s="337"/>
      <c r="BT59" s="339"/>
      <c r="BU59" s="337"/>
      <c r="BV59" s="337"/>
      <c r="BW59" s="337"/>
      <c r="BX59" s="337"/>
      <c r="BY59" s="337"/>
      <c r="BZ59" s="337"/>
      <c r="CA59" s="337"/>
      <c r="CB59" s="337"/>
      <c r="CC59" s="337"/>
      <c r="CD59" s="337"/>
      <c r="CE59" s="337"/>
      <c r="CF59" s="339"/>
      <c r="CG59" s="337"/>
      <c r="CH59" s="337"/>
      <c r="CI59" s="337"/>
      <c r="CJ59" s="337"/>
      <c r="CK59" s="337"/>
      <c r="CL59" s="337"/>
      <c r="CM59" s="337"/>
      <c r="CN59" s="337"/>
      <c r="CO59" s="337"/>
      <c r="CP59" s="337"/>
      <c r="CQ59" s="337"/>
      <c r="CR59" s="339"/>
      <c r="CS59" s="337"/>
      <c r="CT59" s="337"/>
      <c r="CU59" s="337"/>
      <c r="CV59" s="337"/>
      <c r="CW59" s="337"/>
      <c r="CX59" s="337"/>
      <c r="CY59" s="337"/>
      <c r="CZ59" s="337"/>
      <c r="DA59" s="337"/>
      <c r="DB59" s="337"/>
      <c r="DC59" s="337"/>
      <c r="DD59" s="339"/>
    </row>
    <row r="60" spans="3:108" ht="13.25" customHeight="1" outlineLevel="2">
      <c r="D60" s="291"/>
      <c r="E60" s="334" t="str">
        <f>IF(E17="","","Gross Profit - "&amp;E17)</f>
        <v>Gross Profit - Basic</v>
      </c>
      <c r="I60" s="331"/>
      <c r="Q60" s="336">
        <f t="shared" si="91"/>
        <v>0</v>
      </c>
      <c r="R60" s="337">
        <f>SUM(AK60:AV60)</f>
        <v>130813.2</v>
      </c>
      <c r="S60" s="337">
        <f>SUM(AW60:BH60)</f>
        <v>65188.989592635611</v>
      </c>
      <c r="T60" s="337">
        <f>SUM(BI60:BT60)</f>
        <v>427509.90278930467</v>
      </c>
      <c r="U60" s="337">
        <f>SUM(BU60:CF60)</f>
        <v>1123737.0198895349</v>
      </c>
      <c r="V60" s="337">
        <f>SUM(CG60:CR60)</f>
        <v>1484763.5659871891</v>
      </c>
      <c r="W60" s="337">
        <f>SUM(CS60:DD60)</f>
        <v>1857621.1664669178</v>
      </c>
      <c r="Y60" s="336"/>
      <c r="Z60" s="336"/>
      <c r="AA60" s="336"/>
      <c r="AB60" s="336"/>
      <c r="AC60" s="336"/>
      <c r="AD60" s="336"/>
      <c r="AE60" s="336"/>
      <c r="AF60" s="336"/>
      <c r="AG60" s="336"/>
      <c r="AH60" s="336"/>
      <c r="AI60" s="336"/>
      <c r="AJ60" s="336"/>
      <c r="AK60" s="338">
        <f t="shared" ref="AK60:BP60" si="201">IFERROR(AK34-AK51,0)</f>
        <v>8221.5</v>
      </c>
      <c r="AL60" s="337">
        <f t="shared" si="201"/>
        <v>8639.1</v>
      </c>
      <c r="AM60" s="337">
        <f t="shared" si="201"/>
        <v>9082.7999999999993</v>
      </c>
      <c r="AN60" s="337">
        <f t="shared" si="201"/>
        <v>9526.5</v>
      </c>
      <c r="AO60" s="337">
        <f t="shared" si="201"/>
        <v>9996.2999999999993</v>
      </c>
      <c r="AP60" s="337">
        <f t="shared" si="201"/>
        <v>10492.2</v>
      </c>
      <c r="AQ60" s="337">
        <f t="shared" si="201"/>
        <v>11014.2</v>
      </c>
      <c r="AR60" s="337">
        <f t="shared" si="201"/>
        <v>11562.3</v>
      </c>
      <c r="AS60" s="337">
        <f t="shared" si="201"/>
        <v>12136.5</v>
      </c>
      <c r="AT60" s="337">
        <f t="shared" si="201"/>
        <v>12736.8</v>
      </c>
      <c r="AU60" s="337">
        <f t="shared" si="201"/>
        <v>13363.2</v>
      </c>
      <c r="AV60" s="339">
        <f t="shared" si="201"/>
        <v>14041.8</v>
      </c>
      <c r="AW60" s="337">
        <f t="shared" si="201"/>
        <v>4095.5249999999996</v>
      </c>
      <c r="AX60" s="337">
        <f t="shared" si="201"/>
        <v>4300.3012500000004</v>
      </c>
      <c r="AY60" s="337">
        <f t="shared" si="201"/>
        <v>4515.3163124999992</v>
      </c>
      <c r="AZ60" s="337">
        <f t="shared" si="201"/>
        <v>4741.0821281249991</v>
      </c>
      <c r="BA60" s="337">
        <f t="shared" si="201"/>
        <v>4978.1362345312482</v>
      </c>
      <c r="BB60" s="337">
        <f t="shared" si="201"/>
        <v>5227.0430462578115</v>
      </c>
      <c r="BC60" s="337">
        <f t="shared" si="201"/>
        <v>5488.3951985707026</v>
      </c>
      <c r="BD60" s="337">
        <f t="shared" si="201"/>
        <v>5762.8149584992389</v>
      </c>
      <c r="BE60" s="337">
        <f t="shared" si="201"/>
        <v>6050.9557064241999</v>
      </c>
      <c r="BF60" s="337">
        <f t="shared" si="201"/>
        <v>6353.5034917454104</v>
      </c>
      <c r="BG60" s="337">
        <f t="shared" si="201"/>
        <v>6671.178666332682</v>
      </c>
      <c r="BH60" s="339">
        <f t="shared" si="201"/>
        <v>7004.7375996493174</v>
      </c>
      <c r="BI60" s="337">
        <f t="shared" si="201"/>
        <v>28507.881083052791</v>
      </c>
      <c r="BJ60" s="337">
        <f t="shared" si="201"/>
        <v>29648.196326374906</v>
      </c>
      <c r="BK60" s="337">
        <f t="shared" si="201"/>
        <v>30834.124179429906</v>
      </c>
      <c r="BL60" s="337">
        <f t="shared" si="201"/>
        <v>32067.489146607102</v>
      </c>
      <c r="BM60" s="337">
        <f t="shared" si="201"/>
        <v>33350.188712471383</v>
      </c>
      <c r="BN60" s="337">
        <f t="shared" si="201"/>
        <v>34684.196260970246</v>
      </c>
      <c r="BO60" s="337">
        <f t="shared" si="201"/>
        <v>36071.564111409054</v>
      </c>
      <c r="BP60" s="337">
        <f t="shared" si="201"/>
        <v>37514.426675865412</v>
      </c>
      <c r="BQ60" s="337">
        <f t="shared" ref="BQ60:CV60" si="202">IFERROR(BQ34-BQ51,0)</f>
        <v>39015.003742900029</v>
      </c>
      <c r="BR60" s="337">
        <f t="shared" si="202"/>
        <v>40575.603892616033</v>
      </c>
      <c r="BS60" s="337">
        <f t="shared" si="202"/>
        <v>42198.628048320679</v>
      </c>
      <c r="BT60" s="339">
        <f t="shared" si="202"/>
        <v>43042.600609287096</v>
      </c>
      <c r="BU60" s="337">
        <f t="shared" si="202"/>
        <v>70925.861044554957</v>
      </c>
      <c r="BV60" s="337">
        <f t="shared" si="202"/>
        <v>74472.154096782717</v>
      </c>
      <c r="BW60" s="337">
        <f t="shared" si="202"/>
        <v>78195.761801621862</v>
      </c>
      <c r="BX60" s="337">
        <f t="shared" si="202"/>
        <v>82105.549891702947</v>
      </c>
      <c r="BY60" s="337">
        <f t="shared" si="202"/>
        <v>86210.827386288089</v>
      </c>
      <c r="BZ60" s="337">
        <f t="shared" si="202"/>
        <v>90521.368755602511</v>
      </c>
      <c r="CA60" s="337">
        <f t="shared" si="202"/>
        <v>95047.437193382648</v>
      </c>
      <c r="CB60" s="337">
        <f t="shared" si="202"/>
        <v>99799.80905305178</v>
      </c>
      <c r="CC60" s="337">
        <f t="shared" si="202"/>
        <v>104789.79950570437</v>
      </c>
      <c r="CD60" s="337">
        <f t="shared" si="202"/>
        <v>110029.28948098958</v>
      </c>
      <c r="CE60" s="337">
        <f t="shared" si="202"/>
        <v>115530.75395503908</v>
      </c>
      <c r="CF60" s="339">
        <f t="shared" si="202"/>
        <v>116108.40772481426</v>
      </c>
      <c r="CG60" s="337">
        <f t="shared" si="202"/>
        <v>110854.50227526641</v>
      </c>
      <c r="CH60" s="337">
        <f t="shared" si="202"/>
        <v>113071.59232077174</v>
      </c>
      <c r="CI60" s="337">
        <f t="shared" si="202"/>
        <v>115333.02416718718</v>
      </c>
      <c r="CJ60" s="337">
        <f t="shared" si="202"/>
        <v>117639.68465053092</v>
      </c>
      <c r="CK60" s="337">
        <f t="shared" si="202"/>
        <v>119992.47834354154</v>
      </c>
      <c r="CL60" s="337">
        <f t="shared" si="202"/>
        <v>122392.32791041239</v>
      </c>
      <c r="CM60" s="337">
        <f t="shared" si="202"/>
        <v>124840.17446862064</v>
      </c>
      <c r="CN60" s="337">
        <f t="shared" si="202"/>
        <v>127336.97795799306</v>
      </c>
      <c r="CO60" s="337">
        <f t="shared" si="202"/>
        <v>129883.71751715291</v>
      </c>
      <c r="CP60" s="337">
        <f t="shared" si="202"/>
        <v>132481.39186749599</v>
      </c>
      <c r="CQ60" s="337">
        <f t="shared" si="202"/>
        <v>135131.01970484591</v>
      </c>
      <c r="CR60" s="339">
        <f t="shared" si="202"/>
        <v>135806.67480337009</v>
      </c>
      <c r="CS60" s="337">
        <f t="shared" si="202"/>
        <v>138692.56664294173</v>
      </c>
      <c r="CT60" s="337">
        <f t="shared" si="202"/>
        <v>141466.41797580055</v>
      </c>
      <c r="CU60" s="337">
        <f t="shared" si="202"/>
        <v>144295.74633531657</v>
      </c>
      <c r="CV60" s="337">
        <f t="shared" si="202"/>
        <v>147181.66126202291</v>
      </c>
      <c r="CW60" s="337">
        <f t="shared" ref="CW60:DD60" si="203">IFERROR(CW34-CW51,0)</f>
        <v>150125.29448726337</v>
      </c>
      <c r="CX60" s="337">
        <f t="shared" si="203"/>
        <v>153127.80037700862</v>
      </c>
      <c r="CY60" s="337">
        <f t="shared" si="203"/>
        <v>156190.35638454882</v>
      </c>
      <c r="CZ60" s="337">
        <f t="shared" si="203"/>
        <v>159314.16351223981</v>
      </c>
      <c r="DA60" s="337">
        <f t="shared" si="203"/>
        <v>162500.44678248462</v>
      </c>
      <c r="DB60" s="337">
        <f t="shared" si="203"/>
        <v>165750.4557181343</v>
      </c>
      <c r="DC60" s="337">
        <f t="shared" si="203"/>
        <v>169065.464832497</v>
      </c>
      <c r="DD60" s="339">
        <f t="shared" si="203"/>
        <v>169910.79215665945</v>
      </c>
    </row>
    <row r="61" spans="3:108" ht="13.25" customHeight="1" outlineLevel="2">
      <c r="D61" s="291"/>
      <c r="E61" s="334" t="str">
        <f>IF(E18="","","Gross Profit - "&amp;E18)</f>
        <v>Gross Profit - Pro</v>
      </c>
      <c r="I61" s="331"/>
      <c r="Q61" s="336">
        <f t="shared" si="91"/>
        <v>0</v>
      </c>
      <c r="R61" s="337">
        <f>SUM(AK61:AV61)</f>
        <v>206079.3</v>
      </c>
      <c r="S61" s="337">
        <f>SUM(AW61:BH61)</f>
        <v>159293.5638346636</v>
      </c>
      <c r="T61" s="337">
        <f>SUM(BI61:BT61)</f>
        <v>1164548.7749968458</v>
      </c>
      <c r="U61" s="337">
        <f>SUM(BU61:CF61)</f>
        <v>2080069.7175566647</v>
      </c>
      <c r="V61" s="337">
        <f>SUM(CG61:CR61)</f>
        <v>2724402.3784990762</v>
      </c>
      <c r="W61" s="337">
        <f>SUM(CS61:DD61)</f>
        <v>3421411.1286846651</v>
      </c>
      <c r="Y61" s="336"/>
      <c r="Z61" s="336"/>
      <c r="AA61" s="336"/>
      <c r="AB61" s="336"/>
      <c r="AC61" s="336"/>
      <c r="AD61" s="336"/>
      <c r="AE61" s="336"/>
      <c r="AF61" s="336"/>
      <c r="AG61" s="336"/>
      <c r="AH61" s="336"/>
      <c r="AI61" s="336"/>
      <c r="AJ61" s="336"/>
      <c r="AK61" s="338">
        <f t="shared" ref="AK61:BP61" si="204">IFERROR(AK35-AK52,0)</f>
        <v>6879.6</v>
      </c>
      <c r="AL61" s="337">
        <f t="shared" si="204"/>
        <v>8246.7000000000007</v>
      </c>
      <c r="AM61" s="337">
        <f t="shared" si="204"/>
        <v>9878.4</v>
      </c>
      <c r="AN61" s="337">
        <f t="shared" si="204"/>
        <v>11862.9</v>
      </c>
      <c r="AO61" s="337">
        <f t="shared" si="204"/>
        <v>14244.3</v>
      </c>
      <c r="AP61" s="337">
        <f t="shared" si="204"/>
        <v>17110.8</v>
      </c>
      <c r="AQ61" s="337">
        <f t="shared" si="204"/>
        <v>18830.7</v>
      </c>
      <c r="AR61" s="337">
        <f t="shared" si="204"/>
        <v>20727</v>
      </c>
      <c r="AS61" s="337">
        <f t="shared" si="204"/>
        <v>22799.7</v>
      </c>
      <c r="AT61" s="337">
        <f t="shared" si="204"/>
        <v>23946.3</v>
      </c>
      <c r="AU61" s="337">
        <f t="shared" si="204"/>
        <v>25137</v>
      </c>
      <c r="AV61" s="339">
        <f t="shared" si="204"/>
        <v>26415.9</v>
      </c>
      <c r="AW61" s="337">
        <f t="shared" si="204"/>
        <v>7704.6375000000007</v>
      </c>
      <c r="AX61" s="337">
        <f t="shared" si="204"/>
        <v>8475.1012499999997</v>
      </c>
      <c r="AY61" s="337">
        <f t="shared" si="204"/>
        <v>9322.6113750000004</v>
      </c>
      <c r="AZ61" s="337">
        <f t="shared" si="204"/>
        <v>10254.872512500006</v>
      </c>
      <c r="BA61" s="337">
        <f t="shared" si="204"/>
        <v>11280.359763750006</v>
      </c>
      <c r="BB61" s="337">
        <f t="shared" si="204"/>
        <v>12408.395740125008</v>
      </c>
      <c r="BC61" s="337">
        <f t="shared" si="204"/>
        <v>13649.235314137506</v>
      </c>
      <c r="BD61" s="337">
        <f t="shared" si="204"/>
        <v>15014.158845551261</v>
      </c>
      <c r="BE61" s="337">
        <f t="shared" si="204"/>
        <v>16515.574730106389</v>
      </c>
      <c r="BF61" s="337">
        <f t="shared" si="204"/>
        <v>17341.353466611705</v>
      </c>
      <c r="BG61" s="337">
        <f t="shared" si="204"/>
        <v>18208.421139942293</v>
      </c>
      <c r="BH61" s="339">
        <f t="shared" si="204"/>
        <v>19118.842196939411</v>
      </c>
      <c r="BI61" s="337">
        <f t="shared" si="204"/>
        <v>77809.863973104002</v>
      </c>
      <c r="BJ61" s="337">
        <f t="shared" si="204"/>
        <v>80922.258532028165</v>
      </c>
      <c r="BK61" s="337">
        <f t="shared" si="204"/>
        <v>84159.148873309299</v>
      </c>
      <c r="BL61" s="337">
        <f t="shared" si="204"/>
        <v>87525.514828241663</v>
      </c>
      <c r="BM61" s="337">
        <f t="shared" si="204"/>
        <v>91026.535421371344</v>
      </c>
      <c r="BN61" s="337">
        <f t="shared" si="204"/>
        <v>94667.596838226193</v>
      </c>
      <c r="BO61" s="337">
        <f t="shared" si="204"/>
        <v>98454.300711755248</v>
      </c>
      <c r="BP61" s="337">
        <f t="shared" si="204"/>
        <v>102392.47274022545</v>
      </c>
      <c r="BQ61" s="337">
        <f t="shared" ref="BQ61:CV61" si="205">IFERROR(BQ35-BQ52,0)</f>
        <v>106488.17164983448</v>
      </c>
      <c r="BR61" s="337">
        <f t="shared" si="205"/>
        <v>110747.69851582787</v>
      </c>
      <c r="BS61" s="337">
        <f t="shared" si="205"/>
        <v>115177.606456461</v>
      </c>
      <c r="BT61" s="339">
        <f t="shared" si="205"/>
        <v>115177.606456461</v>
      </c>
      <c r="BU61" s="337">
        <f t="shared" si="205"/>
        <v>146913.85095994404</v>
      </c>
      <c r="BV61" s="337">
        <f t="shared" si="205"/>
        <v>151321.26648874237</v>
      </c>
      <c r="BW61" s="337">
        <f t="shared" si="205"/>
        <v>155860.90448340465</v>
      </c>
      <c r="BX61" s="337">
        <f t="shared" si="205"/>
        <v>160536.7316179068</v>
      </c>
      <c r="BY61" s="337">
        <f t="shared" si="205"/>
        <v>165352.83356644399</v>
      </c>
      <c r="BZ61" s="337">
        <f t="shared" si="205"/>
        <v>170313.41857343732</v>
      </c>
      <c r="CA61" s="337">
        <f t="shared" si="205"/>
        <v>175422.82113064043</v>
      </c>
      <c r="CB61" s="337">
        <f t="shared" si="205"/>
        <v>180685.50576455964</v>
      </c>
      <c r="CC61" s="337">
        <f t="shared" si="205"/>
        <v>186106.07093749644</v>
      </c>
      <c r="CD61" s="337">
        <f t="shared" si="205"/>
        <v>191689.25306562133</v>
      </c>
      <c r="CE61" s="337">
        <f t="shared" si="205"/>
        <v>197439.93065758995</v>
      </c>
      <c r="CF61" s="339">
        <f t="shared" si="205"/>
        <v>198427.13031087787</v>
      </c>
      <c r="CG61" s="337">
        <f t="shared" si="205"/>
        <v>203407.65128168088</v>
      </c>
      <c r="CH61" s="337">
        <f t="shared" si="205"/>
        <v>207475.80430731448</v>
      </c>
      <c r="CI61" s="337">
        <f t="shared" si="205"/>
        <v>211625.3203934608</v>
      </c>
      <c r="CJ61" s="337">
        <f t="shared" si="205"/>
        <v>215857.82680133</v>
      </c>
      <c r="CK61" s="337">
        <f t="shared" si="205"/>
        <v>220174.98333735659</v>
      </c>
      <c r="CL61" s="337">
        <f t="shared" si="205"/>
        <v>224578.48300410373</v>
      </c>
      <c r="CM61" s="337">
        <f t="shared" si="205"/>
        <v>229070.05266418582</v>
      </c>
      <c r="CN61" s="337">
        <f t="shared" si="205"/>
        <v>233651.45371746956</v>
      </c>
      <c r="CO61" s="337">
        <f t="shared" si="205"/>
        <v>238324.48279181894</v>
      </c>
      <c r="CP61" s="337">
        <f t="shared" si="205"/>
        <v>243090.97244765534</v>
      </c>
      <c r="CQ61" s="337">
        <f t="shared" si="205"/>
        <v>247952.79189660848</v>
      </c>
      <c r="CR61" s="339">
        <f t="shared" si="205"/>
        <v>249192.55585609149</v>
      </c>
      <c r="CS61" s="337">
        <f t="shared" si="205"/>
        <v>255447.28900807939</v>
      </c>
      <c r="CT61" s="337">
        <f t="shared" si="205"/>
        <v>260556.23478824101</v>
      </c>
      <c r="CU61" s="337">
        <f t="shared" si="205"/>
        <v>265767.35948400584</v>
      </c>
      <c r="CV61" s="337">
        <f t="shared" si="205"/>
        <v>271082.70667368593</v>
      </c>
      <c r="CW61" s="337">
        <f t="shared" ref="CW61:DD61" si="206">IFERROR(CW35-CW52,0)</f>
        <v>276504.36080715968</v>
      </c>
      <c r="CX61" s="337">
        <f t="shared" si="206"/>
        <v>282034.44802330283</v>
      </c>
      <c r="CY61" s="337">
        <f t="shared" si="206"/>
        <v>287675.1369837689</v>
      </c>
      <c r="CZ61" s="337">
        <f t="shared" si="206"/>
        <v>293428.6397234443</v>
      </c>
      <c r="DA61" s="337">
        <f t="shared" si="206"/>
        <v>299297.2125179132</v>
      </c>
      <c r="DB61" s="337">
        <f t="shared" si="206"/>
        <v>305283.15676827147</v>
      </c>
      <c r="DC61" s="337">
        <f t="shared" si="206"/>
        <v>311388.81990363682</v>
      </c>
      <c r="DD61" s="339">
        <f t="shared" si="206"/>
        <v>312945.76400315505</v>
      </c>
    </row>
    <row r="62" spans="3:108" ht="13.25" customHeight="1" outlineLevel="2">
      <c r="D62" s="291"/>
      <c r="E62" s="334" t="str">
        <f>IF(E19="","","Gross Profit - "&amp;E19)</f>
        <v>Gross Profit - Mult-User</v>
      </c>
      <c r="I62" s="331"/>
      <c r="Q62" s="336">
        <f t="shared" si="91"/>
        <v>0</v>
      </c>
      <c r="R62" s="337">
        <f>SUM(AK62:AV62)</f>
        <v>774987.5</v>
      </c>
      <c r="S62" s="337">
        <f>SUM(AW62:BH62)</f>
        <v>2352105.8985110163</v>
      </c>
      <c r="T62" s="337">
        <f>SUM(BI62:BT62)</f>
        <v>5729612.7415678594</v>
      </c>
      <c r="U62" s="337">
        <f>SUM(BU62:CF62)</f>
        <v>14891860.213376211</v>
      </c>
      <c r="V62" s="337">
        <f>SUM(CG62:CR62)</f>
        <v>31870647.589921273</v>
      </c>
      <c r="W62" s="337">
        <f>SUM(CS62:DD62)</f>
        <v>68669324.925267622</v>
      </c>
      <c r="Y62" s="336"/>
      <c r="Z62" s="336"/>
      <c r="AA62" s="336"/>
      <c r="AB62" s="336"/>
      <c r="AC62" s="336"/>
      <c r="AD62" s="336"/>
      <c r="AE62" s="336"/>
      <c r="AF62" s="336"/>
      <c r="AG62" s="336"/>
      <c r="AH62" s="336"/>
      <c r="AI62" s="336"/>
      <c r="AJ62" s="336"/>
      <c r="AK62" s="338">
        <f t="shared" ref="AK62:BP62" si="207">IFERROR(AK36-AK53,0)</f>
        <v>25500</v>
      </c>
      <c r="AL62" s="337">
        <f t="shared" si="207"/>
        <v>30600</v>
      </c>
      <c r="AM62" s="337">
        <f t="shared" si="207"/>
        <v>36762.5</v>
      </c>
      <c r="AN62" s="337">
        <f t="shared" si="207"/>
        <v>44200</v>
      </c>
      <c r="AO62" s="337">
        <f t="shared" si="207"/>
        <v>53125</v>
      </c>
      <c r="AP62" s="337">
        <f t="shared" si="207"/>
        <v>63750</v>
      </c>
      <c r="AQ62" s="337">
        <f t="shared" si="207"/>
        <v>70125</v>
      </c>
      <c r="AR62" s="337">
        <f t="shared" si="207"/>
        <v>77137.5</v>
      </c>
      <c r="AS62" s="337">
        <f t="shared" si="207"/>
        <v>84787.5</v>
      </c>
      <c r="AT62" s="337">
        <f t="shared" si="207"/>
        <v>91587.5</v>
      </c>
      <c r="AU62" s="337">
        <f t="shared" si="207"/>
        <v>96262.5</v>
      </c>
      <c r="AV62" s="339">
        <f t="shared" si="207"/>
        <v>101150</v>
      </c>
      <c r="AW62" s="337">
        <f t="shared" si="207"/>
        <v>122391.5</v>
      </c>
      <c r="AX62" s="337">
        <f t="shared" si="207"/>
        <v>134630.65</v>
      </c>
      <c r="AY62" s="337">
        <f t="shared" si="207"/>
        <v>148093.71500000003</v>
      </c>
      <c r="AZ62" s="337">
        <f t="shared" si="207"/>
        <v>162903.08650000003</v>
      </c>
      <c r="BA62" s="337">
        <f t="shared" si="207"/>
        <v>179193.39515000005</v>
      </c>
      <c r="BB62" s="337">
        <f t="shared" si="207"/>
        <v>197112.73466500005</v>
      </c>
      <c r="BC62" s="337">
        <f t="shared" si="207"/>
        <v>206968.37139825008</v>
      </c>
      <c r="BD62" s="337">
        <f t="shared" si="207"/>
        <v>217316.7899681626</v>
      </c>
      <c r="BE62" s="337">
        <f t="shared" si="207"/>
        <v>228182.62946657074</v>
      </c>
      <c r="BF62" s="337">
        <f t="shared" si="207"/>
        <v>239591.76093989928</v>
      </c>
      <c r="BG62" s="337">
        <f t="shared" si="207"/>
        <v>251571.34898689424</v>
      </c>
      <c r="BH62" s="339">
        <f t="shared" si="207"/>
        <v>264149.91643623897</v>
      </c>
      <c r="BI62" s="337">
        <f t="shared" si="207"/>
        <v>382070.95934584987</v>
      </c>
      <c r="BJ62" s="337">
        <f t="shared" si="207"/>
        <v>397353.79771968391</v>
      </c>
      <c r="BK62" s="337">
        <f t="shared" si="207"/>
        <v>413247.94962847128</v>
      </c>
      <c r="BL62" s="337">
        <f t="shared" si="207"/>
        <v>429777.86761361011</v>
      </c>
      <c r="BM62" s="337">
        <f t="shared" si="207"/>
        <v>446968.98231815454</v>
      </c>
      <c r="BN62" s="337">
        <f t="shared" si="207"/>
        <v>464847.74161088077</v>
      </c>
      <c r="BO62" s="337">
        <f t="shared" si="207"/>
        <v>483441.65127531602</v>
      </c>
      <c r="BP62" s="337">
        <f t="shared" si="207"/>
        <v>502779.3173263286</v>
      </c>
      <c r="BQ62" s="337">
        <f t="shared" ref="BQ62:CV62" si="208">IFERROR(BQ36-BQ53,0)</f>
        <v>522890.4900193818</v>
      </c>
      <c r="BR62" s="337">
        <f t="shared" si="208"/>
        <v>543806.10962015716</v>
      </c>
      <c r="BS62" s="337">
        <f t="shared" si="208"/>
        <v>565558.3540049633</v>
      </c>
      <c r="BT62" s="339">
        <f t="shared" si="208"/>
        <v>576869.52108506253</v>
      </c>
      <c r="BU62" s="337">
        <f t="shared" si="208"/>
        <v>1051801.5398417402</v>
      </c>
      <c r="BV62" s="337">
        <f t="shared" si="208"/>
        <v>1083355.586036992</v>
      </c>
      <c r="BW62" s="337">
        <f t="shared" si="208"/>
        <v>1115856.2536181021</v>
      </c>
      <c r="BX62" s="337">
        <f t="shared" si="208"/>
        <v>1149331.9412266449</v>
      </c>
      <c r="BY62" s="337">
        <f t="shared" si="208"/>
        <v>1183811.8994634445</v>
      </c>
      <c r="BZ62" s="337">
        <f t="shared" si="208"/>
        <v>1219326.2564473476</v>
      </c>
      <c r="CA62" s="337">
        <f t="shared" si="208"/>
        <v>1255906.044140768</v>
      </c>
      <c r="CB62" s="337">
        <f t="shared" si="208"/>
        <v>1293583.2254649913</v>
      </c>
      <c r="CC62" s="337">
        <f t="shared" si="208"/>
        <v>1332390.722228941</v>
      </c>
      <c r="CD62" s="337">
        <f t="shared" si="208"/>
        <v>1372362.4438958091</v>
      </c>
      <c r="CE62" s="337">
        <f t="shared" si="208"/>
        <v>1413533.3172126834</v>
      </c>
      <c r="CF62" s="339">
        <f t="shared" si="208"/>
        <v>1420600.9837987465</v>
      </c>
      <c r="CG62" s="337">
        <f t="shared" si="208"/>
        <v>2379506.6478629</v>
      </c>
      <c r="CH62" s="337">
        <f t="shared" si="208"/>
        <v>2427096.7808201583</v>
      </c>
      <c r="CI62" s="337">
        <f t="shared" si="208"/>
        <v>2475638.7164365617</v>
      </c>
      <c r="CJ62" s="337">
        <f t="shared" si="208"/>
        <v>2525151.4907652927</v>
      </c>
      <c r="CK62" s="337">
        <f t="shared" si="208"/>
        <v>2575654.5205805991</v>
      </c>
      <c r="CL62" s="337">
        <f t="shared" si="208"/>
        <v>2627167.6109922109</v>
      </c>
      <c r="CM62" s="337">
        <f t="shared" si="208"/>
        <v>2679710.9632120552</v>
      </c>
      <c r="CN62" s="337">
        <f t="shared" si="208"/>
        <v>2733305.1824762961</v>
      </c>
      <c r="CO62" s="337">
        <f t="shared" si="208"/>
        <v>2787971.2861258225</v>
      </c>
      <c r="CP62" s="337">
        <f t="shared" si="208"/>
        <v>2843730.7118483391</v>
      </c>
      <c r="CQ62" s="337">
        <f t="shared" si="208"/>
        <v>2900605.3260853058</v>
      </c>
      <c r="CR62" s="339">
        <f t="shared" si="208"/>
        <v>2915108.3527157321</v>
      </c>
      <c r="CS62" s="337">
        <f t="shared" si="208"/>
        <v>5126946.8153387932</v>
      </c>
      <c r="CT62" s="337">
        <f t="shared" si="208"/>
        <v>5229485.7516455697</v>
      </c>
      <c r="CU62" s="337">
        <f t="shared" si="208"/>
        <v>5334075.4666784806</v>
      </c>
      <c r="CV62" s="337">
        <f t="shared" si="208"/>
        <v>5440756.9760120511</v>
      </c>
      <c r="CW62" s="337">
        <f t="shared" ref="CW62:DD62" si="209">IFERROR(CW36-CW53,0)</f>
        <v>5549572.1155322921</v>
      </c>
      <c r="CX62" s="337">
        <f t="shared" si="209"/>
        <v>5660563.5578429382</v>
      </c>
      <c r="CY62" s="337">
        <f t="shared" si="209"/>
        <v>5773774.8289997969</v>
      </c>
      <c r="CZ62" s="337">
        <f t="shared" si="209"/>
        <v>5889250.3255797923</v>
      </c>
      <c r="DA62" s="337">
        <f t="shared" si="209"/>
        <v>6007035.3320913883</v>
      </c>
      <c r="DB62" s="337">
        <f t="shared" si="209"/>
        <v>6127176.038733216</v>
      </c>
      <c r="DC62" s="337">
        <f t="shared" si="209"/>
        <v>6249719.5595078804</v>
      </c>
      <c r="DD62" s="339">
        <f t="shared" si="209"/>
        <v>6280968.1573054204</v>
      </c>
    </row>
    <row r="63" spans="3:108" ht="13.25" customHeight="1" outlineLevel="2">
      <c r="D63" s="291"/>
      <c r="E63" s="334" t="str">
        <f>IF(E20="","","Gross Profit - "&amp;E20)</f>
        <v>Gross Profit - Invoice Financing</v>
      </c>
      <c r="I63" s="331"/>
      <c r="Q63" s="336">
        <f t="shared" si="91"/>
        <v>0</v>
      </c>
      <c r="R63" s="337">
        <f>SUM(AK63:AV63)</f>
        <v>0</v>
      </c>
      <c r="S63" s="337">
        <f>SUM(AW63:BH63)</f>
        <v>195000</v>
      </c>
      <c r="T63" s="337">
        <f>SUM(BI63:BT63)</f>
        <v>2267800</v>
      </c>
      <c r="U63" s="337">
        <f>SUM(BU63:CF63)</f>
        <v>8111760.5810950566</v>
      </c>
      <c r="V63" s="337">
        <f>SUM(CG63:CR63)</f>
        <v>11910233.667552695</v>
      </c>
      <c r="W63" s="337">
        <f>SUM(CS63:DD63)</f>
        <v>17717599.482622404</v>
      </c>
      <c r="Y63" s="336"/>
      <c r="Z63" s="336"/>
      <c r="AA63" s="336"/>
      <c r="AB63" s="336"/>
      <c r="AC63" s="336"/>
      <c r="AD63" s="336"/>
      <c r="AE63" s="336"/>
      <c r="AF63" s="336"/>
      <c r="AG63" s="336"/>
      <c r="AH63" s="336"/>
      <c r="AI63" s="336"/>
      <c r="AJ63" s="336"/>
      <c r="AK63" s="338">
        <f t="shared" ref="AK63:BP63" si="210">IFERROR(AK37-AK54,0)</f>
        <v>0</v>
      </c>
      <c r="AL63" s="337">
        <f t="shared" si="210"/>
        <v>0</v>
      </c>
      <c r="AM63" s="337">
        <f t="shared" si="210"/>
        <v>0</v>
      </c>
      <c r="AN63" s="337">
        <f t="shared" si="210"/>
        <v>0</v>
      </c>
      <c r="AO63" s="337">
        <f t="shared" si="210"/>
        <v>0</v>
      </c>
      <c r="AP63" s="337">
        <f t="shared" si="210"/>
        <v>0</v>
      </c>
      <c r="AQ63" s="337">
        <f t="shared" si="210"/>
        <v>0</v>
      </c>
      <c r="AR63" s="337">
        <f t="shared" si="210"/>
        <v>0</v>
      </c>
      <c r="AS63" s="337">
        <f t="shared" si="210"/>
        <v>0</v>
      </c>
      <c r="AT63" s="337">
        <f t="shared" si="210"/>
        <v>0</v>
      </c>
      <c r="AU63" s="337">
        <f t="shared" si="210"/>
        <v>0</v>
      </c>
      <c r="AV63" s="339">
        <f t="shared" si="210"/>
        <v>0</v>
      </c>
      <c r="AW63" s="337">
        <f t="shared" si="210"/>
        <v>0</v>
      </c>
      <c r="AX63" s="337">
        <f t="shared" si="210"/>
        <v>0</v>
      </c>
      <c r="AY63" s="337">
        <f t="shared" si="210"/>
        <v>0</v>
      </c>
      <c r="AZ63" s="337">
        <f t="shared" si="210"/>
        <v>0</v>
      </c>
      <c r="BA63" s="337">
        <f t="shared" si="210"/>
        <v>0</v>
      </c>
      <c r="BB63" s="337">
        <f t="shared" si="210"/>
        <v>0</v>
      </c>
      <c r="BC63" s="337">
        <f t="shared" si="210"/>
        <v>3750</v>
      </c>
      <c r="BD63" s="337">
        <f t="shared" si="210"/>
        <v>11250</v>
      </c>
      <c r="BE63" s="337">
        <f t="shared" si="210"/>
        <v>22500</v>
      </c>
      <c r="BF63" s="337">
        <f t="shared" si="210"/>
        <v>37500</v>
      </c>
      <c r="BG63" s="337">
        <f t="shared" si="210"/>
        <v>56250</v>
      </c>
      <c r="BH63" s="339">
        <f t="shared" si="210"/>
        <v>63750</v>
      </c>
      <c r="BI63" s="337">
        <f t="shared" si="210"/>
        <v>78200</v>
      </c>
      <c r="BJ63" s="337">
        <f t="shared" si="210"/>
        <v>89920</v>
      </c>
      <c r="BK63" s="337">
        <f t="shared" si="210"/>
        <v>103400</v>
      </c>
      <c r="BL63" s="337">
        <f t="shared" si="210"/>
        <v>118920</v>
      </c>
      <c r="BM63" s="337">
        <f t="shared" si="210"/>
        <v>136760</v>
      </c>
      <c r="BN63" s="337">
        <f t="shared" si="210"/>
        <v>157280</v>
      </c>
      <c r="BO63" s="337">
        <f t="shared" si="210"/>
        <v>180880</v>
      </c>
      <c r="BP63" s="337">
        <f t="shared" si="210"/>
        <v>208000</v>
      </c>
      <c r="BQ63" s="337">
        <f t="shared" ref="BQ63:CV63" si="211">IFERROR(BQ37-BQ54,0)</f>
        <v>239200</v>
      </c>
      <c r="BR63" s="337">
        <f t="shared" si="211"/>
        <v>275080</v>
      </c>
      <c r="BS63" s="337">
        <f t="shared" si="211"/>
        <v>316360</v>
      </c>
      <c r="BT63" s="339">
        <f t="shared" si="211"/>
        <v>363800</v>
      </c>
      <c r="BU63" s="337">
        <f t="shared" si="211"/>
        <v>510229.5</v>
      </c>
      <c r="BV63" s="337">
        <f t="shared" si="211"/>
        <v>561252.44999999995</v>
      </c>
      <c r="BW63" s="337">
        <f t="shared" si="211"/>
        <v>617377.69500000007</v>
      </c>
      <c r="BX63" s="337">
        <f t="shared" si="211"/>
        <v>648246.57975000015</v>
      </c>
      <c r="BY63" s="337">
        <f t="shared" si="211"/>
        <v>680658.90873750008</v>
      </c>
      <c r="BZ63" s="337">
        <f t="shared" si="211"/>
        <v>694272.08691225015</v>
      </c>
      <c r="CA63" s="337">
        <f t="shared" si="211"/>
        <v>708157.52865049522</v>
      </c>
      <c r="CB63" s="337">
        <f t="shared" si="211"/>
        <v>722320.67922350508</v>
      </c>
      <c r="CC63" s="337">
        <f t="shared" si="211"/>
        <v>736767.09280797513</v>
      </c>
      <c r="CD63" s="337">
        <f t="shared" si="211"/>
        <v>740450.92827201495</v>
      </c>
      <c r="CE63" s="337">
        <f t="shared" si="211"/>
        <v>744153.18291337497</v>
      </c>
      <c r="CF63" s="339">
        <f t="shared" si="211"/>
        <v>747873.94882794179</v>
      </c>
      <c r="CG63" s="337">
        <f t="shared" si="211"/>
        <v>939516.6482151018</v>
      </c>
      <c r="CH63" s="337">
        <f t="shared" si="211"/>
        <v>948911.81469725282</v>
      </c>
      <c r="CI63" s="337">
        <f t="shared" si="211"/>
        <v>958400.93284422532</v>
      </c>
      <c r="CJ63" s="337">
        <f t="shared" si="211"/>
        <v>967984.94217266748</v>
      </c>
      <c r="CK63" s="337">
        <f t="shared" si="211"/>
        <v>977664.79159439425</v>
      </c>
      <c r="CL63" s="337">
        <f t="shared" si="211"/>
        <v>987441.43951033812</v>
      </c>
      <c r="CM63" s="337">
        <f t="shared" si="211"/>
        <v>997315.85390544159</v>
      </c>
      <c r="CN63" s="337">
        <f t="shared" si="211"/>
        <v>1007289.0124444959</v>
      </c>
      <c r="CO63" s="337">
        <f t="shared" si="211"/>
        <v>1017361.902568941</v>
      </c>
      <c r="CP63" s="337">
        <f t="shared" si="211"/>
        <v>1027535.5215946303</v>
      </c>
      <c r="CQ63" s="337">
        <f t="shared" si="211"/>
        <v>1037810.8768105767</v>
      </c>
      <c r="CR63" s="339">
        <f t="shared" si="211"/>
        <v>1042999.9311946294</v>
      </c>
      <c r="CS63" s="337">
        <f t="shared" si="211"/>
        <v>1397619.9078008032</v>
      </c>
      <c r="CT63" s="337">
        <f t="shared" si="211"/>
        <v>1411596.106878811</v>
      </c>
      <c r="CU63" s="337">
        <f t="shared" si="211"/>
        <v>1425712.0679475993</v>
      </c>
      <c r="CV63" s="337">
        <f t="shared" si="211"/>
        <v>1439969.1886270752</v>
      </c>
      <c r="CW63" s="337">
        <f t="shared" ref="CW63:DD63" si="212">IFERROR(CW37-CW54,0)</f>
        <v>1454368.8805133461</v>
      </c>
      <c r="CX63" s="337">
        <f t="shared" si="212"/>
        <v>1468912.5693184799</v>
      </c>
      <c r="CY63" s="337">
        <f t="shared" si="212"/>
        <v>1483601.6950116646</v>
      </c>
      <c r="CZ63" s="337">
        <f t="shared" si="212"/>
        <v>1498437.7119617809</v>
      </c>
      <c r="DA63" s="337">
        <f t="shared" si="212"/>
        <v>1513422.0890813989</v>
      </c>
      <c r="DB63" s="337">
        <f t="shared" si="212"/>
        <v>1528556.3099722129</v>
      </c>
      <c r="DC63" s="337">
        <f t="shared" si="212"/>
        <v>1543841.873071935</v>
      </c>
      <c r="DD63" s="339">
        <f t="shared" si="212"/>
        <v>1551561.0824372945</v>
      </c>
    </row>
    <row r="64" spans="3:108" ht="13.25" customHeight="1" outlineLevel="2">
      <c r="D64" s="291"/>
      <c r="E64" s="334" t="str">
        <f>IF(E21="","","Gross Profit - "&amp;E21)</f>
        <v>Gross Profit - Referral Fees</v>
      </c>
      <c r="I64" s="331"/>
      <c r="Q64" s="336">
        <f t="shared" si="91"/>
        <v>0</v>
      </c>
      <c r="R64" s="337">
        <f>SUM(AK64:AV64)</f>
        <v>0</v>
      </c>
      <c r="S64" s="337">
        <f>SUM(AW64:BH64)</f>
        <v>0</v>
      </c>
      <c r="T64" s="337">
        <f>SUM(BI64:BT64)</f>
        <v>0</v>
      </c>
      <c r="U64" s="337">
        <f>SUM(BU64:CF64)</f>
        <v>0</v>
      </c>
      <c r="V64" s="337">
        <f>SUM(CG64:CR64)</f>
        <v>0</v>
      </c>
      <c r="W64" s="337">
        <f>SUM(CS64:DD64)</f>
        <v>0</v>
      </c>
      <c r="Y64" s="336"/>
      <c r="Z64" s="336"/>
      <c r="AA64" s="336"/>
      <c r="AB64" s="336"/>
      <c r="AC64" s="336"/>
      <c r="AD64" s="336"/>
      <c r="AE64" s="336"/>
      <c r="AF64" s="336"/>
      <c r="AG64" s="336"/>
      <c r="AH64" s="336"/>
      <c r="AI64" s="336"/>
      <c r="AJ64" s="336"/>
      <c r="AK64" s="338">
        <f t="shared" ref="AK64:BP64" si="213">IFERROR(AK38-AK55,0)</f>
        <v>0</v>
      </c>
      <c r="AL64" s="337">
        <f t="shared" si="213"/>
        <v>0</v>
      </c>
      <c r="AM64" s="337">
        <f t="shared" si="213"/>
        <v>0</v>
      </c>
      <c r="AN64" s="337">
        <f t="shared" si="213"/>
        <v>0</v>
      </c>
      <c r="AO64" s="337">
        <f t="shared" si="213"/>
        <v>0</v>
      </c>
      <c r="AP64" s="337">
        <f t="shared" si="213"/>
        <v>0</v>
      </c>
      <c r="AQ64" s="337">
        <f t="shared" si="213"/>
        <v>0</v>
      </c>
      <c r="AR64" s="337">
        <f t="shared" si="213"/>
        <v>0</v>
      </c>
      <c r="AS64" s="337">
        <f t="shared" si="213"/>
        <v>0</v>
      </c>
      <c r="AT64" s="337">
        <f t="shared" si="213"/>
        <v>0</v>
      </c>
      <c r="AU64" s="337">
        <f t="shared" si="213"/>
        <v>0</v>
      </c>
      <c r="AV64" s="339">
        <f t="shared" si="213"/>
        <v>0</v>
      </c>
      <c r="AW64" s="337">
        <f t="shared" si="213"/>
        <v>0</v>
      </c>
      <c r="AX64" s="337">
        <f t="shared" si="213"/>
        <v>0</v>
      </c>
      <c r="AY64" s="337">
        <f t="shared" si="213"/>
        <v>0</v>
      </c>
      <c r="AZ64" s="337">
        <f t="shared" si="213"/>
        <v>0</v>
      </c>
      <c r="BA64" s="337">
        <f t="shared" si="213"/>
        <v>0</v>
      </c>
      <c r="BB64" s="337">
        <f t="shared" si="213"/>
        <v>0</v>
      </c>
      <c r="BC64" s="337">
        <f t="shared" si="213"/>
        <v>0</v>
      </c>
      <c r="BD64" s="337">
        <f t="shared" si="213"/>
        <v>0</v>
      </c>
      <c r="BE64" s="337">
        <f t="shared" si="213"/>
        <v>0</v>
      </c>
      <c r="BF64" s="337">
        <f t="shared" si="213"/>
        <v>0</v>
      </c>
      <c r="BG64" s="337">
        <f t="shared" si="213"/>
        <v>0</v>
      </c>
      <c r="BH64" s="339">
        <f t="shared" si="213"/>
        <v>0</v>
      </c>
      <c r="BI64" s="337">
        <f t="shared" si="213"/>
        <v>0</v>
      </c>
      <c r="BJ64" s="337">
        <f t="shared" si="213"/>
        <v>0</v>
      </c>
      <c r="BK64" s="337">
        <f t="shared" si="213"/>
        <v>0</v>
      </c>
      <c r="BL64" s="337">
        <f t="shared" si="213"/>
        <v>0</v>
      </c>
      <c r="BM64" s="337">
        <f t="shared" si="213"/>
        <v>0</v>
      </c>
      <c r="BN64" s="337">
        <f t="shared" si="213"/>
        <v>0</v>
      </c>
      <c r="BO64" s="337">
        <f t="shared" si="213"/>
        <v>0</v>
      </c>
      <c r="BP64" s="337">
        <f t="shared" si="213"/>
        <v>0</v>
      </c>
      <c r="BQ64" s="337">
        <f t="shared" ref="BQ64:CV64" si="214">IFERROR(BQ38-BQ55,0)</f>
        <v>0</v>
      </c>
      <c r="BR64" s="337">
        <f t="shared" si="214"/>
        <v>0</v>
      </c>
      <c r="BS64" s="337">
        <f t="shared" si="214"/>
        <v>0</v>
      </c>
      <c r="BT64" s="339">
        <f t="shared" si="214"/>
        <v>0</v>
      </c>
      <c r="BU64" s="337">
        <f t="shared" si="214"/>
        <v>0</v>
      </c>
      <c r="BV64" s="337">
        <f t="shared" si="214"/>
        <v>0</v>
      </c>
      <c r="BW64" s="337">
        <f t="shared" si="214"/>
        <v>0</v>
      </c>
      <c r="BX64" s="337">
        <f t="shared" si="214"/>
        <v>0</v>
      </c>
      <c r="BY64" s="337">
        <f t="shared" si="214"/>
        <v>0</v>
      </c>
      <c r="BZ64" s="337">
        <f t="shared" si="214"/>
        <v>0</v>
      </c>
      <c r="CA64" s="337">
        <f t="shared" si="214"/>
        <v>0</v>
      </c>
      <c r="CB64" s="337">
        <f t="shared" si="214"/>
        <v>0</v>
      </c>
      <c r="CC64" s="337">
        <f t="shared" si="214"/>
        <v>0</v>
      </c>
      <c r="CD64" s="337">
        <f t="shared" si="214"/>
        <v>0</v>
      </c>
      <c r="CE64" s="337">
        <f t="shared" si="214"/>
        <v>0</v>
      </c>
      <c r="CF64" s="339">
        <f t="shared" si="214"/>
        <v>0</v>
      </c>
      <c r="CG64" s="337">
        <f t="shared" si="214"/>
        <v>0</v>
      </c>
      <c r="CH64" s="337">
        <f t="shared" si="214"/>
        <v>0</v>
      </c>
      <c r="CI64" s="337">
        <f t="shared" si="214"/>
        <v>0</v>
      </c>
      <c r="CJ64" s="337">
        <f t="shared" si="214"/>
        <v>0</v>
      </c>
      <c r="CK64" s="337">
        <f t="shared" si="214"/>
        <v>0</v>
      </c>
      <c r="CL64" s="337">
        <f t="shared" si="214"/>
        <v>0</v>
      </c>
      <c r="CM64" s="337">
        <f t="shared" si="214"/>
        <v>0</v>
      </c>
      <c r="CN64" s="337">
        <f t="shared" si="214"/>
        <v>0</v>
      </c>
      <c r="CO64" s="337">
        <f t="shared" si="214"/>
        <v>0</v>
      </c>
      <c r="CP64" s="337">
        <f t="shared" si="214"/>
        <v>0</v>
      </c>
      <c r="CQ64" s="337">
        <f t="shared" si="214"/>
        <v>0</v>
      </c>
      <c r="CR64" s="339">
        <f t="shared" si="214"/>
        <v>0</v>
      </c>
      <c r="CS64" s="337">
        <f t="shared" si="214"/>
        <v>0</v>
      </c>
      <c r="CT64" s="337">
        <f t="shared" si="214"/>
        <v>0</v>
      </c>
      <c r="CU64" s="337">
        <f t="shared" si="214"/>
        <v>0</v>
      </c>
      <c r="CV64" s="337">
        <f t="shared" si="214"/>
        <v>0</v>
      </c>
      <c r="CW64" s="337">
        <f t="shared" ref="CW64:DD64" si="215">IFERROR(CW38-CW55,0)</f>
        <v>0</v>
      </c>
      <c r="CX64" s="337">
        <f t="shared" si="215"/>
        <v>0</v>
      </c>
      <c r="CY64" s="337">
        <f t="shared" si="215"/>
        <v>0</v>
      </c>
      <c r="CZ64" s="337">
        <f t="shared" si="215"/>
        <v>0</v>
      </c>
      <c r="DA64" s="337">
        <f t="shared" si="215"/>
        <v>0</v>
      </c>
      <c r="DB64" s="337">
        <f t="shared" si="215"/>
        <v>0</v>
      </c>
      <c r="DC64" s="337">
        <f t="shared" si="215"/>
        <v>0</v>
      </c>
      <c r="DD64" s="339">
        <f t="shared" si="215"/>
        <v>0</v>
      </c>
    </row>
    <row r="65" spans="3:108" ht="13.25" customHeight="1" outlineLevel="2">
      <c r="D65" s="291"/>
      <c r="I65" s="331"/>
      <c r="Q65" s="336"/>
      <c r="R65" s="337"/>
      <c r="S65" s="337"/>
      <c r="T65" s="337"/>
      <c r="U65" s="337"/>
      <c r="V65" s="337"/>
      <c r="W65" s="337"/>
      <c r="Y65" s="336"/>
      <c r="Z65" s="336"/>
      <c r="AA65" s="336"/>
      <c r="AB65" s="336"/>
      <c r="AC65" s="336"/>
      <c r="AD65" s="336"/>
      <c r="AE65" s="336"/>
      <c r="AF65" s="336"/>
      <c r="AG65" s="336"/>
      <c r="AH65" s="336"/>
      <c r="AI65" s="336"/>
      <c r="AJ65" s="336"/>
      <c r="AK65" s="338">
        <f t="shared" ref="AK65:BP65" si="216">IFERROR(AK39-AK56,0)</f>
        <v>0</v>
      </c>
      <c r="AL65" s="337">
        <f t="shared" si="216"/>
        <v>0</v>
      </c>
      <c r="AM65" s="337">
        <f t="shared" si="216"/>
        <v>0</v>
      </c>
      <c r="AN65" s="337">
        <f t="shared" si="216"/>
        <v>0</v>
      </c>
      <c r="AO65" s="337">
        <f t="shared" si="216"/>
        <v>0</v>
      </c>
      <c r="AP65" s="337">
        <f t="shared" si="216"/>
        <v>0</v>
      </c>
      <c r="AQ65" s="337">
        <f t="shared" si="216"/>
        <v>0</v>
      </c>
      <c r="AR65" s="337">
        <f t="shared" si="216"/>
        <v>0</v>
      </c>
      <c r="AS65" s="337">
        <f t="shared" si="216"/>
        <v>0</v>
      </c>
      <c r="AT65" s="337">
        <f t="shared" si="216"/>
        <v>0</v>
      </c>
      <c r="AU65" s="337">
        <f t="shared" si="216"/>
        <v>0</v>
      </c>
      <c r="AV65" s="339">
        <f t="shared" si="216"/>
        <v>0</v>
      </c>
      <c r="AW65" s="337">
        <f t="shared" si="216"/>
        <v>0</v>
      </c>
      <c r="AX65" s="337">
        <f t="shared" si="216"/>
        <v>0</v>
      </c>
      <c r="AY65" s="337">
        <f t="shared" si="216"/>
        <v>0</v>
      </c>
      <c r="AZ65" s="337">
        <f t="shared" si="216"/>
        <v>0</v>
      </c>
      <c r="BA65" s="337">
        <f t="shared" si="216"/>
        <v>0</v>
      </c>
      <c r="BB65" s="337">
        <f t="shared" si="216"/>
        <v>0</v>
      </c>
      <c r="BC65" s="337">
        <f t="shared" si="216"/>
        <v>0</v>
      </c>
      <c r="BD65" s="337">
        <f t="shared" si="216"/>
        <v>0</v>
      </c>
      <c r="BE65" s="337">
        <f t="shared" si="216"/>
        <v>0</v>
      </c>
      <c r="BF65" s="337">
        <f t="shared" si="216"/>
        <v>0</v>
      </c>
      <c r="BG65" s="337">
        <f t="shared" si="216"/>
        <v>0</v>
      </c>
      <c r="BH65" s="339">
        <f t="shared" si="216"/>
        <v>0</v>
      </c>
      <c r="BI65" s="337">
        <f t="shared" si="216"/>
        <v>0</v>
      </c>
      <c r="BJ65" s="337">
        <f t="shared" si="216"/>
        <v>0</v>
      </c>
      <c r="BK65" s="337">
        <f t="shared" si="216"/>
        <v>0</v>
      </c>
      <c r="BL65" s="337">
        <f t="shared" si="216"/>
        <v>0</v>
      </c>
      <c r="BM65" s="337">
        <f t="shared" si="216"/>
        <v>0</v>
      </c>
      <c r="BN65" s="337">
        <f t="shared" si="216"/>
        <v>0</v>
      </c>
      <c r="BO65" s="337">
        <f t="shared" si="216"/>
        <v>0</v>
      </c>
      <c r="BP65" s="337">
        <f t="shared" si="216"/>
        <v>0</v>
      </c>
      <c r="BQ65" s="337">
        <f t="shared" ref="BQ65:CV65" si="217">IFERROR(BQ39-BQ56,0)</f>
        <v>0</v>
      </c>
      <c r="BR65" s="337">
        <f t="shared" si="217"/>
        <v>0</v>
      </c>
      <c r="BS65" s="337">
        <f t="shared" si="217"/>
        <v>0</v>
      </c>
      <c r="BT65" s="339">
        <f t="shared" si="217"/>
        <v>0</v>
      </c>
      <c r="BU65" s="337">
        <f t="shared" si="217"/>
        <v>0</v>
      </c>
      <c r="BV65" s="337">
        <f t="shared" si="217"/>
        <v>0</v>
      </c>
      <c r="BW65" s="337">
        <f t="shared" si="217"/>
        <v>0</v>
      </c>
      <c r="BX65" s="337">
        <f t="shared" si="217"/>
        <v>0</v>
      </c>
      <c r="BY65" s="337">
        <f t="shared" si="217"/>
        <v>0</v>
      </c>
      <c r="BZ65" s="337">
        <f t="shared" si="217"/>
        <v>0</v>
      </c>
      <c r="CA65" s="337">
        <f t="shared" si="217"/>
        <v>0</v>
      </c>
      <c r="CB65" s="337">
        <f t="shared" si="217"/>
        <v>0</v>
      </c>
      <c r="CC65" s="337">
        <f t="shared" si="217"/>
        <v>0</v>
      </c>
      <c r="CD65" s="337">
        <f t="shared" si="217"/>
        <v>0</v>
      </c>
      <c r="CE65" s="337">
        <f t="shared" si="217"/>
        <v>0</v>
      </c>
      <c r="CF65" s="339">
        <f t="shared" si="217"/>
        <v>0</v>
      </c>
      <c r="CG65" s="337">
        <f t="shared" si="217"/>
        <v>0</v>
      </c>
      <c r="CH65" s="337">
        <f t="shared" si="217"/>
        <v>0</v>
      </c>
      <c r="CI65" s="337">
        <f t="shared" si="217"/>
        <v>0</v>
      </c>
      <c r="CJ65" s="337">
        <f t="shared" si="217"/>
        <v>0</v>
      </c>
      <c r="CK65" s="337">
        <f t="shared" si="217"/>
        <v>0</v>
      </c>
      <c r="CL65" s="337">
        <f t="shared" si="217"/>
        <v>0</v>
      </c>
      <c r="CM65" s="337">
        <f t="shared" si="217"/>
        <v>0</v>
      </c>
      <c r="CN65" s="337">
        <f t="shared" si="217"/>
        <v>0</v>
      </c>
      <c r="CO65" s="337">
        <f t="shared" si="217"/>
        <v>0</v>
      </c>
      <c r="CP65" s="337">
        <f t="shared" si="217"/>
        <v>0</v>
      </c>
      <c r="CQ65" s="337">
        <f t="shared" si="217"/>
        <v>0</v>
      </c>
      <c r="CR65" s="339">
        <f t="shared" si="217"/>
        <v>0</v>
      </c>
      <c r="CS65" s="337">
        <f t="shared" si="217"/>
        <v>0</v>
      </c>
      <c r="CT65" s="337">
        <f t="shared" si="217"/>
        <v>0</v>
      </c>
      <c r="CU65" s="337">
        <f t="shared" si="217"/>
        <v>0</v>
      </c>
      <c r="CV65" s="337">
        <f t="shared" si="217"/>
        <v>0</v>
      </c>
      <c r="CW65" s="337">
        <f t="shared" ref="CW65:DD65" si="218">IFERROR(CW39-CW56,0)</f>
        <v>0</v>
      </c>
      <c r="CX65" s="337">
        <f t="shared" si="218"/>
        <v>0</v>
      </c>
      <c r="CY65" s="337">
        <f t="shared" si="218"/>
        <v>0</v>
      </c>
      <c r="CZ65" s="337">
        <f t="shared" si="218"/>
        <v>0</v>
      </c>
      <c r="DA65" s="337">
        <f t="shared" si="218"/>
        <v>0</v>
      </c>
      <c r="DB65" s="337">
        <f t="shared" si="218"/>
        <v>0</v>
      </c>
      <c r="DC65" s="337">
        <f t="shared" si="218"/>
        <v>0</v>
      </c>
      <c r="DD65" s="339">
        <f t="shared" si="218"/>
        <v>0</v>
      </c>
    </row>
    <row r="66" spans="3:108" s="330" customFormat="1">
      <c r="C66" s="291"/>
      <c r="E66" s="322" t="s">
        <v>195</v>
      </c>
      <c r="F66" s="296"/>
      <c r="G66" s="296"/>
      <c r="H66" s="296"/>
      <c r="I66" s="324"/>
      <c r="J66" s="391"/>
      <c r="K66" s="391"/>
      <c r="L66" s="391"/>
      <c r="M66" s="391"/>
      <c r="N66" s="391"/>
      <c r="O66" s="391"/>
      <c r="Q66" s="397">
        <f t="shared" si="91"/>
        <v>116237.25</v>
      </c>
      <c r="R66" s="398">
        <f>SUM(AK66:AV66)</f>
        <v>1111880</v>
      </c>
      <c r="S66" s="398">
        <f>SUM(AW66:BH66)</f>
        <v>2771588.4519383153</v>
      </c>
      <c r="T66" s="398">
        <f>SUM(BI66:BT66)</f>
        <v>9589471.4193540104</v>
      </c>
      <c r="U66" s="398">
        <f>SUM(BU66:CF66)</f>
        <v>26207427.531917471</v>
      </c>
      <c r="V66" s="398">
        <f>SUM(CG66:CR66)</f>
        <v>47990047.201960236</v>
      </c>
      <c r="W66" s="398">
        <f>SUM(CS66:DD66)</f>
        <v>91665956.703041628</v>
      </c>
      <c r="X66" s="399"/>
      <c r="Y66" s="400">
        <f>+Y40-Y57</f>
        <v>55</v>
      </c>
      <c r="Z66" s="400">
        <f t="shared" ref="Z66:AJ66" si="219">+Z40-Z57</f>
        <v>158</v>
      </c>
      <c r="AA66" s="400">
        <f t="shared" si="219"/>
        <v>482</v>
      </c>
      <c r="AB66" s="400">
        <f t="shared" si="219"/>
        <v>753</v>
      </c>
      <c r="AC66" s="400">
        <f t="shared" si="219"/>
        <v>1008.75</v>
      </c>
      <c r="AD66" s="400">
        <f t="shared" si="219"/>
        <v>891</v>
      </c>
      <c r="AE66" s="400">
        <f t="shared" si="219"/>
        <v>4355</v>
      </c>
      <c r="AF66" s="400">
        <f t="shared" si="219"/>
        <v>8146.5</v>
      </c>
      <c r="AG66" s="400">
        <f t="shared" si="219"/>
        <v>15040</v>
      </c>
      <c r="AH66" s="400">
        <f t="shared" si="219"/>
        <v>19210</v>
      </c>
      <c r="AI66" s="400">
        <f t="shared" si="219"/>
        <v>29868</v>
      </c>
      <c r="AJ66" s="400">
        <f t="shared" si="219"/>
        <v>36270</v>
      </c>
      <c r="AK66" s="401">
        <f t="shared" ref="AK66" si="220">SUM(AK60:AK65)</f>
        <v>40601.1</v>
      </c>
      <c r="AL66" s="402">
        <f t="shared" ref="AL66" si="221">SUM(AL60:AL65)</f>
        <v>47485.8</v>
      </c>
      <c r="AM66" s="402">
        <f t="shared" ref="AM66" si="222">SUM(AM60:AM65)</f>
        <v>55723.7</v>
      </c>
      <c r="AN66" s="402">
        <f t="shared" ref="AN66" si="223">SUM(AN60:AN65)</f>
        <v>65589.399999999994</v>
      </c>
      <c r="AO66" s="402">
        <f t="shared" ref="AO66" si="224">SUM(AO60:AO65)</f>
        <v>77365.600000000006</v>
      </c>
      <c r="AP66" s="402">
        <f t="shared" ref="AP66" si="225">SUM(AP60:AP65)</f>
        <v>91353</v>
      </c>
      <c r="AQ66" s="402">
        <f t="shared" ref="AQ66" si="226">SUM(AQ60:AQ65)</f>
        <v>99969.9</v>
      </c>
      <c r="AR66" s="402">
        <f t="shared" ref="AR66" si="227">SUM(AR60:AR65)</f>
        <v>109426.8</v>
      </c>
      <c r="AS66" s="402">
        <f t="shared" ref="AS66" si="228">SUM(AS60:AS65)</f>
        <v>119723.7</v>
      </c>
      <c r="AT66" s="402">
        <f t="shared" ref="AT66" si="229">SUM(AT60:AT65)</f>
        <v>128270.6</v>
      </c>
      <c r="AU66" s="402">
        <f t="shared" ref="AU66" si="230">SUM(AU60:AU65)</f>
        <v>134762.70000000001</v>
      </c>
      <c r="AV66" s="403">
        <f t="shared" ref="AV66" si="231">SUM(AV60:AV65)</f>
        <v>141607.70000000001</v>
      </c>
      <c r="AW66" s="402">
        <f t="shared" ref="AW66" si="232">SUM(AW60:AW65)</f>
        <v>134191.66250000001</v>
      </c>
      <c r="AX66" s="402">
        <f t="shared" ref="AX66" si="233">SUM(AX60:AX65)</f>
        <v>147406.05249999999</v>
      </c>
      <c r="AY66" s="402">
        <f t="shared" ref="AY66" si="234">SUM(AY60:AY65)</f>
        <v>161931.64268750002</v>
      </c>
      <c r="AZ66" s="402">
        <f t="shared" ref="AZ66" si="235">SUM(AZ60:AZ65)</f>
        <v>177899.04114062505</v>
      </c>
      <c r="BA66" s="402">
        <f t="shared" ref="BA66" si="236">SUM(BA60:BA65)</f>
        <v>195451.89114828131</v>
      </c>
      <c r="BB66" s="402">
        <f t="shared" ref="BB66" si="237">SUM(BB60:BB65)</f>
        <v>214748.17345138287</v>
      </c>
      <c r="BC66" s="402">
        <f t="shared" ref="BC66" si="238">SUM(BC60:BC65)</f>
        <v>229856.00191095829</v>
      </c>
      <c r="BD66" s="402">
        <f t="shared" ref="BD66" si="239">SUM(BD60:BD65)</f>
        <v>249343.7637722131</v>
      </c>
      <c r="BE66" s="402">
        <f t="shared" ref="BE66" si="240">SUM(BE60:BE65)</f>
        <v>273249.15990310133</v>
      </c>
      <c r="BF66" s="402">
        <f t="shared" ref="BF66" si="241">SUM(BF60:BF65)</f>
        <v>300786.6178982564</v>
      </c>
      <c r="BG66" s="402">
        <f t="shared" ref="BG66" si="242">SUM(BG60:BG65)</f>
        <v>332700.94879316923</v>
      </c>
      <c r="BH66" s="403">
        <f t="shared" ref="BH66" si="243">SUM(BH60:BH65)</f>
        <v>354023.49623282772</v>
      </c>
      <c r="BI66" s="402">
        <f t="shared" ref="BI66" si="244">SUM(BI60:BI65)</f>
        <v>566588.7044020067</v>
      </c>
      <c r="BJ66" s="402">
        <f t="shared" ref="BJ66" si="245">SUM(BJ60:BJ65)</f>
        <v>597844.25257808692</v>
      </c>
      <c r="BK66" s="402">
        <f t="shared" ref="BK66" si="246">SUM(BK60:BK65)</f>
        <v>631641.22268121049</v>
      </c>
      <c r="BL66" s="402">
        <f t="shared" ref="BL66" si="247">SUM(BL60:BL65)</f>
        <v>668290.87158845889</v>
      </c>
      <c r="BM66" s="402">
        <f t="shared" ref="BM66" si="248">SUM(BM60:BM65)</f>
        <v>708105.70645199728</v>
      </c>
      <c r="BN66" s="402">
        <f t="shared" ref="BN66" si="249">SUM(BN60:BN65)</f>
        <v>751479.53471007722</v>
      </c>
      <c r="BO66" s="402">
        <f t="shared" ref="BO66" si="250">SUM(BO60:BO65)</f>
        <v>798847.51609848032</v>
      </c>
      <c r="BP66" s="402">
        <f t="shared" ref="BP66" si="251">SUM(BP60:BP65)</f>
        <v>850686.2167424194</v>
      </c>
      <c r="BQ66" s="402">
        <f t="shared" ref="BQ66" si="252">SUM(BQ60:BQ65)</f>
        <v>907593.66541211633</v>
      </c>
      <c r="BR66" s="402">
        <f t="shared" ref="BR66" si="253">SUM(BR60:BR65)</f>
        <v>970209.41202860104</v>
      </c>
      <c r="BS66" s="402">
        <f t="shared" ref="BS66" si="254">SUM(BS60:BS65)</f>
        <v>1039294.588509745</v>
      </c>
      <c r="BT66" s="403">
        <f t="shared" ref="BT66" si="255">SUM(BT60:BT65)</f>
        <v>1098889.7281508106</v>
      </c>
      <c r="BU66" s="402">
        <f t="shared" ref="BU66" si="256">SUM(BU60:BU65)</f>
        <v>1779870.7518462392</v>
      </c>
      <c r="BV66" s="402">
        <f t="shared" ref="BV66" si="257">SUM(BV60:BV65)</f>
        <v>1870401.456622517</v>
      </c>
      <c r="BW66" s="402">
        <f t="shared" ref="BW66" si="258">SUM(BW60:BW65)</f>
        <v>1967290.6149031287</v>
      </c>
      <c r="BX66" s="402">
        <f t="shared" ref="BX66" si="259">SUM(BX60:BX65)</f>
        <v>2040220.8024862548</v>
      </c>
      <c r="BY66" s="402">
        <f t="shared" ref="BY66" si="260">SUM(BY60:BY65)</f>
        <v>2116034.4691536766</v>
      </c>
      <c r="BZ66" s="402">
        <f t="shared" ref="BZ66" si="261">SUM(BZ60:BZ65)</f>
        <v>2174433.1306886375</v>
      </c>
      <c r="CA66" s="402">
        <f t="shared" ref="CA66" si="262">SUM(CA60:CA65)</f>
        <v>2234533.8311152863</v>
      </c>
      <c r="CB66" s="402">
        <f t="shared" ref="CB66" si="263">SUM(CB60:CB65)</f>
        <v>2296389.2195061077</v>
      </c>
      <c r="CC66" s="402">
        <f t="shared" ref="CC66" si="264">SUM(CC60:CC65)</f>
        <v>2360053.6854801169</v>
      </c>
      <c r="CD66" s="402">
        <f t="shared" ref="CD66" si="265">SUM(CD60:CD65)</f>
        <v>2414531.9147144351</v>
      </c>
      <c r="CE66" s="402">
        <f t="shared" ref="CE66" si="266">SUM(CE60:CE65)</f>
        <v>2470657.1847386872</v>
      </c>
      <c r="CF66" s="403">
        <f t="shared" ref="CF66" si="267">SUM(CF60:CF65)</f>
        <v>2483010.4706623806</v>
      </c>
      <c r="CG66" s="402">
        <f t="shared" ref="CG66" si="268">SUM(CG60:CG65)</f>
        <v>3633285.4496349487</v>
      </c>
      <c r="CH66" s="402">
        <f t="shared" ref="CH66" si="269">SUM(CH60:CH65)</f>
        <v>3696555.9921454974</v>
      </c>
      <c r="CI66" s="402">
        <f t="shared" ref="CI66" si="270">SUM(CI60:CI65)</f>
        <v>3760997.9938414348</v>
      </c>
      <c r="CJ66" s="402">
        <f t="shared" ref="CJ66" si="271">SUM(CJ60:CJ65)</f>
        <v>3826633.944389821</v>
      </c>
      <c r="CK66" s="402">
        <f t="shared" ref="CK66" si="272">SUM(CK60:CK65)</f>
        <v>3893486.7738558911</v>
      </c>
      <c r="CL66" s="402">
        <f t="shared" ref="CL66" si="273">SUM(CL60:CL65)</f>
        <v>3961579.8614170649</v>
      </c>
      <c r="CM66" s="402">
        <f t="shared" ref="CM66" si="274">SUM(CM60:CM65)</f>
        <v>4030937.0442503034</v>
      </c>
      <c r="CN66" s="402">
        <f t="shared" ref="CN66" si="275">SUM(CN60:CN65)</f>
        <v>4101582.6265962543</v>
      </c>
      <c r="CO66" s="402">
        <f t="shared" ref="CO66" si="276">SUM(CO60:CO65)</f>
        <v>4173541.3890037355</v>
      </c>
      <c r="CP66" s="402">
        <f t="shared" ref="CP66" si="277">SUM(CP60:CP65)</f>
        <v>4246838.5977581209</v>
      </c>
      <c r="CQ66" s="402">
        <f t="shared" ref="CQ66" si="278">SUM(CQ60:CQ65)</f>
        <v>4321500.0144973369</v>
      </c>
      <c r="CR66" s="403">
        <f t="shared" ref="CR66" si="279">SUM(CR60:CR65)</f>
        <v>4343107.5145698227</v>
      </c>
      <c r="CS66" s="402">
        <f t="shared" ref="CS66" si="280">SUM(CS60:CS65)</f>
        <v>6918706.5787906172</v>
      </c>
      <c r="CT66" s="402">
        <f t="shared" ref="CT66" si="281">SUM(CT60:CT65)</f>
        <v>7043104.5112884231</v>
      </c>
      <c r="CU66" s="402">
        <f t="shared" ref="CU66" si="282">SUM(CU60:CU65)</f>
        <v>7169850.6404454019</v>
      </c>
      <c r="CV66" s="402">
        <f t="shared" ref="CV66" si="283">SUM(CV60:CV65)</f>
        <v>7298990.5325748352</v>
      </c>
      <c r="CW66" s="402">
        <f t="shared" ref="CW66" si="284">SUM(CW60:CW65)</f>
        <v>7430570.6513400609</v>
      </c>
      <c r="CX66" s="402">
        <f t="shared" ref="CX66" si="285">SUM(CX60:CX65)</f>
        <v>7564638.37556173</v>
      </c>
      <c r="CY66" s="402">
        <f t="shared" ref="CY66" si="286">SUM(CY60:CY65)</f>
        <v>7701242.0173797794</v>
      </c>
      <c r="CZ66" s="402">
        <f t="shared" ref="CZ66" si="287">SUM(CZ60:CZ65)</f>
        <v>7840430.8407772575</v>
      </c>
      <c r="DA66" s="402">
        <f t="shared" ref="DA66" si="288">SUM(DA60:DA65)</f>
        <v>7982255.0804731855</v>
      </c>
      <c r="DB66" s="402">
        <f t="shared" ref="DB66" si="289">SUM(DB60:DB65)</f>
        <v>8126765.961191834</v>
      </c>
      <c r="DC66" s="402">
        <f t="shared" ref="DC66" si="290">SUM(DC60:DC65)</f>
        <v>8274015.7173159495</v>
      </c>
      <c r="DD66" s="403">
        <f t="shared" ref="DD66" si="291">SUM(DD60:DD65)</f>
        <v>8315385.7959025297</v>
      </c>
    </row>
    <row r="67" spans="3:108">
      <c r="D67" s="291"/>
      <c r="E67" s="404" t="s">
        <v>312</v>
      </c>
      <c r="I67" s="331"/>
      <c r="Q67" s="351">
        <f>IFERROR(Q66/Q40,"-")</f>
        <v>0.80708962802105955</v>
      </c>
      <c r="R67" s="352">
        <f>IFERROR(R66/R40,"-")</f>
        <v>0.86455300040821881</v>
      </c>
      <c r="S67" s="352">
        <f t="shared" ref="S67:CD67" si="292">IFERROR(S66/S40,"-")</f>
        <v>0.7061167440319952</v>
      </c>
      <c r="T67" s="352">
        <f t="shared" si="292"/>
        <v>0.89300404611354656</v>
      </c>
      <c r="U67" s="352">
        <f t="shared" si="292"/>
        <v>0.91994360310921064</v>
      </c>
      <c r="V67" s="352">
        <f t="shared" si="292"/>
        <v>0.92546334798810581</v>
      </c>
      <c r="W67" s="352">
        <f t="shared" si="292"/>
        <v>0.93048185399013161</v>
      </c>
      <c r="Y67" s="351">
        <f t="shared" si="292"/>
        <v>9.4827586206896547E-2</v>
      </c>
      <c r="Z67" s="351">
        <f t="shared" si="292"/>
        <v>0.13620689655172413</v>
      </c>
      <c r="AA67" s="351">
        <f t="shared" si="292"/>
        <v>0.27701149425287358</v>
      </c>
      <c r="AB67" s="351">
        <f t="shared" si="292"/>
        <v>0.33128024637043557</v>
      </c>
      <c r="AC67" s="351">
        <f t="shared" si="292"/>
        <v>0.3403627161535217</v>
      </c>
      <c r="AD67" s="351">
        <f t="shared" si="292"/>
        <v>0.30121703853955373</v>
      </c>
      <c r="AE67" s="351">
        <f t="shared" si="292"/>
        <v>0.62625826862237566</v>
      </c>
      <c r="AF67" s="351">
        <f t="shared" si="292"/>
        <v>0.74042263122017726</v>
      </c>
      <c r="AG67" s="351">
        <f t="shared" si="292"/>
        <v>0.83365667091624629</v>
      </c>
      <c r="AH67" s="351">
        <f t="shared" si="292"/>
        <v>0.84588287098194626</v>
      </c>
      <c r="AI67" s="351">
        <f t="shared" si="292"/>
        <v>0.88977597712106771</v>
      </c>
      <c r="AJ67" s="351">
        <f t="shared" si="292"/>
        <v>0.90516595957075119</v>
      </c>
      <c r="AK67" s="353">
        <f t="shared" si="292"/>
        <v>0.86793432950682992</v>
      </c>
      <c r="AL67" s="352">
        <f t="shared" si="292"/>
        <v>0.86713049194697056</v>
      </c>
      <c r="AM67" s="352">
        <f t="shared" si="292"/>
        <v>0.86637799682825956</v>
      </c>
      <c r="AN67" s="352">
        <f t="shared" si="292"/>
        <v>0.86568381595966526</v>
      </c>
      <c r="AO67" s="352">
        <f t="shared" si="292"/>
        <v>0.86505803162108375</v>
      </c>
      <c r="AP67" s="352">
        <f t="shared" si="292"/>
        <v>0.86451216049966872</v>
      </c>
      <c r="AQ67" s="352">
        <f t="shared" si="292"/>
        <v>0.86433542853684464</v>
      </c>
      <c r="AR67" s="352">
        <f t="shared" si="292"/>
        <v>0.8641664100073444</v>
      </c>
      <c r="AS67" s="352">
        <f t="shared" si="292"/>
        <v>0.86400684140638528</v>
      </c>
      <c r="AT67" s="352">
        <f t="shared" si="292"/>
        <v>0.86372273734251803</v>
      </c>
      <c r="AU67" s="352">
        <f t="shared" si="292"/>
        <v>0.86370843694721466</v>
      </c>
      <c r="AV67" s="354">
        <f t="shared" si="292"/>
        <v>0.86370911175763798</v>
      </c>
      <c r="AW67" s="352">
        <f t="shared" si="292"/>
        <v>0.70187356180859273</v>
      </c>
      <c r="AX67" s="352">
        <f t="shared" si="292"/>
        <v>0.70364038034926724</v>
      </c>
      <c r="AY67" s="352">
        <f t="shared" si="292"/>
        <v>0.70533982594750078</v>
      </c>
      <c r="AZ67" s="352">
        <f t="shared" si="292"/>
        <v>0.70697394469820563</v>
      </c>
      <c r="BA67" s="352">
        <f t="shared" si="292"/>
        <v>0.70854476436163483</v>
      </c>
      <c r="BB67" s="352">
        <f t="shared" si="292"/>
        <v>0.71005429033347889</v>
      </c>
      <c r="BC67" s="352">
        <f t="shared" si="292"/>
        <v>0.70715627563486683</v>
      </c>
      <c r="BD67" s="352">
        <f t="shared" si="292"/>
        <v>0.70480947020350038</v>
      </c>
      <c r="BE67" s="352">
        <f t="shared" si="292"/>
        <v>0.70295271419768357</v>
      </c>
      <c r="BF67" s="352">
        <f t="shared" si="292"/>
        <v>0.70499272481126551</v>
      </c>
      <c r="BG67" s="352">
        <f t="shared" si="292"/>
        <v>0.70714510874349734</v>
      </c>
      <c r="BH67" s="354">
        <f t="shared" si="292"/>
        <v>0.70768051762083362</v>
      </c>
      <c r="BI67" s="352">
        <f t="shared" si="292"/>
        <v>0.90660294232538985</v>
      </c>
      <c r="BJ67" s="352">
        <f t="shared" si="292"/>
        <v>0.90487004980021846</v>
      </c>
      <c r="BK67" s="352">
        <f t="shared" si="292"/>
        <v>0.90301786230950343</v>
      </c>
      <c r="BL67" s="352">
        <f t="shared" si="292"/>
        <v>0.90104136315470451</v>
      </c>
      <c r="BM67" s="352">
        <f t="shared" si="292"/>
        <v>0.89894359475938779</v>
      </c>
      <c r="BN67" s="352">
        <f t="shared" si="292"/>
        <v>0.89672251797474423</v>
      </c>
      <c r="BO67" s="352">
        <f t="shared" si="292"/>
        <v>0.89437957052390771</v>
      </c>
      <c r="BP67" s="352">
        <f t="shared" si="292"/>
        <v>0.89191996349501346</v>
      </c>
      <c r="BQ67" s="352">
        <f t="shared" si="292"/>
        <v>0.88934391426843296</v>
      </c>
      <c r="BR67" s="352">
        <f t="shared" si="292"/>
        <v>0.88665844787496628</v>
      </c>
      <c r="BS67" s="352">
        <f t="shared" si="292"/>
        <v>0.88386924408077316</v>
      </c>
      <c r="BT67" s="354">
        <f t="shared" si="292"/>
        <v>0.88028807660326203</v>
      </c>
      <c r="BU67" s="352">
        <f t="shared" si="292"/>
        <v>0.92234905716321203</v>
      </c>
      <c r="BV67" s="352">
        <f t="shared" si="292"/>
        <v>0.92089338306900803</v>
      </c>
      <c r="BW67" s="352">
        <f t="shared" si="292"/>
        <v>0.91940399310009202</v>
      </c>
      <c r="BX67" s="352">
        <f t="shared" si="292"/>
        <v>0.91899341937468582</v>
      </c>
      <c r="BY67" s="352">
        <f t="shared" si="292"/>
        <v>0.91858096632796027</v>
      </c>
      <c r="BZ67" s="352">
        <f t="shared" si="292"/>
        <v>0.91885869892545735</v>
      </c>
      <c r="CA67" s="352">
        <f t="shared" si="292"/>
        <v>0.91913650567000837</v>
      </c>
      <c r="CB67" s="352">
        <f t="shared" si="292"/>
        <v>0.91941438685174615</v>
      </c>
      <c r="CC67" s="352">
        <f t="shared" si="292"/>
        <v>0.91969234289912682</v>
      </c>
      <c r="CD67" s="352">
        <f t="shared" si="292"/>
        <v>0.92031712823830547</v>
      </c>
      <c r="CE67" s="352">
        <f t="shared" ref="CE67:DD67" si="293">IFERROR(CE66/CE40,"-")</f>
        <v>0.92093789960962213</v>
      </c>
      <c r="CF67" s="354">
        <f t="shared" si="293"/>
        <v>0.92093789960962225</v>
      </c>
      <c r="CG67" s="352">
        <f t="shared" si="293"/>
        <v>0.92432766484863538</v>
      </c>
      <c r="CH67" s="352">
        <f t="shared" si="293"/>
        <v>0.92453314091260019</v>
      </c>
      <c r="CI67" s="352">
        <f t="shared" si="293"/>
        <v>0.92473772498766005</v>
      </c>
      <c r="CJ67" s="352">
        <f t="shared" si="293"/>
        <v>0.92494141300509725</v>
      </c>
      <c r="CK67" s="352">
        <f t="shared" si="293"/>
        <v>0.92514420101835027</v>
      </c>
      <c r="CL67" s="352">
        <f t="shared" si="293"/>
        <v>0.92534608520262895</v>
      </c>
      <c r="CM67" s="352">
        <f t="shared" si="293"/>
        <v>0.92554706185449931</v>
      </c>
      <c r="CN67" s="352">
        <f t="shared" si="293"/>
        <v>0.92574712739144216</v>
      </c>
      <c r="CO67" s="352">
        <f t="shared" si="293"/>
        <v>0.92594627835138232</v>
      </c>
      <c r="CP67" s="352">
        <f t="shared" si="293"/>
        <v>0.92614451139219167</v>
      </c>
      <c r="CQ67" s="352">
        <f t="shared" si="293"/>
        <v>0.92634182329116721</v>
      </c>
      <c r="CR67" s="354">
        <f t="shared" si="293"/>
        <v>0.92634182329116732</v>
      </c>
      <c r="CS67" s="352">
        <f t="shared" si="293"/>
        <v>0.92953033840995447</v>
      </c>
      <c r="CT67" s="352">
        <f t="shared" si="293"/>
        <v>0.92970295520999935</v>
      </c>
      <c r="CU67" s="352">
        <f t="shared" si="293"/>
        <v>0.92987461960842832</v>
      </c>
      <c r="CV67" s="352">
        <f t="shared" si="293"/>
        <v>0.93004533120320709</v>
      </c>
      <c r="CW67" s="352">
        <f t="shared" si="293"/>
        <v>0.93021508968872257</v>
      </c>
      <c r="CX67" s="352">
        <f t="shared" si="293"/>
        <v>0.93038389485476125</v>
      </c>
      <c r="CY67" s="352">
        <f t="shared" si="293"/>
        <v>0.93055174658547946</v>
      </c>
      <c r="CZ67" s="352">
        <f t="shared" si="293"/>
        <v>0.93071864485836064</v>
      </c>
      <c r="DA67" s="352">
        <f t="shared" si="293"/>
        <v>0.9308845897431659</v>
      </c>
      <c r="DB67" s="352">
        <f t="shared" si="293"/>
        <v>0.93104958140087368</v>
      </c>
      <c r="DC67" s="352">
        <f t="shared" si="293"/>
        <v>0.93121362008261266</v>
      </c>
      <c r="DD67" s="354">
        <f t="shared" si="293"/>
        <v>0.93121362008261266</v>
      </c>
    </row>
    <row r="68" spans="3:108">
      <c r="D68" s="291"/>
      <c r="E68" s="404"/>
      <c r="I68" s="331"/>
      <c r="Q68" s="351"/>
      <c r="R68" s="352"/>
      <c r="S68" s="352"/>
      <c r="T68" s="352"/>
      <c r="U68" s="352"/>
      <c r="V68" s="352"/>
      <c r="W68" s="352"/>
      <c r="Y68" s="351"/>
      <c r="Z68" s="351"/>
      <c r="AA68" s="351"/>
      <c r="AB68" s="351"/>
      <c r="AC68" s="351"/>
      <c r="AD68" s="351"/>
      <c r="AE68" s="351"/>
      <c r="AF68" s="351"/>
      <c r="AG68" s="351"/>
      <c r="AH68" s="351"/>
      <c r="AI68" s="351"/>
      <c r="AJ68" s="351"/>
      <c r="AK68" s="353"/>
      <c r="AL68" s="352"/>
      <c r="AM68" s="352"/>
      <c r="AN68" s="352"/>
      <c r="AO68" s="352"/>
      <c r="AP68" s="352"/>
      <c r="AQ68" s="352"/>
      <c r="AR68" s="352"/>
      <c r="AS68" s="352"/>
      <c r="AT68" s="352"/>
      <c r="AU68" s="352"/>
      <c r="AV68" s="354"/>
      <c r="AW68" s="352"/>
      <c r="AX68" s="352"/>
      <c r="AY68" s="352"/>
      <c r="AZ68" s="352"/>
      <c r="BA68" s="352"/>
      <c r="BB68" s="352"/>
      <c r="BC68" s="352"/>
      <c r="BD68" s="352"/>
      <c r="BE68" s="352"/>
      <c r="BF68" s="352"/>
      <c r="BG68" s="352"/>
      <c r="BH68" s="354"/>
      <c r="BI68" s="352"/>
      <c r="BJ68" s="352"/>
      <c r="BK68" s="352"/>
      <c r="BL68" s="352"/>
      <c r="BM68" s="352"/>
      <c r="BN68" s="352"/>
      <c r="BO68" s="352"/>
      <c r="BP68" s="352"/>
      <c r="BQ68" s="352"/>
      <c r="BR68" s="352"/>
      <c r="BS68" s="352"/>
      <c r="BT68" s="354"/>
      <c r="BU68" s="352"/>
      <c r="BV68" s="352"/>
      <c r="BW68" s="352"/>
      <c r="BX68" s="352"/>
      <c r="BY68" s="352"/>
      <c r="BZ68" s="352"/>
      <c r="CA68" s="352"/>
      <c r="CB68" s="352"/>
      <c r="CC68" s="352"/>
      <c r="CD68" s="352"/>
      <c r="CE68" s="352"/>
      <c r="CF68" s="354"/>
      <c r="CG68" s="352"/>
      <c r="CH68" s="352"/>
      <c r="CI68" s="352"/>
      <c r="CJ68" s="352"/>
      <c r="CK68" s="352"/>
      <c r="CL68" s="352"/>
      <c r="CM68" s="352"/>
      <c r="CN68" s="352"/>
      <c r="CO68" s="352"/>
      <c r="CP68" s="352"/>
      <c r="CQ68" s="352"/>
      <c r="CR68" s="354"/>
      <c r="CS68" s="352"/>
      <c r="CT68" s="352"/>
      <c r="CU68" s="352"/>
      <c r="CV68" s="352"/>
      <c r="CW68" s="352"/>
      <c r="CX68" s="352"/>
      <c r="CY68" s="352"/>
      <c r="CZ68" s="352"/>
      <c r="DA68" s="352"/>
      <c r="DB68" s="352"/>
      <c r="DC68" s="352"/>
      <c r="DD68" s="354"/>
    </row>
    <row r="69" spans="3:108" ht="13.25" customHeight="1">
      <c r="D69" s="291"/>
      <c r="E69" s="362" t="s">
        <v>28</v>
      </c>
      <c r="I69" s="331"/>
      <c r="Q69" s="331"/>
      <c r="Y69" s="331"/>
      <c r="Z69" s="331"/>
      <c r="AA69" s="331"/>
      <c r="AB69" s="331"/>
      <c r="AC69" s="331"/>
      <c r="AD69" s="331"/>
      <c r="AE69" s="331"/>
      <c r="AF69" s="331"/>
      <c r="AG69" s="331"/>
      <c r="AH69" s="331"/>
      <c r="AI69" s="331"/>
      <c r="AJ69" s="331"/>
      <c r="AK69" s="332"/>
      <c r="AL69" s="292"/>
      <c r="AM69" s="292"/>
      <c r="AN69" s="292"/>
      <c r="AO69" s="292"/>
      <c r="AP69" s="292"/>
      <c r="AQ69" s="292"/>
      <c r="AR69" s="292"/>
      <c r="AS69" s="292"/>
      <c r="AT69" s="292"/>
      <c r="AU69" s="292"/>
      <c r="AV69" s="333"/>
      <c r="AW69" s="292"/>
      <c r="AX69" s="292"/>
      <c r="AY69" s="292"/>
      <c r="AZ69" s="292"/>
      <c r="BA69" s="292"/>
      <c r="BB69" s="292"/>
      <c r="BC69" s="292"/>
      <c r="BD69" s="292"/>
      <c r="BE69" s="292"/>
      <c r="BF69" s="292"/>
      <c r="BG69" s="292"/>
      <c r="BH69" s="333"/>
      <c r="BI69" s="292"/>
      <c r="BJ69" s="292"/>
      <c r="BK69" s="292"/>
      <c r="BL69" s="292"/>
      <c r="BM69" s="292"/>
      <c r="BN69" s="292"/>
      <c r="BO69" s="292"/>
      <c r="BP69" s="292"/>
      <c r="BQ69" s="292"/>
      <c r="BR69" s="292"/>
      <c r="BS69" s="292"/>
      <c r="BT69" s="333"/>
      <c r="BU69" s="292"/>
      <c r="BV69" s="292"/>
      <c r="BW69" s="292"/>
      <c r="BX69" s="292"/>
      <c r="BY69" s="292"/>
      <c r="BZ69" s="292"/>
      <c r="CA69" s="292"/>
      <c r="CB69" s="292"/>
      <c r="CC69" s="292"/>
      <c r="CD69" s="292"/>
      <c r="CE69" s="292"/>
      <c r="CF69" s="333"/>
      <c r="CG69" s="292"/>
      <c r="CH69" s="292"/>
      <c r="CI69" s="292"/>
      <c r="CJ69" s="292"/>
      <c r="CK69" s="292"/>
      <c r="CL69" s="292"/>
      <c r="CM69" s="292"/>
      <c r="CN69" s="292"/>
      <c r="CO69" s="292"/>
      <c r="CP69" s="292"/>
      <c r="CQ69" s="292"/>
      <c r="CR69" s="333"/>
      <c r="CS69" s="292"/>
      <c r="CT69" s="292"/>
      <c r="CU69" s="292"/>
      <c r="CV69" s="292"/>
      <c r="CW69" s="292"/>
      <c r="CX69" s="292"/>
      <c r="CY69" s="292"/>
      <c r="CZ69" s="292"/>
      <c r="DA69" s="292"/>
      <c r="DB69" s="292"/>
      <c r="DC69" s="292"/>
      <c r="DD69" s="333"/>
    </row>
    <row r="70" spans="3:108" ht="5.25" customHeight="1">
      <c r="D70" s="291"/>
      <c r="I70" s="405"/>
      <c r="Q70" s="336"/>
      <c r="R70" s="337"/>
      <c r="S70" s="337"/>
      <c r="T70" s="337"/>
      <c r="U70" s="337"/>
      <c r="V70" s="337"/>
      <c r="W70" s="337"/>
      <c r="Y70" s="406"/>
      <c r="Z70" s="406"/>
      <c r="AA70" s="406"/>
      <c r="AB70" s="406"/>
      <c r="AC70" s="406"/>
      <c r="AD70" s="406"/>
      <c r="AE70" s="406"/>
      <c r="AF70" s="336"/>
      <c r="AG70" s="336"/>
      <c r="AH70" s="336"/>
      <c r="AI70" s="336"/>
      <c r="AJ70" s="336"/>
      <c r="AK70" s="407"/>
      <c r="AL70" s="408"/>
      <c r="AM70" s="408"/>
      <c r="AN70" s="408"/>
      <c r="AO70" s="408"/>
      <c r="AP70" s="408"/>
      <c r="AQ70" s="408"/>
      <c r="AR70" s="337"/>
      <c r="AS70" s="337"/>
      <c r="AT70" s="337"/>
      <c r="AU70" s="337"/>
      <c r="AV70" s="339"/>
      <c r="AW70" s="337"/>
      <c r="AX70" s="337"/>
      <c r="AY70" s="337"/>
      <c r="AZ70" s="337"/>
      <c r="BA70" s="337"/>
      <c r="BB70" s="337"/>
      <c r="BC70" s="337"/>
      <c r="BD70" s="337"/>
      <c r="BE70" s="337"/>
      <c r="BF70" s="337"/>
      <c r="BG70" s="337"/>
      <c r="BH70" s="339"/>
      <c r="BI70" s="337"/>
      <c r="BJ70" s="337"/>
      <c r="BK70" s="337"/>
      <c r="BL70" s="337"/>
      <c r="BM70" s="337"/>
      <c r="BN70" s="337"/>
      <c r="BO70" s="337"/>
      <c r="BP70" s="337"/>
      <c r="BQ70" s="337"/>
      <c r="BR70" s="337"/>
      <c r="BS70" s="337"/>
      <c r="BT70" s="339"/>
      <c r="BU70" s="337"/>
      <c r="BV70" s="337"/>
      <c r="BW70" s="337"/>
      <c r="BX70" s="337"/>
      <c r="BY70" s="337"/>
      <c r="BZ70" s="337"/>
      <c r="CA70" s="337"/>
      <c r="CB70" s="337"/>
      <c r="CC70" s="337"/>
      <c r="CD70" s="337"/>
      <c r="CE70" s="337"/>
      <c r="CF70" s="339"/>
      <c r="CG70" s="337"/>
      <c r="CH70" s="337"/>
      <c r="CI70" s="337"/>
      <c r="CJ70" s="337"/>
      <c r="CK70" s="337"/>
      <c r="CL70" s="337"/>
      <c r="CM70" s="337"/>
      <c r="CN70" s="337"/>
      <c r="CO70" s="337"/>
      <c r="CP70" s="337"/>
      <c r="CQ70" s="337"/>
      <c r="CR70" s="339"/>
      <c r="CS70" s="337"/>
      <c r="CT70" s="337"/>
      <c r="CU70" s="337"/>
      <c r="CV70" s="337"/>
      <c r="CW70" s="337"/>
      <c r="CX70" s="337"/>
      <c r="CY70" s="337"/>
      <c r="CZ70" s="337"/>
      <c r="DA70" s="337"/>
      <c r="DB70" s="337"/>
      <c r="DC70" s="337"/>
      <c r="DD70" s="339"/>
    </row>
    <row r="71" spans="3:108" ht="21.5" customHeight="1" outlineLevel="1">
      <c r="D71" s="340" t="s">
        <v>205</v>
      </c>
      <c r="E71" s="291"/>
      <c r="F71" s="291"/>
      <c r="G71" s="291"/>
      <c r="H71" s="291"/>
      <c r="I71" s="331"/>
      <c r="J71" s="291"/>
      <c r="K71" s="291"/>
      <c r="L71" s="291"/>
      <c r="M71" s="291"/>
      <c r="N71" s="291"/>
      <c r="O71" s="291"/>
      <c r="Q71" s="341"/>
      <c r="R71" s="342"/>
      <c r="S71" s="342"/>
      <c r="T71" s="342"/>
      <c r="U71" s="342"/>
      <c r="V71" s="342"/>
      <c r="W71" s="342"/>
      <c r="Y71" s="343"/>
      <c r="Z71" s="343"/>
      <c r="AA71" s="343"/>
      <c r="AB71" s="343"/>
      <c r="AC71" s="343"/>
      <c r="AD71" s="343"/>
      <c r="AE71" s="343"/>
      <c r="AF71" s="343"/>
      <c r="AG71" s="343"/>
      <c r="AH71" s="343"/>
      <c r="AI71" s="343"/>
      <c r="AJ71" s="343"/>
      <c r="AK71" s="344"/>
      <c r="AL71" s="345"/>
      <c r="AM71" s="345"/>
      <c r="AN71" s="345"/>
      <c r="AO71" s="345"/>
      <c r="AP71" s="345"/>
      <c r="AQ71" s="345"/>
      <c r="AR71" s="345"/>
      <c r="AS71" s="345"/>
      <c r="AT71" s="345"/>
      <c r="AU71" s="345"/>
      <c r="AV71" s="346"/>
      <c r="AW71" s="345"/>
      <c r="AX71" s="345"/>
      <c r="AY71" s="345"/>
      <c r="AZ71" s="345"/>
      <c r="BA71" s="345"/>
      <c r="BB71" s="345"/>
      <c r="BC71" s="345"/>
      <c r="BD71" s="345"/>
      <c r="BE71" s="345"/>
      <c r="BF71" s="345"/>
      <c r="BG71" s="345"/>
      <c r="BH71" s="346"/>
      <c r="BI71" s="345"/>
      <c r="BJ71" s="345"/>
      <c r="BK71" s="345"/>
      <c r="BL71" s="345"/>
      <c r="BM71" s="345"/>
      <c r="BN71" s="345"/>
      <c r="BO71" s="345"/>
      <c r="BP71" s="345"/>
      <c r="BQ71" s="345"/>
      <c r="BR71" s="345"/>
      <c r="BS71" s="345"/>
      <c r="BT71" s="346"/>
      <c r="BU71" s="345"/>
      <c r="BV71" s="345"/>
      <c r="BW71" s="345"/>
      <c r="BX71" s="345"/>
      <c r="BY71" s="345"/>
      <c r="BZ71" s="345"/>
      <c r="CA71" s="345"/>
      <c r="CB71" s="345"/>
      <c r="CC71" s="345"/>
      <c r="CD71" s="345"/>
      <c r="CE71" s="345"/>
      <c r="CF71" s="346"/>
      <c r="CG71" s="345"/>
      <c r="CH71" s="345"/>
      <c r="CI71" s="345"/>
      <c r="CJ71" s="345"/>
      <c r="CK71" s="345"/>
      <c r="CL71" s="345"/>
      <c r="CM71" s="345"/>
      <c r="CN71" s="345"/>
      <c r="CO71" s="345"/>
      <c r="CP71" s="345"/>
      <c r="CQ71" s="345"/>
      <c r="CR71" s="346"/>
      <c r="CS71" s="345"/>
      <c r="CT71" s="345"/>
      <c r="CU71" s="345"/>
      <c r="CV71" s="345"/>
      <c r="CW71" s="345"/>
      <c r="CX71" s="345"/>
      <c r="CY71" s="345"/>
      <c r="CZ71" s="345"/>
      <c r="DA71" s="345"/>
      <c r="DB71" s="345"/>
      <c r="DC71" s="345"/>
      <c r="DD71" s="346"/>
    </row>
    <row r="72" spans="3:108" outlineLevel="1">
      <c r="D72" s="291"/>
      <c r="E72" s="321" t="s">
        <v>21</v>
      </c>
      <c r="F72" s="409" t="s">
        <v>180</v>
      </c>
      <c r="G72" s="409"/>
      <c r="H72" s="409"/>
      <c r="I72" s="312"/>
      <c r="J72" s="347" t="s">
        <v>196</v>
      </c>
      <c r="K72" s="313"/>
      <c r="L72" s="313"/>
      <c r="M72" s="313"/>
      <c r="N72" s="313"/>
      <c r="O72" s="313"/>
      <c r="Q72" s="364" t="s">
        <v>419</v>
      </c>
      <c r="R72" s="314"/>
      <c r="S72" s="314"/>
      <c r="T72" s="314"/>
      <c r="U72" s="314"/>
      <c r="V72" s="314"/>
      <c r="W72" s="314"/>
      <c r="Y72" s="312"/>
      <c r="Z72" s="312"/>
      <c r="AA72" s="312"/>
      <c r="AB72" s="312"/>
      <c r="AC72" s="312"/>
      <c r="AD72" s="312"/>
      <c r="AE72" s="312"/>
      <c r="AF72" s="312"/>
      <c r="AG72" s="312"/>
      <c r="AH72" s="312"/>
      <c r="AI72" s="312"/>
      <c r="AJ72" s="312"/>
      <c r="AK72" s="315"/>
      <c r="AL72" s="314"/>
      <c r="AM72" s="314"/>
      <c r="AN72" s="314"/>
      <c r="AO72" s="314"/>
      <c r="AP72" s="314"/>
      <c r="AQ72" s="314"/>
      <c r="AR72" s="314"/>
      <c r="AS72" s="314"/>
      <c r="AT72" s="314"/>
      <c r="AU72" s="314"/>
      <c r="AV72" s="316"/>
      <c r="AW72" s="314"/>
      <c r="AX72" s="314"/>
      <c r="AY72" s="314"/>
      <c r="AZ72" s="314"/>
      <c r="BA72" s="314"/>
      <c r="BB72" s="314"/>
      <c r="BC72" s="314"/>
      <c r="BD72" s="314"/>
      <c r="BE72" s="314"/>
      <c r="BF72" s="314"/>
      <c r="BG72" s="314"/>
      <c r="BH72" s="316"/>
      <c r="BI72" s="314"/>
      <c r="BJ72" s="314"/>
      <c r="BK72" s="314"/>
      <c r="BL72" s="314"/>
      <c r="BM72" s="314"/>
      <c r="BN72" s="314"/>
      <c r="BO72" s="314"/>
      <c r="BP72" s="314"/>
      <c r="BQ72" s="314"/>
      <c r="BR72" s="314"/>
      <c r="BS72" s="314"/>
      <c r="BT72" s="316"/>
      <c r="BU72" s="314"/>
      <c r="BV72" s="314"/>
      <c r="BW72" s="314"/>
      <c r="BX72" s="314"/>
      <c r="BY72" s="314"/>
      <c r="BZ72" s="314"/>
      <c r="CA72" s="314"/>
      <c r="CB72" s="314"/>
      <c r="CC72" s="314"/>
      <c r="CD72" s="314"/>
      <c r="CE72" s="314"/>
      <c r="CF72" s="316"/>
      <c r="CG72" s="314"/>
      <c r="CH72" s="314"/>
      <c r="CI72" s="314"/>
      <c r="CJ72" s="314"/>
      <c r="CK72" s="314"/>
      <c r="CL72" s="314"/>
      <c r="CM72" s="314"/>
      <c r="CN72" s="314"/>
      <c r="CO72" s="314"/>
      <c r="CP72" s="314"/>
      <c r="CQ72" s="314"/>
      <c r="CR72" s="316"/>
      <c r="CS72" s="314"/>
      <c r="CT72" s="314"/>
      <c r="CU72" s="314"/>
      <c r="CV72" s="314"/>
      <c r="CW72" s="314"/>
      <c r="CX72" s="314"/>
      <c r="CY72" s="314"/>
      <c r="CZ72" s="314"/>
      <c r="DA72" s="314"/>
      <c r="DB72" s="314"/>
      <c r="DC72" s="314"/>
      <c r="DD72" s="316"/>
    </row>
    <row r="73" spans="3:108" outlineLevel="1">
      <c r="D73" s="291"/>
      <c r="E73" s="510" t="s">
        <v>20</v>
      </c>
      <c r="F73" s="511">
        <v>130000</v>
      </c>
      <c r="G73" s="409"/>
      <c r="H73" s="409"/>
      <c r="I73" s="531">
        <f>IFERROR(AVERAGE($Y73:$AJ73),"")</f>
        <v>2</v>
      </c>
      <c r="J73" s="410">
        <f t="shared" ref="J73:J84" si="294">IFERROR(AVERAGE($AK73:$AV73),"")</f>
        <v>2.3333333333333335</v>
      </c>
      <c r="K73" s="410">
        <f t="shared" ref="K73:K84" si="295">IFERROR(AVERAGE($AW73:$BH73),"")</f>
        <v>3.9166666666666665</v>
      </c>
      <c r="L73" s="410">
        <f t="shared" ref="L73:L84" si="296">IFERROR(AVERAGE($BI73:$BT73),"")</f>
        <v>5.5</v>
      </c>
      <c r="M73" s="410">
        <f t="shared" ref="M73:M84" si="297">IFERROR(AVERAGE($BU73:$CF73),"")</f>
        <v>7.166666666666667</v>
      </c>
      <c r="N73" s="410">
        <f t="shared" ref="N73:N84" si="298">IFERROR(AVERAGE($CG73:$CR73),"")</f>
        <v>9.6666666666666661</v>
      </c>
      <c r="O73" s="410">
        <f t="shared" ref="O73:O84" si="299">IFERROR(AVERAGE($CS73:$DD73),"")</f>
        <v>13.166666666666666</v>
      </c>
      <c r="Q73" s="341">
        <f>AJ73</f>
        <v>2</v>
      </c>
      <c r="R73" s="342">
        <f>AV73</f>
        <v>3</v>
      </c>
      <c r="S73" s="342">
        <f>BH73</f>
        <v>5</v>
      </c>
      <c r="T73" s="342">
        <f>BT73</f>
        <v>6</v>
      </c>
      <c r="U73" s="342">
        <f>CF73</f>
        <v>9</v>
      </c>
      <c r="V73" s="342">
        <f>CR73</f>
        <v>10</v>
      </c>
      <c r="W73" s="342">
        <f>DD73</f>
        <v>14</v>
      </c>
      <c r="Y73" s="341">
        <v>2</v>
      </c>
      <c r="Z73" s="341">
        <v>2</v>
      </c>
      <c r="AA73" s="341">
        <v>2</v>
      </c>
      <c r="AB73" s="341">
        <v>2</v>
      </c>
      <c r="AC73" s="341">
        <v>2</v>
      </c>
      <c r="AD73" s="341">
        <v>2</v>
      </c>
      <c r="AE73" s="341">
        <v>2</v>
      </c>
      <c r="AF73" s="341">
        <v>2</v>
      </c>
      <c r="AG73" s="341">
        <v>2</v>
      </c>
      <c r="AH73" s="341">
        <v>2</v>
      </c>
      <c r="AI73" s="341">
        <v>2</v>
      </c>
      <c r="AJ73" s="341">
        <v>2</v>
      </c>
      <c r="AK73" s="522">
        <v>2</v>
      </c>
      <c r="AL73" s="523">
        <v>2</v>
      </c>
      <c r="AM73" s="523">
        <v>2</v>
      </c>
      <c r="AN73" s="523">
        <v>2</v>
      </c>
      <c r="AO73" s="523">
        <v>2</v>
      </c>
      <c r="AP73" s="523">
        <v>2</v>
      </c>
      <c r="AQ73" s="523">
        <f>+AP73+1</f>
        <v>3</v>
      </c>
      <c r="AR73" s="523">
        <f>+AQ73</f>
        <v>3</v>
      </c>
      <c r="AS73" s="523">
        <v>2</v>
      </c>
      <c r="AT73" s="523">
        <f t="shared" ref="AT73:BM73" si="300">+AS73</f>
        <v>2</v>
      </c>
      <c r="AU73" s="523">
        <f>+AT73+1</f>
        <v>3</v>
      </c>
      <c r="AV73" s="524">
        <f t="shared" si="300"/>
        <v>3</v>
      </c>
      <c r="AW73" s="523">
        <f t="shared" si="300"/>
        <v>3</v>
      </c>
      <c r="AX73" s="523">
        <f t="shared" si="300"/>
        <v>3</v>
      </c>
      <c r="AY73" s="523">
        <f>+AX73+1</f>
        <v>4</v>
      </c>
      <c r="AZ73" s="523">
        <f t="shared" si="300"/>
        <v>4</v>
      </c>
      <c r="BA73" s="523">
        <f t="shared" si="300"/>
        <v>4</v>
      </c>
      <c r="BB73" s="523">
        <f t="shared" si="300"/>
        <v>4</v>
      </c>
      <c r="BC73" s="523">
        <f t="shared" si="300"/>
        <v>4</v>
      </c>
      <c r="BD73" s="523">
        <f t="shared" si="300"/>
        <v>4</v>
      </c>
      <c r="BE73" s="523">
        <f t="shared" si="300"/>
        <v>4</v>
      </c>
      <c r="BF73" s="523">
        <f t="shared" si="300"/>
        <v>4</v>
      </c>
      <c r="BG73" s="523">
        <f t="shared" si="300"/>
        <v>4</v>
      </c>
      <c r="BH73" s="524">
        <f>+BG73+1</f>
        <v>5</v>
      </c>
      <c r="BI73" s="523">
        <f t="shared" si="300"/>
        <v>5</v>
      </c>
      <c r="BJ73" s="523">
        <f t="shared" si="300"/>
        <v>5</v>
      </c>
      <c r="BK73" s="523">
        <f t="shared" si="300"/>
        <v>5</v>
      </c>
      <c r="BL73" s="523">
        <f t="shared" si="300"/>
        <v>5</v>
      </c>
      <c r="BM73" s="523">
        <f t="shared" si="300"/>
        <v>5</v>
      </c>
      <c r="BN73" s="523">
        <f>+BM73</f>
        <v>5</v>
      </c>
      <c r="BO73" s="523">
        <f>+BN73+1</f>
        <v>6</v>
      </c>
      <c r="BP73" s="523">
        <f>+BO73</f>
        <v>6</v>
      </c>
      <c r="BQ73" s="523">
        <f t="shared" ref="BQ73:DD73" si="301">+BP73</f>
        <v>6</v>
      </c>
      <c r="BR73" s="523">
        <f t="shared" si="301"/>
        <v>6</v>
      </c>
      <c r="BS73" s="523">
        <f t="shared" si="301"/>
        <v>6</v>
      </c>
      <c r="BT73" s="524">
        <f t="shared" si="301"/>
        <v>6</v>
      </c>
      <c r="BU73" s="523">
        <f t="shared" si="301"/>
        <v>6</v>
      </c>
      <c r="BV73" s="523">
        <f t="shared" si="301"/>
        <v>6</v>
      </c>
      <c r="BW73" s="523">
        <f t="shared" si="301"/>
        <v>6</v>
      </c>
      <c r="BX73" s="523">
        <f t="shared" si="301"/>
        <v>6</v>
      </c>
      <c r="BY73" s="523">
        <f t="shared" si="301"/>
        <v>6</v>
      </c>
      <c r="BZ73" s="523">
        <f t="shared" si="301"/>
        <v>6</v>
      </c>
      <c r="CA73" s="523">
        <v>8</v>
      </c>
      <c r="CB73" s="523">
        <f t="shared" si="301"/>
        <v>8</v>
      </c>
      <c r="CC73" s="523">
        <f t="shared" si="301"/>
        <v>8</v>
      </c>
      <c r="CD73" s="523">
        <f t="shared" si="301"/>
        <v>8</v>
      </c>
      <c r="CE73" s="523">
        <v>9</v>
      </c>
      <c r="CF73" s="524">
        <f t="shared" si="301"/>
        <v>9</v>
      </c>
      <c r="CG73" s="523">
        <f t="shared" si="301"/>
        <v>9</v>
      </c>
      <c r="CH73" s="523">
        <f t="shared" si="301"/>
        <v>9</v>
      </c>
      <c r="CI73" s="523">
        <f t="shared" si="301"/>
        <v>9</v>
      </c>
      <c r="CJ73" s="523">
        <f t="shared" si="301"/>
        <v>9</v>
      </c>
      <c r="CK73" s="523">
        <v>10</v>
      </c>
      <c r="CL73" s="523">
        <f t="shared" si="301"/>
        <v>10</v>
      </c>
      <c r="CM73" s="523">
        <f t="shared" si="301"/>
        <v>10</v>
      </c>
      <c r="CN73" s="523">
        <f t="shared" si="301"/>
        <v>10</v>
      </c>
      <c r="CO73" s="523">
        <f t="shared" si="301"/>
        <v>10</v>
      </c>
      <c r="CP73" s="523">
        <f t="shared" si="301"/>
        <v>10</v>
      </c>
      <c r="CQ73" s="523">
        <f t="shared" si="301"/>
        <v>10</v>
      </c>
      <c r="CR73" s="524">
        <f t="shared" si="301"/>
        <v>10</v>
      </c>
      <c r="CS73" s="523">
        <f t="shared" si="301"/>
        <v>10</v>
      </c>
      <c r="CT73" s="523">
        <v>11</v>
      </c>
      <c r="CU73" s="523">
        <v>12</v>
      </c>
      <c r="CV73" s="523">
        <v>13</v>
      </c>
      <c r="CW73" s="523">
        <v>14</v>
      </c>
      <c r="CX73" s="523">
        <f t="shared" si="301"/>
        <v>14</v>
      </c>
      <c r="CY73" s="523">
        <f t="shared" si="301"/>
        <v>14</v>
      </c>
      <c r="CZ73" s="523">
        <f t="shared" si="301"/>
        <v>14</v>
      </c>
      <c r="DA73" s="523">
        <f t="shared" si="301"/>
        <v>14</v>
      </c>
      <c r="DB73" s="523">
        <f t="shared" si="301"/>
        <v>14</v>
      </c>
      <c r="DC73" s="523">
        <f t="shared" si="301"/>
        <v>14</v>
      </c>
      <c r="DD73" s="524">
        <f t="shared" si="301"/>
        <v>14</v>
      </c>
    </row>
    <row r="74" spans="3:108" outlineLevel="1">
      <c r="D74" s="291"/>
      <c r="E74" s="510" t="s">
        <v>380</v>
      </c>
      <c r="F74" s="511">
        <v>150000</v>
      </c>
      <c r="G74" s="409"/>
      <c r="H74" s="409"/>
      <c r="I74" s="531">
        <f t="shared" ref="I74:I78" si="302">IFERROR(AVERAGE($Y74:$AJ74),"")</f>
        <v>1.5</v>
      </c>
      <c r="J74" s="410">
        <f t="shared" si="294"/>
        <v>2.8333333333333335</v>
      </c>
      <c r="K74" s="410">
        <f t="shared" si="295"/>
        <v>4.083333333333333</v>
      </c>
      <c r="L74" s="410">
        <f t="shared" si="296"/>
        <v>10.416666666666666</v>
      </c>
      <c r="M74" s="410">
        <f t="shared" si="297"/>
        <v>20.666666666666668</v>
      </c>
      <c r="N74" s="410">
        <f t="shared" si="298"/>
        <v>38.5</v>
      </c>
      <c r="O74" s="410">
        <f t="shared" si="299"/>
        <v>56.833333333333336</v>
      </c>
      <c r="Q74" s="341">
        <f t="shared" ref="Q74:Q84" si="303">AJ74</f>
        <v>2</v>
      </c>
      <c r="R74" s="342">
        <f>AV74</f>
        <v>4</v>
      </c>
      <c r="S74" s="342">
        <f>BH74</f>
        <v>5</v>
      </c>
      <c r="T74" s="342">
        <f>BT74</f>
        <v>15</v>
      </c>
      <c r="U74" s="342">
        <f>CF74</f>
        <v>28</v>
      </c>
      <c r="V74" s="342">
        <f>CR74</f>
        <v>46</v>
      </c>
      <c r="W74" s="342">
        <f>DD74</f>
        <v>66</v>
      </c>
      <c r="Y74" s="341">
        <v>0</v>
      </c>
      <c r="Z74" s="341">
        <v>0</v>
      </c>
      <c r="AA74" s="341">
        <v>1</v>
      </c>
      <c r="AB74" s="341">
        <v>1</v>
      </c>
      <c r="AC74" s="341">
        <v>2</v>
      </c>
      <c r="AD74" s="341">
        <v>2</v>
      </c>
      <c r="AE74" s="341">
        <v>2</v>
      </c>
      <c r="AF74" s="341">
        <v>2</v>
      </c>
      <c r="AG74" s="341">
        <v>2</v>
      </c>
      <c r="AH74" s="341">
        <v>2</v>
      </c>
      <c r="AI74" s="341">
        <v>2</v>
      </c>
      <c r="AJ74" s="341">
        <v>2</v>
      </c>
      <c r="AK74" s="522">
        <v>2</v>
      </c>
      <c r="AL74" s="523">
        <v>2</v>
      </c>
      <c r="AM74" s="523">
        <v>2</v>
      </c>
      <c r="AN74" s="523">
        <v>2</v>
      </c>
      <c r="AO74" s="523">
        <v>3</v>
      </c>
      <c r="AP74" s="523">
        <v>3</v>
      </c>
      <c r="AQ74" s="523">
        <v>3</v>
      </c>
      <c r="AR74" s="523">
        <v>3</v>
      </c>
      <c r="AS74" s="523">
        <v>3</v>
      </c>
      <c r="AT74" s="523">
        <v>3</v>
      </c>
      <c r="AU74" s="523">
        <v>4</v>
      </c>
      <c r="AV74" s="524">
        <v>4</v>
      </c>
      <c r="AW74" s="523">
        <v>4</v>
      </c>
      <c r="AX74" s="523">
        <v>4</v>
      </c>
      <c r="AY74" s="523">
        <v>4</v>
      </c>
      <c r="AZ74" s="523">
        <v>4</v>
      </c>
      <c r="BA74" s="523">
        <v>3</v>
      </c>
      <c r="BB74" s="523">
        <v>4</v>
      </c>
      <c r="BC74" s="523">
        <f>BB74</f>
        <v>4</v>
      </c>
      <c r="BD74" s="523">
        <f t="shared" ref="BD74:DD74" si="304">BC74</f>
        <v>4</v>
      </c>
      <c r="BE74" s="523">
        <f t="shared" si="304"/>
        <v>4</v>
      </c>
      <c r="BF74" s="523">
        <f t="shared" si="304"/>
        <v>4</v>
      </c>
      <c r="BG74" s="523">
        <v>5</v>
      </c>
      <c r="BH74" s="524">
        <f t="shared" si="304"/>
        <v>5</v>
      </c>
      <c r="BI74" s="523">
        <f t="shared" si="304"/>
        <v>5</v>
      </c>
      <c r="BJ74" s="523">
        <f>+BI74+1</f>
        <v>6</v>
      </c>
      <c r="BK74" s="523">
        <f t="shared" ref="BK74:BP74" si="305">+BJ74+1</f>
        <v>7</v>
      </c>
      <c r="BL74" s="523">
        <f t="shared" si="305"/>
        <v>8</v>
      </c>
      <c r="BM74" s="523">
        <f t="shared" si="305"/>
        <v>9</v>
      </c>
      <c r="BN74" s="523">
        <f t="shared" si="305"/>
        <v>10</v>
      </c>
      <c r="BO74" s="523">
        <f t="shared" si="305"/>
        <v>11</v>
      </c>
      <c r="BP74" s="523">
        <f t="shared" si="305"/>
        <v>12</v>
      </c>
      <c r="BQ74" s="523">
        <f>BP74+1</f>
        <v>13</v>
      </c>
      <c r="BR74" s="523">
        <f>BQ74+1</f>
        <v>14</v>
      </c>
      <c r="BS74" s="523">
        <f>BR74+1</f>
        <v>15</v>
      </c>
      <c r="BT74" s="524">
        <f t="shared" si="304"/>
        <v>15</v>
      </c>
      <c r="BU74" s="523">
        <f t="shared" si="304"/>
        <v>15</v>
      </c>
      <c r="BV74" s="523">
        <f t="shared" si="304"/>
        <v>15</v>
      </c>
      <c r="BW74" s="523">
        <f t="shared" ref="BW74:CA74" si="306">BV74+1</f>
        <v>16</v>
      </c>
      <c r="BX74" s="523">
        <f t="shared" si="306"/>
        <v>17</v>
      </c>
      <c r="BY74" s="523">
        <f t="shared" si="306"/>
        <v>18</v>
      </c>
      <c r="BZ74" s="523">
        <f t="shared" si="306"/>
        <v>19</v>
      </c>
      <c r="CA74" s="523">
        <f t="shared" si="306"/>
        <v>20</v>
      </c>
      <c r="CB74" s="523">
        <f>+CA74+2</f>
        <v>22</v>
      </c>
      <c r="CC74" s="523">
        <f t="shared" ref="CC74:CE74" si="307">+CB74+2</f>
        <v>24</v>
      </c>
      <c r="CD74" s="523">
        <f t="shared" si="307"/>
        <v>26</v>
      </c>
      <c r="CE74" s="523">
        <f t="shared" si="307"/>
        <v>28</v>
      </c>
      <c r="CF74" s="524">
        <f t="shared" si="304"/>
        <v>28</v>
      </c>
      <c r="CG74" s="523">
        <f t="shared" si="304"/>
        <v>28</v>
      </c>
      <c r="CH74" s="523">
        <f t="shared" ref="CH74:CP74" si="308">+CG74+2</f>
        <v>30</v>
      </c>
      <c r="CI74" s="523">
        <f t="shared" si="308"/>
        <v>32</v>
      </c>
      <c r="CJ74" s="523">
        <f t="shared" si="308"/>
        <v>34</v>
      </c>
      <c r="CK74" s="523">
        <f t="shared" si="308"/>
        <v>36</v>
      </c>
      <c r="CL74" s="523">
        <f t="shared" si="308"/>
        <v>38</v>
      </c>
      <c r="CM74" s="523">
        <f t="shared" si="308"/>
        <v>40</v>
      </c>
      <c r="CN74" s="523">
        <f t="shared" si="308"/>
        <v>42</v>
      </c>
      <c r="CO74" s="523">
        <f t="shared" si="308"/>
        <v>44</v>
      </c>
      <c r="CP74" s="523">
        <f t="shared" si="308"/>
        <v>46</v>
      </c>
      <c r="CQ74" s="523">
        <f t="shared" si="304"/>
        <v>46</v>
      </c>
      <c r="CR74" s="524">
        <f t="shared" si="304"/>
        <v>46</v>
      </c>
      <c r="CS74" s="523">
        <f t="shared" si="304"/>
        <v>46</v>
      </c>
      <c r="CT74" s="523">
        <f t="shared" ref="CT74:DC74" si="309">+CS74+2</f>
        <v>48</v>
      </c>
      <c r="CU74" s="523">
        <f t="shared" si="309"/>
        <v>50</v>
      </c>
      <c r="CV74" s="523">
        <f t="shared" si="309"/>
        <v>52</v>
      </c>
      <c r="CW74" s="523">
        <f t="shared" si="309"/>
        <v>54</v>
      </c>
      <c r="CX74" s="523">
        <f t="shared" si="309"/>
        <v>56</v>
      </c>
      <c r="CY74" s="523">
        <f t="shared" si="309"/>
        <v>58</v>
      </c>
      <c r="CZ74" s="523">
        <f t="shared" si="309"/>
        <v>60</v>
      </c>
      <c r="DA74" s="523">
        <f t="shared" si="309"/>
        <v>62</v>
      </c>
      <c r="DB74" s="523">
        <f t="shared" si="309"/>
        <v>64</v>
      </c>
      <c r="DC74" s="523">
        <f t="shared" si="309"/>
        <v>66</v>
      </c>
      <c r="DD74" s="524">
        <f t="shared" si="304"/>
        <v>66</v>
      </c>
    </row>
    <row r="75" spans="3:108" outlineLevel="1">
      <c r="D75" s="291"/>
      <c r="E75" s="510" t="s">
        <v>159</v>
      </c>
      <c r="F75" s="511">
        <v>140000</v>
      </c>
      <c r="G75" s="409"/>
      <c r="H75" s="409"/>
      <c r="I75" s="531">
        <f t="shared" si="302"/>
        <v>0.91666666666666663</v>
      </c>
      <c r="J75" s="410">
        <f t="shared" si="294"/>
        <v>1.5</v>
      </c>
      <c r="K75" s="410">
        <f t="shared" si="295"/>
        <v>4.833333333333333</v>
      </c>
      <c r="L75" s="410">
        <f t="shared" si="296"/>
        <v>6</v>
      </c>
      <c r="M75" s="410">
        <f t="shared" si="297"/>
        <v>6.75</v>
      </c>
      <c r="N75" s="410">
        <f t="shared" si="298"/>
        <v>9.8333333333333339</v>
      </c>
      <c r="O75" s="410">
        <f t="shared" si="299"/>
        <v>11.75</v>
      </c>
      <c r="Q75" s="341">
        <f t="shared" si="303"/>
        <v>1</v>
      </c>
      <c r="R75" s="342">
        <f>AV75</f>
        <v>3</v>
      </c>
      <c r="S75" s="342">
        <f>BH75</f>
        <v>6</v>
      </c>
      <c r="T75" s="342">
        <f>BT75</f>
        <v>6</v>
      </c>
      <c r="U75" s="342">
        <f>CF75</f>
        <v>9</v>
      </c>
      <c r="V75" s="342">
        <f>CR75</f>
        <v>11</v>
      </c>
      <c r="W75" s="342">
        <f>DD75</f>
        <v>14</v>
      </c>
      <c r="Y75" s="341">
        <v>0</v>
      </c>
      <c r="Z75" s="341">
        <v>1</v>
      </c>
      <c r="AA75" s="341">
        <v>1</v>
      </c>
      <c r="AB75" s="341">
        <v>1</v>
      </c>
      <c r="AC75" s="341">
        <v>1</v>
      </c>
      <c r="AD75" s="341">
        <v>1</v>
      </c>
      <c r="AE75" s="341">
        <v>1</v>
      </c>
      <c r="AF75" s="341">
        <v>1</v>
      </c>
      <c r="AG75" s="341">
        <v>1</v>
      </c>
      <c r="AH75" s="341">
        <v>1</v>
      </c>
      <c r="AI75" s="341">
        <v>1</v>
      </c>
      <c r="AJ75" s="341">
        <v>1</v>
      </c>
      <c r="AK75" s="522">
        <v>1</v>
      </c>
      <c r="AL75" s="523">
        <v>1</v>
      </c>
      <c r="AM75" s="523">
        <v>1</v>
      </c>
      <c r="AN75" s="523">
        <v>1</v>
      </c>
      <c r="AO75" s="523">
        <v>1</v>
      </c>
      <c r="AP75" s="523">
        <v>1</v>
      </c>
      <c r="AQ75" s="523">
        <v>1</v>
      </c>
      <c r="AR75" s="523">
        <v>1</v>
      </c>
      <c r="AS75" s="523">
        <v>2</v>
      </c>
      <c r="AT75" s="523">
        <v>2</v>
      </c>
      <c r="AU75" s="523">
        <v>3</v>
      </c>
      <c r="AV75" s="524">
        <v>3</v>
      </c>
      <c r="AW75" s="523">
        <v>3</v>
      </c>
      <c r="AX75" s="523">
        <v>3</v>
      </c>
      <c r="AY75" s="523">
        <v>3</v>
      </c>
      <c r="AZ75" s="523">
        <v>4</v>
      </c>
      <c r="BA75" s="523">
        <v>4</v>
      </c>
      <c r="BB75" s="523">
        <v>5</v>
      </c>
      <c r="BC75" s="523">
        <v>6</v>
      </c>
      <c r="BD75" s="523">
        <v>6</v>
      </c>
      <c r="BE75" s="523">
        <v>6</v>
      </c>
      <c r="BF75" s="523">
        <v>6</v>
      </c>
      <c r="BG75" s="523">
        <v>6</v>
      </c>
      <c r="BH75" s="524">
        <v>6</v>
      </c>
      <c r="BI75" s="523">
        <v>6</v>
      </c>
      <c r="BJ75" s="523">
        <v>6</v>
      </c>
      <c r="BK75" s="523">
        <v>6</v>
      </c>
      <c r="BL75" s="523">
        <v>6</v>
      </c>
      <c r="BM75" s="523">
        <v>6</v>
      </c>
      <c r="BN75" s="523">
        <v>6</v>
      </c>
      <c r="BO75" s="523">
        <v>6</v>
      </c>
      <c r="BP75" s="523">
        <v>6</v>
      </c>
      <c r="BQ75" s="523">
        <v>6</v>
      </c>
      <c r="BR75" s="523">
        <v>6</v>
      </c>
      <c r="BS75" s="523">
        <v>6</v>
      </c>
      <c r="BT75" s="524">
        <v>6</v>
      </c>
      <c r="BU75" s="523">
        <v>6</v>
      </c>
      <c r="BV75" s="523">
        <v>6</v>
      </c>
      <c r="BW75" s="523">
        <v>6</v>
      </c>
      <c r="BX75" s="523">
        <v>6</v>
      </c>
      <c r="BY75" s="523">
        <f t="shared" ref="BD75:DD78" si="310">BX75</f>
        <v>6</v>
      </c>
      <c r="BZ75" s="523">
        <f t="shared" si="310"/>
        <v>6</v>
      </c>
      <c r="CA75" s="523">
        <f t="shared" si="310"/>
        <v>6</v>
      </c>
      <c r="CB75" s="523">
        <f t="shared" si="310"/>
        <v>6</v>
      </c>
      <c r="CC75" s="523">
        <f>+CB75+1</f>
        <v>7</v>
      </c>
      <c r="CD75" s="523">
        <f t="shared" ref="CD75:CE77" si="311">+CC75+1</f>
        <v>8</v>
      </c>
      <c r="CE75" s="523">
        <f t="shared" si="311"/>
        <v>9</v>
      </c>
      <c r="CF75" s="524">
        <f t="shared" si="310"/>
        <v>9</v>
      </c>
      <c r="CG75" s="523">
        <f t="shared" si="310"/>
        <v>9</v>
      </c>
      <c r="CH75" s="523">
        <f t="shared" si="310"/>
        <v>9</v>
      </c>
      <c r="CI75" s="523">
        <f t="shared" si="310"/>
        <v>9</v>
      </c>
      <c r="CJ75" s="523">
        <f t="shared" si="310"/>
        <v>9</v>
      </c>
      <c r="CK75" s="523">
        <f t="shared" si="310"/>
        <v>9</v>
      </c>
      <c r="CL75" s="523">
        <f t="shared" ref="CK75:CL77" si="312">+CK75+1</f>
        <v>10</v>
      </c>
      <c r="CM75" s="523">
        <f t="shared" si="310"/>
        <v>10</v>
      </c>
      <c r="CN75" s="523">
        <f t="shared" si="310"/>
        <v>10</v>
      </c>
      <c r="CO75" s="523">
        <f t="shared" si="310"/>
        <v>10</v>
      </c>
      <c r="CP75" s="523">
        <f t="shared" ref="CO75:CP77" si="313">+CO75+1</f>
        <v>11</v>
      </c>
      <c r="CQ75" s="523">
        <f t="shared" si="310"/>
        <v>11</v>
      </c>
      <c r="CR75" s="524">
        <f t="shared" si="310"/>
        <v>11</v>
      </c>
      <c r="CS75" s="523">
        <f t="shared" si="310"/>
        <v>11</v>
      </c>
      <c r="CT75" s="523">
        <f t="shared" si="310"/>
        <v>11</v>
      </c>
      <c r="CU75" s="523">
        <f t="shared" si="310"/>
        <v>11</v>
      </c>
      <c r="CV75" s="523">
        <f t="shared" si="310"/>
        <v>11</v>
      </c>
      <c r="CW75" s="523">
        <f t="shared" si="310"/>
        <v>11</v>
      </c>
      <c r="CX75" s="523">
        <f t="shared" ref="CW75:CX77" si="314">+CW75+1</f>
        <v>12</v>
      </c>
      <c r="CY75" s="523">
        <f t="shared" si="310"/>
        <v>12</v>
      </c>
      <c r="CZ75" s="523">
        <f t="shared" si="310"/>
        <v>12</v>
      </c>
      <c r="DA75" s="523">
        <f t="shared" si="310"/>
        <v>12</v>
      </c>
      <c r="DB75" s="523">
        <f t="shared" si="310"/>
        <v>12</v>
      </c>
      <c r="DC75" s="523">
        <f t="shared" si="310"/>
        <v>12</v>
      </c>
      <c r="DD75" s="524">
        <f>+DC75+2</f>
        <v>14</v>
      </c>
    </row>
    <row r="76" spans="3:108" outlineLevel="1">
      <c r="D76" s="291"/>
      <c r="E76" s="510" t="s">
        <v>381</v>
      </c>
      <c r="F76" s="511">
        <v>95000</v>
      </c>
      <c r="G76" s="409"/>
      <c r="H76" s="409"/>
      <c r="I76" s="531">
        <f t="shared" si="302"/>
        <v>0</v>
      </c>
      <c r="J76" s="410">
        <f t="shared" si="294"/>
        <v>0.41666666666666669</v>
      </c>
      <c r="K76" s="410">
        <f t="shared" si="295"/>
        <v>1.75</v>
      </c>
      <c r="L76" s="410">
        <f t="shared" si="296"/>
        <v>2.3333333333333335</v>
      </c>
      <c r="M76" s="410">
        <f t="shared" si="297"/>
        <v>7</v>
      </c>
      <c r="N76" s="410">
        <f t="shared" si="298"/>
        <v>15</v>
      </c>
      <c r="O76" s="410">
        <f t="shared" si="299"/>
        <v>15</v>
      </c>
      <c r="Q76" s="341">
        <f t="shared" si="303"/>
        <v>0</v>
      </c>
      <c r="R76" s="342">
        <f>AV76</f>
        <v>1</v>
      </c>
      <c r="S76" s="342">
        <f>BH76</f>
        <v>2</v>
      </c>
      <c r="T76" s="342">
        <f>BT76</f>
        <v>4</v>
      </c>
      <c r="U76" s="342">
        <f>CF76</f>
        <v>10</v>
      </c>
      <c r="V76" s="342">
        <f>CR76</f>
        <v>15</v>
      </c>
      <c r="W76" s="342">
        <f>DD76</f>
        <v>15</v>
      </c>
      <c r="Y76" s="341">
        <v>0</v>
      </c>
      <c r="Z76" s="341">
        <v>0</v>
      </c>
      <c r="AA76" s="341">
        <v>0</v>
      </c>
      <c r="AB76" s="341">
        <v>0</v>
      </c>
      <c r="AC76" s="341">
        <v>0</v>
      </c>
      <c r="AD76" s="341">
        <v>0</v>
      </c>
      <c r="AE76" s="341">
        <v>0</v>
      </c>
      <c r="AF76" s="341">
        <v>0</v>
      </c>
      <c r="AG76" s="341">
        <v>0</v>
      </c>
      <c r="AH76" s="341">
        <v>0</v>
      </c>
      <c r="AI76" s="341">
        <v>0</v>
      </c>
      <c r="AJ76" s="341">
        <v>0</v>
      </c>
      <c r="AK76" s="522">
        <v>0</v>
      </c>
      <c r="AL76" s="523">
        <v>0</v>
      </c>
      <c r="AM76" s="523">
        <v>0</v>
      </c>
      <c r="AN76" s="523">
        <v>0</v>
      </c>
      <c r="AO76" s="523">
        <v>0</v>
      </c>
      <c r="AP76" s="523">
        <v>0</v>
      </c>
      <c r="AQ76" s="523">
        <v>0</v>
      </c>
      <c r="AR76" s="523">
        <v>1</v>
      </c>
      <c r="AS76" s="523">
        <v>1</v>
      </c>
      <c r="AT76" s="523">
        <v>1</v>
      </c>
      <c r="AU76" s="523">
        <v>1</v>
      </c>
      <c r="AV76" s="524">
        <v>1</v>
      </c>
      <c r="AW76" s="523">
        <v>1</v>
      </c>
      <c r="AX76" s="523">
        <v>1</v>
      </c>
      <c r="AY76" s="523">
        <v>1</v>
      </c>
      <c r="AZ76" s="523">
        <v>2</v>
      </c>
      <c r="BA76" s="523">
        <v>2</v>
      </c>
      <c r="BB76" s="523">
        <v>2</v>
      </c>
      <c r="BC76" s="523">
        <v>2</v>
      </c>
      <c r="BD76" s="523">
        <v>2</v>
      </c>
      <c r="BE76" s="523">
        <v>2</v>
      </c>
      <c r="BF76" s="523">
        <v>2</v>
      </c>
      <c r="BG76" s="523">
        <v>2</v>
      </c>
      <c r="BH76" s="524">
        <v>2</v>
      </c>
      <c r="BI76" s="523">
        <v>2</v>
      </c>
      <c r="BJ76" s="523">
        <v>2</v>
      </c>
      <c r="BK76" s="523">
        <v>2</v>
      </c>
      <c r="BL76" s="523">
        <v>2</v>
      </c>
      <c r="BM76" s="523">
        <v>2</v>
      </c>
      <c r="BN76" s="523">
        <v>2</v>
      </c>
      <c r="BO76" s="523">
        <v>2</v>
      </c>
      <c r="BP76" s="523">
        <v>2</v>
      </c>
      <c r="BQ76" s="523">
        <v>2</v>
      </c>
      <c r="BR76" s="523">
        <v>2</v>
      </c>
      <c r="BS76" s="523">
        <v>4</v>
      </c>
      <c r="BT76" s="524">
        <f t="shared" ref="BT76:DD76" si="315">+BS76</f>
        <v>4</v>
      </c>
      <c r="BU76" s="523">
        <f t="shared" si="315"/>
        <v>4</v>
      </c>
      <c r="BV76" s="523">
        <f t="shared" si="315"/>
        <v>4</v>
      </c>
      <c r="BW76" s="523">
        <f t="shared" si="315"/>
        <v>4</v>
      </c>
      <c r="BX76" s="523">
        <f t="shared" si="315"/>
        <v>4</v>
      </c>
      <c r="BY76" s="523">
        <f t="shared" si="315"/>
        <v>4</v>
      </c>
      <c r="BZ76" s="523">
        <f t="shared" si="315"/>
        <v>4</v>
      </c>
      <c r="CA76" s="523">
        <v>10</v>
      </c>
      <c r="CB76" s="523">
        <f t="shared" si="315"/>
        <v>10</v>
      </c>
      <c r="CC76" s="523">
        <f t="shared" si="315"/>
        <v>10</v>
      </c>
      <c r="CD76" s="523">
        <f t="shared" si="315"/>
        <v>10</v>
      </c>
      <c r="CE76" s="523">
        <f t="shared" si="315"/>
        <v>10</v>
      </c>
      <c r="CF76" s="524">
        <f t="shared" si="315"/>
        <v>10</v>
      </c>
      <c r="CG76" s="523">
        <v>15</v>
      </c>
      <c r="CH76" s="523">
        <f t="shared" si="315"/>
        <v>15</v>
      </c>
      <c r="CI76" s="523">
        <f t="shared" si="315"/>
        <v>15</v>
      </c>
      <c r="CJ76" s="523">
        <f t="shared" si="315"/>
        <v>15</v>
      </c>
      <c r="CK76" s="523">
        <f t="shared" si="315"/>
        <v>15</v>
      </c>
      <c r="CL76" s="523">
        <f t="shared" si="315"/>
        <v>15</v>
      </c>
      <c r="CM76" s="523">
        <f t="shared" si="315"/>
        <v>15</v>
      </c>
      <c r="CN76" s="523">
        <f t="shared" si="315"/>
        <v>15</v>
      </c>
      <c r="CO76" s="523">
        <f t="shared" si="315"/>
        <v>15</v>
      </c>
      <c r="CP76" s="523">
        <f t="shared" si="315"/>
        <v>15</v>
      </c>
      <c r="CQ76" s="523">
        <f t="shared" si="315"/>
        <v>15</v>
      </c>
      <c r="CR76" s="524">
        <f t="shared" si="315"/>
        <v>15</v>
      </c>
      <c r="CS76" s="523">
        <f t="shared" si="315"/>
        <v>15</v>
      </c>
      <c r="CT76" s="523">
        <f t="shared" si="315"/>
        <v>15</v>
      </c>
      <c r="CU76" s="523">
        <f t="shared" si="315"/>
        <v>15</v>
      </c>
      <c r="CV76" s="523">
        <f t="shared" si="315"/>
        <v>15</v>
      </c>
      <c r="CW76" s="523">
        <f t="shared" si="315"/>
        <v>15</v>
      </c>
      <c r="CX76" s="523">
        <f t="shared" si="315"/>
        <v>15</v>
      </c>
      <c r="CY76" s="523">
        <f t="shared" si="315"/>
        <v>15</v>
      </c>
      <c r="CZ76" s="523">
        <f t="shared" si="315"/>
        <v>15</v>
      </c>
      <c r="DA76" s="523">
        <f t="shared" si="315"/>
        <v>15</v>
      </c>
      <c r="DB76" s="523">
        <f t="shared" si="315"/>
        <v>15</v>
      </c>
      <c r="DC76" s="523">
        <f t="shared" si="315"/>
        <v>15</v>
      </c>
      <c r="DD76" s="524">
        <f t="shared" si="315"/>
        <v>15</v>
      </c>
    </row>
    <row r="77" spans="3:108" outlineLevel="1">
      <c r="D77" s="291"/>
      <c r="E77" s="510" t="s">
        <v>131</v>
      </c>
      <c r="F77" s="511">
        <v>100000</v>
      </c>
      <c r="G77" s="409"/>
      <c r="H77" s="409"/>
      <c r="I77" s="531">
        <f t="shared" si="302"/>
        <v>0</v>
      </c>
      <c r="J77" s="410">
        <f t="shared" si="294"/>
        <v>0</v>
      </c>
      <c r="K77" s="410">
        <f t="shared" si="295"/>
        <v>1.9166666666666667</v>
      </c>
      <c r="L77" s="410">
        <f t="shared" si="296"/>
        <v>4</v>
      </c>
      <c r="M77" s="410">
        <f t="shared" si="297"/>
        <v>7.25</v>
      </c>
      <c r="N77" s="410">
        <f t="shared" si="298"/>
        <v>13</v>
      </c>
      <c r="O77" s="410">
        <f t="shared" si="299"/>
        <v>21.166666666666668</v>
      </c>
      <c r="Q77" s="341">
        <f t="shared" si="303"/>
        <v>0</v>
      </c>
      <c r="R77" s="342">
        <f>AV77</f>
        <v>0</v>
      </c>
      <c r="S77" s="342">
        <f>BH77</f>
        <v>4</v>
      </c>
      <c r="T77" s="342">
        <f>BT77</f>
        <v>4</v>
      </c>
      <c r="U77" s="342">
        <f>CF77</f>
        <v>10</v>
      </c>
      <c r="V77" s="342">
        <f>CR77</f>
        <v>16</v>
      </c>
      <c r="W77" s="342">
        <f>DD77</f>
        <v>26</v>
      </c>
      <c r="Y77" s="341">
        <v>0</v>
      </c>
      <c r="Z77" s="341">
        <v>0</v>
      </c>
      <c r="AA77" s="341">
        <v>0</v>
      </c>
      <c r="AB77" s="341">
        <v>0</v>
      </c>
      <c r="AC77" s="341">
        <v>0</v>
      </c>
      <c r="AD77" s="341">
        <v>0</v>
      </c>
      <c r="AE77" s="341">
        <v>0</v>
      </c>
      <c r="AF77" s="341">
        <v>0</v>
      </c>
      <c r="AG77" s="341">
        <v>0</v>
      </c>
      <c r="AH77" s="341">
        <v>0</v>
      </c>
      <c r="AI77" s="341">
        <v>0</v>
      </c>
      <c r="AJ77" s="341">
        <v>0</v>
      </c>
      <c r="AK77" s="522">
        <v>0</v>
      </c>
      <c r="AL77" s="523">
        <v>0</v>
      </c>
      <c r="AM77" s="523">
        <v>0</v>
      </c>
      <c r="AN77" s="523">
        <v>0</v>
      </c>
      <c r="AO77" s="523">
        <v>0</v>
      </c>
      <c r="AP77" s="523">
        <v>0</v>
      </c>
      <c r="AQ77" s="523">
        <v>0</v>
      </c>
      <c r="AR77" s="523">
        <v>0</v>
      </c>
      <c r="AS77" s="523">
        <v>0</v>
      </c>
      <c r="AT77" s="523">
        <v>0</v>
      </c>
      <c r="AU77" s="523">
        <v>0</v>
      </c>
      <c r="AV77" s="524">
        <v>0</v>
      </c>
      <c r="AW77" s="523">
        <v>0</v>
      </c>
      <c r="AX77" s="523">
        <v>0</v>
      </c>
      <c r="AY77" s="523">
        <v>0</v>
      </c>
      <c r="AZ77" s="523">
        <v>0</v>
      </c>
      <c r="BA77" s="523">
        <v>0</v>
      </c>
      <c r="BB77" s="523">
        <v>3</v>
      </c>
      <c r="BC77" s="523">
        <f>BB77</f>
        <v>3</v>
      </c>
      <c r="BD77" s="523">
        <f t="shared" si="310"/>
        <v>3</v>
      </c>
      <c r="BE77" s="523">
        <f t="shared" si="310"/>
        <v>3</v>
      </c>
      <c r="BF77" s="523">
        <f t="shared" si="310"/>
        <v>3</v>
      </c>
      <c r="BG77" s="523">
        <f>+BF77+1</f>
        <v>4</v>
      </c>
      <c r="BH77" s="524">
        <f t="shared" si="310"/>
        <v>4</v>
      </c>
      <c r="BI77" s="523">
        <f t="shared" si="310"/>
        <v>4</v>
      </c>
      <c r="BJ77" s="523">
        <f t="shared" si="310"/>
        <v>4</v>
      </c>
      <c r="BK77" s="523">
        <f t="shared" si="310"/>
        <v>4</v>
      </c>
      <c r="BL77" s="523">
        <f t="shared" si="310"/>
        <v>4</v>
      </c>
      <c r="BM77" s="523">
        <f t="shared" si="310"/>
        <v>4</v>
      </c>
      <c r="BN77" s="523">
        <f t="shared" si="310"/>
        <v>4</v>
      </c>
      <c r="BO77" s="523">
        <f t="shared" si="310"/>
        <v>4</v>
      </c>
      <c r="BP77" s="523">
        <f t="shared" si="310"/>
        <v>4</v>
      </c>
      <c r="BQ77" s="523">
        <v>4</v>
      </c>
      <c r="BR77" s="523">
        <f t="shared" si="310"/>
        <v>4</v>
      </c>
      <c r="BS77" s="523">
        <f t="shared" si="310"/>
        <v>4</v>
      </c>
      <c r="BT77" s="524">
        <f t="shared" si="310"/>
        <v>4</v>
      </c>
      <c r="BU77" s="523">
        <f t="shared" si="310"/>
        <v>4</v>
      </c>
      <c r="BV77" s="523">
        <f>+BU77+1</f>
        <v>5</v>
      </c>
      <c r="BW77" s="523">
        <f t="shared" ref="BW77:BX77" si="316">+BV77+1</f>
        <v>6</v>
      </c>
      <c r="BX77" s="523">
        <f t="shared" si="316"/>
        <v>7</v>
      </c>
      <c r="BY77" s="523">
        <f t="shared" si="310"/>
        <v>7</v>
      </c>
      <c r="BZ77" s="523">
        <f t="shared" si="310"/>
        <v>7</v>
      </c>
      <c r="CA77" s="523">
        <f t="shared" si="310"/>
        <v>7</v>
      </c>
      <c r="CB77" s="523">
        <f t="shared" si="310"/>
        <v>7</v>
      </c>
      <c r="CC77" s="523">
        <f>+CB77+1</f>
        <v>8</v>
      </c>
      <c r="CD77" s="523">
        <f t="shared" si="311"/>
        <v>9</v>
      </c>
      <c r="CE77" s="523">
        <f t="shared" si="311"/>
        <v>10</v>
      </c>
      <c r="CF77" s="524">
        <f t="shared" si="310"/>
        <v>10</v>
      </c>
      <c r="CG77" s="523">
        <f t="shared" si="310"/>
        <v>10</v>
      </c>
      <c r="CH77" s="523">
        <f t="shared" si="310"/>
        <v>10</v>
      </c>
      <c r="CI77" s="523">
        <f t="shared" si="310"/>
        <v>10</v>
      </c>
      <c r="CJ77" s="523">
        <f>+CI77+1</f>
        <v>11</v>
      </c>
      <c r="CK77" s="523">
        <f t="shared" si="312"/>
        <v>12</v>
      </c>
      <c r="CL77" s="523">
        <f t="shared" si="312"/>
        <v>13</v>
      </c>
      <c r="CM77" s="523">
        <f t="shared" si="310"/>
        <v>13</v>
      </c>
      <c r="CN77" s="523">
        <f>+CM77+1</f>
        <v>14</v>
      </c>
      <c r="CO77" s="523">
        <f t="shared" si="313"/>
        <v>15</v>
      </c>
      <c r="CP77" s="523">
        <f t="shared" si="313"/>
        <v>16</v>
      </c>
      <c r="CQ77" s="523">
        <f t="shared" si="310"/>
        <v>16</v>
      </c>
      <c r="CR77" s="524">
        <f t="shared" si="310"/>
        <v>16</v>
      </c>
      <c r="CS77" s="523">
        <f t="shared" si="310"/>
        <v>16</v>
      </c>
      <c r="CT77" s="523">
        <f>+CS77+1</f>
        <v>17</v>
      </c>
      <c r="CU77" s="523">
        <f t="shared" ref="CU77" si="317">+CT77+1</f>
        <v>18</v>
      </c>
      <c r="CV77" s="523">
        <f>+CU77+1</f>
        <v>19</v>
      </c>
      <c r="CW77" s="523">
        <f t="shared" si="314"/>
        <v>20</v>
      </c>
      <c r="CX77" s="523">
        <f t="shared" si="314"/>
        <v>21</v>
      </c>
      <c r="CY77" s="523">
        <f>+CX77+1</f>
        <v>22</v>
      </c>
      <c r="CZ77" s="523">
        <f t="shared" ref="CZ77:DA77" si="318">+CY77+1</f>
        <v>23</v>
      </c>
      <c r="DA77" s="523">
        <f t="shared" si="318"/>
        <v>24</v>
      </c>
      <c r="DB77" s="523">
        <f t="shared" si="310"/>
        <v>24</v>
      </c>
      <c r="DC77" s="523">
        <f t="shared" si="310"/>
        <v>24</v>
      </c>
      <c r="DD77" s="524">
        <f>+DC77+2</f>
        <v>26</v>
      </c>
    </row>
    <row r="78" spans="3:108" outlineLevel="1">
      <c r="D78" s="291"/>
      <c r="E78" s="510" t="s">
        <v>17</v>
      </c>
      <c r="F78" s="511">
        <v>175000</v>
      </c>
      <c r="G78" s="409"/>
      <c r="H78" s="409"/>
      <c r="I78" s="531">
        <f t="shared" si="302"/>
        <v>1.8333333333333333</v>
      </c>
      <c r="J78" s="410">
        <f t="shared" si="294"/>
        <v>11.333333333333334</v>
      </c>
      <c r="K78" s="410">
        <f t="shared" si="295"/>
        <v>22.5</v>
      </c>
      <c r="L78" s="410">
        <f t="shared" si="296"/>
        <v>15.666666666666666</v>
      </c>
      <c r="M78" s="410">
        <f t="shared" si="297"/>
        <v>15.666666666666666</v>
      </c>
      <c r="N78" s="410">
        <f t="shared" si="298"/>
        <v>30.833333333333332</v>
      </c>
      <c r="O78" s="410">
        <f t="shared" si="299"/>
        <v>45.833333333333336</v>
      </c>
      <c r="Q78" s="341">
        <f t="shared" si="303"/>
        <v>3</v>
      </c>
      <c r="R78" s="342">
        <f t="shared" ref="R78:R79" si="319">AV78</f>
        <v>17</v>
      </c>
      <c r="S78" s="342">
        <f t="shared" ref="S78:S79" si="320">BH78</f>
        <v>26</v>
      </c>
      <c r="T78" s="342">
        <f t="shared" ref="T78:T79" si="321">BT78</f>
        <v>10</v>
      </c>
      <c r="U78" s="342">
        <f t="shared" ref="U78:U79" si="322">CF78</f>
        <v>23</v>
      </c>
      <c r="V78" s="342">
        <f t="shared" ref="V78:V79" si="323">CR78</f>
        <v>35</v>
      </c>
      <c r="W78" s="342">
        <f t="shared" ref="W78:W79" si="324">DD78</f>
        <v>55</v>
      </c>
      <c r="Y78" s="341">
        <v>1</v>
      </c>
      <c r="Z78" s="341">
        <v>1</v>
      </c>
      <c r="AA78" s="341">
        <v>1</v>
      </c>
      <c r="AB78" s="341">
        <v>1</v>
      </c>
      <c r="AC78" s="341">
        <v>2</v>
      </c>
      <c r="AD78" s="341">
        <v>2</v>
      </c>
      <c r="AE78" s="341">
        <v>2</v>
      </c>
      <c r="AF78" s="341">
        <v>2</v>
      </c>
      <c r="AG78" s="341">
        <v>2</v>
      </c>
      <c r="AH78" s="341">
        <v>2</v>
      </c>
      <c r="AI78" s="341">
        <v>3</v>
      </c>
      <c r="AJ78" s="341">
        <v>3</v>
      </c>
      <c r="AK78" s="522">
        <v>3</v>
      </c>
      <c r="AL78" s="523">
        <f>+AK78+1</f>
        <v>4</v>
      </c>
      <c r="AM78" s="523">
        <f>+AL78+1</f>
        <v>5</v>
      </c>
      <c r="AN78" s="523">
        <f>+AM78+3</f>
        <v>8</v>
      </c>
      <c r="AO78" s="523">
        <f>+AN78+3</f>
        <v>11</v>
      </c>
      <c r="AP78" s="523">
        <f>+AO78+2</f>
        <v>13</v>
      </c>
      <c r="AQ78" s="523">
        <f>+AP78</f>
        <v>13</v>
      </c>
      <c r="AR78" s="523">
        <f>+AQ78+1</f>
        <v>14</v>
      </c>
      <c r="AS78" s="523">
        <f>+AR78+1</f>
        <v>15</v>
      </c>
      <c r="AT78" s="523">
        <f>+AS78+1</f>
        <v>16</v>
      </c>
      <c r="AU78" s="523">
        <f>+AT78+1</f>
        <v>17</v>
      </c>
      <c r="AV78" s="524">
        <f>+AU78</f>
        <v>17</v>
      </c>
      <c r="AW78" s="523">
        <f t="shared" ref="AW78:BB78" si="325">+AV78+1</f>
        <v>18</v>
      </c>
      <c r="AX78" s="523">
        <f t="shared" si="325"/>
        <v>19</v>
      </c>
      <c r="AY78" s="523">
        <f t="shared" si="325"/>
        <v>20</v>
      </c>
      <c r="AZ78" s="523">
        <f t="shared" si="325"/>
        <v>21</v>
      </c>
      <c r="BA78" s="523">
        <f t="shared" si="325"/>
        <v>22</v>
      </c>
      <c r="BB78" s="523">
        <f t="shared" si="325"/>
        <v>23</v>
      </c>
      <c r="BC78" s="523">
        <f>+BB78</f>
        <v>23</v>
      </c>
      <c r="BD78" s="523">
        <f>+BC78</f>
        <v>23</v>
      </c>
      <c r="BE78" s="523">
        <f>+BD78+1</f>
        <v>24</v>
      </c>
      <c r="BF78" s="523">
        <f>+BE78+1</f>
        <v>25</v>
      </c>
      <c r="BG78" s="523">
        <f>+BF78+1</f>
        <v>26</v>
      </c>
      <c r="BH78" s="524">
        <f t="shared" si="310"/>
        <v>26</v>
      </c>
      <c r="BI78" s="523">
        <f t="shared" si="310"/>
        <v>26</v>
      </c>
      <c r="BJ78" s="523">
        <f t="shared" si="310"/>
        <v>26</v>
      </c>
      <c r="BK78" s="523">
        <f t="shared" si="310"/>
        <v>26</v>
      </c>
      <c r="BL78" s="523">
        <f t="shared" si="310"/>
        <v>26</v>
      </c>
      <c r="BM78" s="523">
        <f t="shared" si="310"/>
        <v>26</v>
      </c>
      <c r="BN78" s="523">
        <v>7</v>
      </c>
      <c r="BO78" s="523">
        <f t="shared" si="310"/>
        <v>7</v>
      </c>
      <c r="BP78" s="523">
        <f t="shared" si="310"/>
        <v>7</v>
      </c>
      <c r="BQ78" s="523">
        <f>BP78+1</f>
        <v>8</v>
      </c>
      <c r="BR78" s="523">
        <f>BQ78+1</f>
        <v>9</v>
      </c>
      <c r="BS78" s="523">
        <f>BR78+1</f>
        <v>10</v>
      </c>
      <c r="BT78" s="524">
        <f t="shared" si="310"/>
        <v>10</v>
      </c>
      <c r="BU78" s="523">
        <f t="shared" si="310"/>
        <v>10</v>
      </c>
      <c r="BV78" s="523">
        <f t="shared" si="310"/>
        <v>10</v>
      </c>
      <c r="BW78" s="523">
        <f t="shared" ref="BW78:CA78" si="326">BV78+1</f>
        <v>11</v>
      </c>
      <c r="BX78" s="523">
        <f t="shared" si="326"/>
        <v>12</v>
      </c>
      <c r="BY78" s="523">
        <f t="shared" si="326"/>
        <v>13</v>
      </c>
      <c r="BZ78" s="523">
        <f t="shared" si="326"/>
        <v>14</v>
      </c>
      <c r="CA78" s="523">
        <f t="shared" si="326"/>
        <v>15</v>
      </c>
      <c r="CB78" s="523">
        <f>+CA78+2</f>
        <v>17</v>
      </c>
      <c r="CC78" s="523">
        <f t="shared" ref="CC78:CE78" si="327">+CB78+2</f>
        <v>19</v>
      </c>
      <c r="CD78" s="523">
        <f t="shared" si="327"/>
        <v>21</v>
      </c>
      <c r="CE78" s="523">
        <f t="shared" si="327"/>
        <v>23</v>
      </c>
      <c r="CF78" s="524">
        <f t="shared" si="310"/>
        <v>23</v>
      </c>
      <c r="CG78" s="523">
        <f t="shared" si="310"/>
        <v>23</v>
      </c>
      <c r="CH78" s="523">
        <f t="shared" ref="CH78:CP78" si="328">+CG78+2</f>
        <v>25</v>
      </c>
      <c r="CI78" s="523">
        <f t="shared" si="328"/>
        <v>27</v>
      </c>
      <c r="CJ78" s="523">
        <f t="shared" si="328"/>
        <v>29</v>
      </c>
      <c r="CK78" s="523">
        <f t="shared" si="328"/>
        <v>31</v>
      </c>
      <c r="CL78" s="523">
        <f>+CK78</f>
        <v>31</v>
      </c>
      <c r="CM78" s="523">
        <f t="shared" si="328"/>
        <v>33</v>
      </c>
      <c r="CN78" s="523">
        <f>+CM78</f>
        <v>33</v>
      </c>
      <c r="CO78" s="523">
        <f>+CN78</f>
        <v>33</v>
      </c>
      <c r="CP78" s="523">
        <f t="shared" si="328"/>
        <v>35</v>
      </c>
      <c r="CQ78" s="523">
        <f>+CP78</f>
        <v>35</v>
      </c>
      <c r="CR78" s="524">
        <f t="shared" si="310"/>
        <v>35</v>
      </c>
      <c r="CS78" s="523">
        <f t="shared" si="310"/>
        <v>35</v>
      </c>
      <c r="CT78" s="523">
        <f t="shared" ref="CT78:DC78" si="329">+CS78+2</f>
        <v>37</v>
      </c>
      <c r="CU78" s="523">
        <f t="shared" si="329"/>
        <v>39</v>
      </c>
      <c r="CV78" s="523">
        <f t="shared" si="329"/>
        <v>41</v>
      </c>
      <c r="CW78" s="523">
        <f t="shared" si="329"/>
        <v>43</v>
      </c>
      <c r="CX78" s="523">
        <f t="shared" si="329"/>
        <v>45</v>
      </c>
      <c r="CY78" s="523">
        <f t="shared" si="329"/>
        <v>47</v>
      </c>
      <c r="CZ78" s="523">
        <f t="shared" si="329"/>
        <v>49</v>
      </c>
      <c r="DA78" s="523">
        <f t="shared" si="329"/>
        <v>51</v>
      </c>
      <c r="DB78" s="523">
        <f t="shared" si="329"/>
        <v>53</v>
      </c>
      <c r="DC78" s="523">
        <f t="shared" si="329"/>
        <v>55</v>
      </c>
      <c r="DD78" s="524">
        <f t="shared" si="310"/>
        <v>55</v>
      </c>
    </row>
    <row r="79" spans="3:108" outlineLevel="1">
      <c r="D79" s="291"/>
      <c r="E79" s="510"/>
      <c r="F79" s="511"/>
      <c r="G79" s="409"/>
      <c r="H79" s="409"/>
      <c r="I79" s="531"/>
      <c r="J79" s="410" t="str">
        <f t="shared" si="294"/>
        <v/>
      </c>
      <c r="K79" s="410" t="str">
        <f t="shared" si="295"/>
        <v/>
      </c>
      <c r="L79" s="410" t="str">
        <f t="shared" si="296"/>
        <v/>
      </c>
      <c r="M79" s="410" t="str">
        <f t="shared" si="297"/>
        <v/>
      </c>
      <c r="N79" s="410" t="str">
        <f t="shared" si="298"/>
        <v/>
      </c>
      <c r="O79" s="410" t="str">
        <f t="shared" si="299"/>
        <v/>
      </c>
      <c r="Q79" s="341">
        <f t="shared" si="303"/>
        <v>0</v>
      </c>
      <c r="R79" s="342">
        <f t="shared" si="319"/>
        <v>0</v>
      </c>
      <c r="S79" s="342">
        <f t="shared" si="320"/>
        <v>0</v>
      </c>
      <c r="T79" s="342">
        <f t="shared" si="321"/>
        <v>0</v>
      </c>
      <c r="U79" s="342">
        <f t="shared" si="322"/>
        <v>0</v>
      </c>
      <c r="V79" s="342">
        <f t="shared" si="323"/>
        <v>0</v>
      </c>
      <c r="W79" s="342">
        <f t="shared" si="324"/>
        <v>0</v>
      </c>
      <c r="Y79" s="341"/>
      <c r="Z79" s="341"/>
      <c r="AA79" s="341"/>
      <c r="AB79" s="341"/>
      <c r="AC79" s="341"/>
      <c r="AD79" s="341"/>
      <c r="AE79" s="341"/>
      <c r="AF79" s="341"/>
      <c r="AG79" s="341"/>
      <c r="AH79" s="341"/>
      <c r="AI79" s="341"/>
      <c r="AJ79" s="341"/>
      <c r="AK79" s="522"/>
      <c r="AL79" s="523"/>
      <c r="AM79" s="523"/>
      <c r="AN79" s="523"/>
      <c r="AO79" s="523"/>
      <c r="AP79" s="523"/>
      <c r="AQ79" s="523"/>
      <c r="AR79" s="523"/>
      <c r="AS79" s="523"/>
      <c r="AT79" s="523"/>
      <c r="AU79" s="523"/>
      <c r="AV79" s="524"/>
      <c r="AW79" s="523"/>
      <c r="AX79" s="523"/>
      <c r="AY79" s="523"/>
      <c r="AZ79" s="523"/>
      <c r="BA79" s="523"/>
      <c r="BB79" s="523"/>
      <c r="BC79" s="523"/>
      <c r="BD79" s="523"/>
      <c r="BE79" s="523"/>
      <c r="BF79" s="523"/>
      <c r="BG79" s="523"/>
      <c r="BH79" s="524"/>
      <c r="BI79" s="523"/>
      <c r="BJ79" s="523"/>
      <c r="BK79" s="523"/>
      <c r="BL79" s="523"/>
      <c r="BM79" s="523"/>
      <c r="BN79" s="523"/>
      <c r="BO79" s="523"/>
      <c r="BP79" s="523"/>
      <c r="BQ79" s="523"/>
      <c r="BR79" s="523"/>
      <c r="BS79" s="523"/>
      <c r="BT79" s="524"/>
      <c r="BU79" s="523"/>
      <c r="BV79" s="523"/>
      <c r="BW79" s="523"/>
      <c r="BX79" s="523"/>
      <c r="BY79" s="523"/>
      <c r="BZ79" s="523"/>
      <c r="CA79" s="523"/>
      <c r="CB79" s="523"/>
      <c r="CC79" s="523"/>
      <c r="CD79" s="523"/>
      <c r="CE79" s="523"/>
      <c r="CF79" s="524"/>
      <c r="CG79" s="523"/>
      <c r="CH79" s="523"/>
      <c r="CI79" s="523"/>
      <c r="CJ79" s="523"/>
      <c r="CK79" s="523"/>
      <c r="CL79" s="523"/>
      <c r="CM79" s="523"/>
      <c r="CN79" s="523"/>
      <c r="CO79" s="523"/>
      <c r="CP79" s="523"/>
      <c r="CQ79" s="523"/>
      <c r="CR79" s="524"/>
      <c r="CS79" s="523"/>
      <c r="CT79" s="523"/>
      <c r="CU79" s="523"/>
      <c r="CV79" s="523"/>
      <c r="CW79" s="523"/>
      <c r="CX79" s="523"/>
      <c r="CY79" s="523"/>
      <c r="CZ79" s="523"/>
      <c r="DA79" s="523"/>
      <c r="DB79" s="523"/>
      <c r="DC79" s="523"/>
      <c r="DD79" s="524"/>
    </row>
    <row r="80" spans="3:108" outlineLevel="1">
      <c r="D80" s="291"/>
      <c r="E80" s="510"/>
      <c r="F80" s="511"/>
      <c r="G80" s="409"/>
      <c r="H80" s="409"/>
      <c r="I80" s="531"/>
      <c r="J80" s="410" t="str">
        <f t="shared" si="294"/>
        <v/>
      </c>
      <c r="K80" s="410" t="str">
        <f t="shared" si="295"/>
        <v/>
      </c>
      <c r="L80" s="410" t="str">
        <f t="shared" si="296"/>
        <v/>
      </c>
      <c r="M80" s="410" t="str">
        <f t="shared" si="297"/>
        <v/>
      </c>
      <c r="N80" s="410" t="str">
        <f t="shared" si="298"/>
        <v/>
      </c>
      <c r="O80" s="410" t="str">
        <f t="shared" si="299"/>
        <v/>
      </c>
      <c r="Q80" s="341">
        <f t="shared" si="303"/>
        <v>0</v>
      </c>
      <c r="R80" s="342">
        <f>AV80</f>
        <v>0</v>
      </c>
      <c r="S80" s="342">
        <f>BH80</f>
        <v>0</v>
      </c>
      <c r="T80" s="342">
        <f>BT80</f>
        <v>0</v>
      </c>
      <c r="U80" s="342">
        <f>CF80</f>
        <v>0</v>
      </c>
      <c r="V80" s="342">
        <f>CR80</f>
        <v>0</v>
      </c>
      <c r="W80" s="342">
        <f>DD80</f>
        <v>0</v>
      </c>
      <c r="Y80" s="341"/>
      <c r="Z80" s="341"/>
      <c r="AA80" s="341"/>
      <c r="AB80" s="341"/>
      <c r="AC80" s="341"/>
      <c r="AD80" s="341"/>
      <c r="AE80" s="341"/>
      <c r="AF80" s="341"/>
      <c r="AG80" s="341"/>
      <c r="AH80" s="341"/>
      <c r="AI80" s="341"/>
      <c r="AJ80" s="341"/>
      <c r="AK80" s="522"/>
      <c r="AL80" s="523"/>
      <c r="AM80" s="523"/>
      <c r="AN80" s="523"/>
      <c r="AO80" s="523"/>
      <c r="AP80" s="523"/>
      <c r="AQ80" s="523"/>
      <c r="AR80" s="523"/>
      <c r="AS80" s="523"/>
      <c r="AT80" s="523"/>
      <c r="AU80" s="523"/>
      <c r="AV80" s="524"/>
      <c r="AW80" s="523"/>
      <c r="AX80" s="523"/>
      <c r="AY80" s="523"/>
      <c r="AZ80" s="523"/>
      <c r="BA80" s="523"/>
      <c r="BB80" s="523"/>
      <c r="BC80" s="523"/>
      <c r="BD80" s="523"/>
      <c r="BE80" s="523"/>
      <c r="BF80" s="523"/>
      <c r="BG80" s="523"/>
      <c r="BH80" s="524"/>
      <c r="BI80" s="523"/>
      <c r="BJ80" s="523"/>
      <c r="BK80" s="523"/>
      <c r="BL80" s="523"/>
      <c r="BM80" s="523"/>
      <c r="BN80" s="523"/>
      <c r="BO80" s="523"/>
      <c r="BP80" s="523"/>
      <c r="BQ80" s="523"/>
      <c r="BR80" s="523"/>
      <c r="BS80" s="523"/>
      <c r="BT80" s="524"/>
      <c r="BU80" s="523"/>
      <c r="BV80" s="523"/>
      <c r="BW80" s="523"/>
      <c r="BX80" s="523"/>
      <c r="BY80" s="523"/>
      <c r="BZ80" s="523"/>
      <c r="CA80" s="523"/>
      <c r="CB80" s="523"/>
      <c r="CC80" s="523"/>
      <c r="CD80" s="523"/>
      <c r="CE80" s="523"/>
      <c r="CF80" s="524"/>
      <c r="CG80" s="523"/>
      <c r="CH80" s="523"/>
      <c r="CI80" s="523"/>
      <c r="CJ80" s="523"/>
      <c r="CK80" s="523"/>
      <c r="CL80" s="523"/>
      <c r="CM80" s="523"/>
      <c r="CN80" s="523"/>
      <c r="CO80" s="523"/>
      <c r="CP80" s="523"/>
      <c r="CQ80" s="523"/>
      <c r="CR80" s="524"/>
      <c r="CS80" s="523"/>
      <c r="CT80" s="523"/>
      <c r="CU80" s="523"/>
      <c r="CV80" s="523"/>
      <c r="CW80" s="523"/>
      <c r="CX80" s="523"/>
      <c r="CY80" s="523"/>
      <c r="CZ80" s="523"/>
      <c r="DA80" s="523"/>
      <c r="DB80" s="523"/>
      <c r="DC80" s="523"/>
      <c r="DD80" s="524"/>
    </row>
    <row r="81" spans="4:108" outlineLevel="1">
      <c r="D81" s="291"/>
      <c r="E81" s="411" t="s">
        <v>201</v>
      </c>
      <c r="F81" s="409"/>
      <c r="G81" s="409"/>
      <c r="H81" s="409"/>
      <c r="I81" s="531"/>
      <c r="J81" s="410" t="str">
        <f t="shared" si="294"/>
        <v/>
      </c>
      <c r="K81" s="410" t="str">
        <f t="shared" si="295"/>
        <v/>
      </c>
      <c r="L81" s="410" t="str">
        <f t="shared" si="296"/>
        <v/>
      </c>
      <c r="M81" s="410" t="str">
        <f t="shared" si="297"/>
        <v/>
      </c>
      <c r="N81" s="410" t="str">
        <f t="shared" si="298"/>
        <v/>
      </c>
      <c r="O81" s="410" t="str">
        <f t="shared" si="299"/>
        <v/>
      </c>
      <c r="Q81" s="341"/>
      <c r="R81" s="342"/>
      <c r="S81" s="342"/>
      <c r="T81" s="342"/>
      <c r="U81" s="342"/>
      <c r="V81" s="342"/>
      <c r="W81" s="342"/>
      <c r="Y81" s="341"/>
      <c r="Z81" s="341"/>
      <c r="AA81" s="341"/>
      <c r="AB81" s="341"/>
      <c r="AC81" s="341"/>
      <c r="AD81" s="341"/>
      <c r="AE81" s="341"/>
      <c r="AF81" s="341"/>
      <c r="AG81" s="341"/>
      <c r="AH81" s="341"/>
      <c r="AI81" s="341"/>
      <c r="AJ81" s="341"/>
      <c r="AK81" s="522"/>
      <c r="AL81" s="523"/>
      <c r="AM81" s="523"/>
      <c r="AN81" s="523"/>
      <c r="AO81" s="523"/>
      <c r="AP81" s="523"/>
      <c r="AQ81" s="523"/>
      <c r="AR81" s="523"/>
      <c r="AS81" s="523"/>
      <c r="AT81" s="523"/>
      <c r="AU81" s="523"/>
      <c r="AV81" s="524"/>
      <c r="AW81" s="523"/>
      <c r="AX81" s="523"/>
      <c r="AY81" s="523"/>
      <c r="AZ81" s="523"/>
      <c r="BA81" s="523"/>
      <c r="BB81" s="523"/>
      <c r="BC81" s="523"/>
      <c r="BD81" s="523"/>
      <c r="BE81" s="523"/>
      <c r="BF81" s="523"/>
      <c r="BG81" s="523"/>
      <c r="BH81" s="524"/>
      <c r="BI81" s="523"/>
      <c r="BJ81" s="523"/>
      <c r="BK81" s="523"/>
      <c r="BL81" s="523"/>
      <c r="BM81" s="523"/>
      <c r="BN81" s="523"/>
      <c r="BO81" s="523"/>
      <c r="BP81" s="523"/>
      <c r="BQ81" s="523"/>
      <c r="BR81" s="523"/>
      <c r="BS81" s="523"/>
      <c r="BT81" s="524"/>
      <c r="BU81" s="523"/>
      <c r="BV81" s="523"/>
      <c r="BW81" s="523"/>
      <c r="BX81" s="523"/>
      <c r="BY81" s="523"/>
      <c r="BZ81" s="523"/>
      <c r="CA81" s="523"/>
      <c r="CB81" s="523"/>
      <c r="CC81" s="523"/>
      <c r="CD81" s="523"/>
      <c r="CE81" s="523"/>
      <c r="CF81" s="524"/>
      <c r="CG81" s="523"/>
      <c r="CH81" s="523"/>
      <c r="CI81" s="523"/>
      <c r="CJ81" s="523"/>
      <c r="CK81" s="523"/>
      <c r="CL81" s="523"/>
      <c r="CM81" s="523"/>
      <c r="CN81" s="523"/>
      <c r="CO81" s="523"/>
      <c r="CP81" s="523"/>
      <c r="CQ81" s="523"/>
      <c r="CR81" s="524"/>
      <c r="CS81" s="523"/>
      <c r="CT81" s="523"/>
      <c r="CU81" s="523"/>
      <c r="CV81" s="523"/>
      <c r="CW81" s="523"/>
      <c r="CX81" s="523"/>
      <c r="CY81" s="523"/>
      <c r="CZ81" s="523"/>
      <c r="DA81" s="523"/>
      <c r="DB81" s="523"/>
      <c r="DC81" s="523"/>
      <c r="DD81" s="524"/>
    </row>
    <row r="82" spans="4:108" outlineLevel="1">
      <c r="D82" s="291"/>
      <c r="E82" s="510" t="s">
        <v>178</v>
      </c>
      <c r="F82" s="511">
        <v>120000</v>
      </c>
      <c r="G82" s="409"/>
      <c r="H82" s="409"/>
      <c r="I82" s="531" t="str">
        <f t="shared" ref="I82" si="330">IFERROR(AVERAGE($Y82:$AJ82),"")</f>
        <v/>
      </c>
      <c r="J82" s="410">
        <f t="shared" si="294"/>
        <v>1.3333333333333333</v>
      </c>
      <c r="K82" s="410">
        <f t="shared" si="295"/>
        <v>5.5</v>
      </c>
      <c r="L82" s="410">
        <f t="shared" si="296"/>
        <v>12.5</v>
      </c>
      <c r="M82" s="412">
        <f t="shared" si="297"/>
        <v>19.5</v>
      </c>
      <c r="N82" s="410">
        <f t="shared" si="298"/>
        <v>23</v>
      </c>
      <c r="O82" s="410">
        <f t="shared" si="299"/>
        <v>23</v>
      </c>
      <c r="Q82" s="341">
        <f t="shared" si="303"/>
        <v>0</v>
      </c>
      <c r="R82" s="342">
        <f t="shared" ref="R82:R83" si="331">AV82</f>
        <v>2</v>
      </c>
      <c r="S82" s="342">
        <f t="shared" ref="S82:S83" si="332">BH82</f>
        <v>9</v>
      </c>
      <c r="T82" s="342">
        <f t="shared" ref="T82:T83" si="333">BT82</f>
        <v>16</v>
      </c>
      <c r="U82" s="342">
        <f t="shared" ref="U82:U83" si="334">CF82</f>
        <v>23</v>
      </c>
      <c r="V82" s="342">
        <f t="shared" ref="V82:V83" si="335">CR82</f>
        <v>23</v>
      </c>
      <c r="W82" s="342">
        <f t="shared" ref="W82:W83" si="336">DD82</f>
        <v>23</v>
      </c>
      <c r="Y82" s="341"/>
      <c r="Z82" s="341"/>
      <c r="AA82" s="341"/>
      <c r="AB82" s="341"/>
      <c r="AC82" s="341"/>
      <c r="AD82" s="341"/>
      <c r="AE82" s="341"/>
      <c r="AF82" s="341"/>
      <c r="AG82" s="341"/>
      <c r="AH82" s="341"/>
      <c r="AI82" s="341"/>
      <c r="AJ82" s="341"/>
      <c r="AK82" s="522">
        <v>1</v>
      </c>
      <c r="AL82" s="523">
        <v>1</v>
      </c>
      <c r="AM82" s="523">
        <v>1</v>
      </c>
      <c r="AN82" s="523">
        <v>1</v>
      </c>
      <c r="AO82" s="523">
        <v>1</v>
      </c>
      <c r="AP82" s="523">
        <v>1</v>
      </c>
      <c r="AQ82" s="523">
        <v>1</v>
      </c>
      <c r="AR82" s="523">
        <v>1</v>
      </c>
      <c r="AS82" s="523">
        <v>2</v>
      </c>
      <c r="AT82" s="523">
        <v>2</v>
      </c>
      <c r="AU82" s="523">
        <v>2</v>
      </c>
      <c r="AV82" s="524">
        <v>2</v>
      </c>
      <c r="AW82" s="523">
        <f>+AV82+1</f>
        <v>3</v>
      </c>
      <c r="AX82" s="523">
        <f>+AW82</f>
        <v>3</v>
      </c>
      <c r="AY82" s="523">
        <f>+AX82</f>
        <v>3</v>
      </c>
      <c r="AZ82" s="523">
        <f>+AY82+1</f>
        <v>4</v>
      </c>
      <c r="BA82" s="523">
        <f>+AZ82</f>
        <v>4</v>
      </c>
      <c r="BB82" s="523">
        <f>+BA82</f>
        <v>4</v>
      </c>
      <c r="BC82" s="523">
        <f>+BB82+2</f>
        <v>6</v>
      </c>
      <c r="BD82" s="523">
        <f>+BC82+1</f>
        <v>7</v>
      </c>
      <c r="BE82" s="523">
        <f>+BD82</f>
        <v>7</v>
      </c>
      <c r="BF82" s="523">
        <f>+BE82</f>
        <v>7</v>
      </c>
      <c r="BG82" s="523">
        <f>+BF82+2</f>
        <v>9</v>
      </c>
      <c r="BH82" s="524">
        <f>+BG82</f>
        <v>9</v>
      </c>
      <c r="BI82" s="523">
        <f>+BH82+1</f>
        <v>10</v>
      </c>
      <c r="BJ82" s="523">
        <f>+BI82</f>
        <v>10</v>
      </c>
      <c r="BK82" s="523">
        <f>+BJ82</f>
        <v>10</v>
      </c>
      <c r="BL82" s="523">
        <f>+BK82+1</f>
        <v>11</v>
      </c>
      <c r="BM82" s="523">
        <f>+BL82</f>
        <v>11</v>
      </c>
      <c r="BN82" s="523">
        <f>+BM82</f>
        <v>11</v>
      </c>
      <c r="BO82" s="523">
        <f>+BN82+2</f>
        <v>13</v>
      </c>
      <c r="BP82" s="523">
        <f>+BO82+1</f>
        <v>14</v>
      </c>
      <c r="BQ82" s="523">
        <f>+BP82</f>
        <v>14</v>
      </c>
      <c r="BR82" s="523">
        <f>+BQ82</f>
        <v>14</v>
      </c>
      <c r="BS82" s="523">
        <f>+BR82+2</f>
        <v>16</v>
      </c>
      <c r="BT82" s="524">
        <f>+BS82</f>
        <v>16</v>
      </c>
      <c r="BU82" s="523">
        <f>+BT82+1</f>
        <v>17</v>
      </c>
      <c r="BV82" s="523">
        <f>+BU82</f>
        <v>17</v>
      </c>
      <c r="BW82" s="523">
        <f>+BV82</f>
        <v>17</v>
      </c>
      <c r="BX82" s="523">
        <f>+BW82+1</f>
        <v>18</v>
      </c>
      <c r="BY82" s="523">
        <f>+BX82</f>
        <v>18</v>
      </c>
      <c r="BZ82" s="523">
        <f>+BY82</f>
        <v>18</v>
      </c>
      <c r="CA82" s="523">
        <f>+BZ82+2</f>
        <v>20</v>
      </c>
      <c r="CB82" s="523">
        <f>+CA82+1</f>
        <v>21</v>
      </c>
      <c r="CC82" s="523">
        <f>+CB82</f>
        <v>21</v>
      </c>
      <c r="CD82" s="523">
        <f>+CC82</f>
        <v>21</v>
      </c>
      <c r="CE82" s="523">
        <f>+CD82+2</f>
        <v>23</v>
      </c>
      <c r="CF82" s="524">
        <f>+CE82</f>
        <v>23</v>
      </c>
      <c r="CG82" s="523">
        <f t="shared" ref="CG82:DD82" si="337">+CF82</f>
        <v>23</v>
      </c>
      <c r="CH82" s="523">
        <f t="shared" si="337"/>
        <v>23</v>
      </c>
      <c r="CI82" s="523">
        <f t="shared" si="337"/>
        <v>23</v>
      </c>
      <c r="CJ82" s="523">
        <f t="shared" si="337"/>
        <v>23</v>
      </c>
      <c r="CK82" s="523">
        <f t="shared" si="337"/>
        <v>23</v>
      </c>
      <c r="CL82" s="523">
        <f t="shared" si="337"/>
        <v>23</v>
      </c>
      <c r="CM82" s="523">
        <f t="shared" si="337"/>
        <v>23</v>
      </c>
      <c r="CN82" s="523">
        <f t="shared" si="337"/>
        <v>23</v>
      </c>
      <c r="CO82" s="523">
        <f t="shared" si="337"/>
        <v>23</v>
      </c>
      <c r="CP82" s="523">
        <f t="shared" si="337"/>
        <v>23</v>
      </c>
      <c r="CQ82" s="523">
        <f t="shared" si="337"/>
        <v>23</v>
      </c>
      <c r="CR82" s="524">
        <f t="shared" si="337"/>
        <v>23</v>
      </c>
      <c r="CS82" s="523">
        <f t="shared" si="337"/>
        <v>23</v>
      </c>
      <c r="CT82" s="523">
        <f t="shared" si="337"/>
        <v>23</v>
      </c>
      <c r="CU82" s="523">
        <f t="shared" si="337"/>
        <v>23</v>
      </c>
      <c r="CV82" s="523">
        <f t="shared" si="337"/>
        <v>23</v>
      </c>
      <c r="CW82" s="523">
        <f t="shared" si="337"/>
        <v>23</v>
      </c>
      <c r="CX82" s="523">
        <f t="shared" si="337"/>
        <v>23</v>
      </c>
      <c r="CY82" s="523">
        <f t="shared" si="337"/>
        <v>23</v>
      </c>
      <c r="CZ82" s="523">
        <f t="shared" si="337"/>
        <v>23</v>
      </c>
      <c r="DA82" s="523">
        <f t="shared" si="337"/>
        <v>23</v>
      </c>
      <c r="DB82" s="523">
        <f t="shared" si="337"/>
        <v>23</v>
      </c>
      <c r="DC82" s="523">
        <f t="shared" si="337"/>
        <v>23</v>
      </c>
      <c r="DD82" s="524">
        <f t="shared" si="337"/>
        <v>23</v>
      </c>
    </row>
    <row r="83" spans="4:108" outlineLevel="1">
      <c r="D83" s="291"/>
      <c r="E83" s="510"/>
      <c r="F83" s="511"/>
      <c r="G83" s="409"/>
      <c r="H83" s="409"/>
      <c r="I83" s="360"/>
      <c r="J83" s="410" t="str">
        <f t="shared" si="294"/>
        <v/>
      </c>
      <c r="K83" s="410" t="str">
        <f t="shared" si="295"/>
        <v/>
      </c>
      <c r="L83" s="410" t="str">
        <f t="shared" si="296"/>
        <v/>
      </c>
      <c r="M83" s="410" t="str">
        <f t="shared" si="297"/>
        <v/>
      </c>
      <c r="N83" s="410" t="str">
        <f t="shared" si="298"/>
        <v/>
      </c>
      <c r="O83" s="410" t="str">
        <f t="shared" si="299"/>
        <v/>
      </c>
      <c r="Q83" s="341">
        <f t="shared" si="303"/>
        <v>0</v>
      </c>
      <c r="R83" s="342">
        <f t="shared" si="331"/>
        <v>0</v>
      </c>
      <c r="S83" s="342">
        <f t="shared" si="332"/>
        <v>0</v>
      </c>
      <c r="T83" s="342">
        <f t="shared" si="333"/>
        <v>0</v>
      </c>
      <c r="U83" s="342">
        <f t="shared" si="334"/>
        <v>0</v>
      </c>
      <c r="V83" s="342">
        <f t="shared" si="335"/>
        <v>0</v>
      </c>
      <c r="W83" s="342">
        <f t="shared" si="336"/>
        <v>0</v>
      </c>
      <c r="Y83" s="341"/>
      <c r="Z83" s="341"/>
      <c r="AA83" s="341"/>
      <c r="AB83" s="341"/>
      <c r="AC83" s="341"/>
      <c r="AD83" s="341"/>
      <c r="AE83" s="341"/>
      <c r="AF83" s="341"/>
      <c r="AG83" s="341"/>
      <c r="AH83" s="341"/>
      <c r="AI83" s="341"/>
      <c r="AJ83" s="341"/>
      <c r="AK83" s="522"/>
      <c r="AL83" s="523"/>
      <c r="AM83" s="523"/>
      <c r="AN83" s="523"/>
      <c r="AO83" s="523"/>
      <c r="AP83" s="523"/>
      <c r="AQ83" s="523"/>
      <c r="AR83" s="523"/>
      <c r="AS83" s="523"/>
      <c r="AT83" s="523"/>
      <c r="AU83" s="523"/>
      <c r="AV83" s="524"/>
      <c r="AW83" s="523"/>
      <c r="AX83" s="523"/>
      <c r="AY83" s="523"/>
      <c r="AZ83" s="523"/>
      <c r="BA83" s="523"/>
      <c r="BB83" s="523"/>
      <c r="BC83" s="523"/>
      <c r="BD83" s="523"/>
      <c r="BE83" s="523"/>
      <c r="BF83" s="523"/>
      <c r="BG83" s="523"/>
      <c r="BH83" s="524"/>
      <c r="BI83" s="523"/>
      <c r="BJ83" s="523"/>
      <c r="BK83" s="523"/>
      <c r="BL83" s="523"/>
      <c r="BM83" s="523"/>
      <c r="BN83" s="523"/>
      <c r="BO83" s="523"/>
      <c r="BP83" s="523"/>
      <c r="BQ83" s="523"/>
      <c r="BR83" s="523"/>
      <c r="BS83" s="523"/>
      <c r="BT83" s="524"/>
      <c r="BU83" s="523"/>
      <c r="BV83" s="523"/>
      <c r="BW83" s="523"/>
      <c r="BX83" s="523"/>
      <c r="BY83" s="523"/>
      <c r="BZ83" s="523"/>
      <c r="CA83" s="523"/>
      <c r="CB83" s="523"/>
      <c r="CC83" s="523"/>
      <c r="CD83" s="523"/>
      <c r="CE83" s="523"/>
      <c r="CF83" s="524"/>
      <c r="CG83" s="523"/>
      <c r="CH83" s="523"/>
      <c r="CI83" s="523"/>
      <c r="CJ83" s="523"/>
      <c r="CK83" s="523"/>
      <c r="CL83" s="523"/>
      <c r="CM83" s="523"/>
      <c r="CN83" s="523"/>
      <c r="CO83" s="523"/>
      <c r="CP83" s="523"/>
      <c r="CQ83" s="523"/>
      <c r="CR83" s="524"/>
      <c r="CS83" s="523"/>
      <c r="CT83" s="523"/>
      <c r="CU83" s="523"/>
      <c r="CV83" s="523"/>
      <c r="CW83" s="523"/>
      <c r="CX83" s="523"/>
      <c r="CY83" s="523"/>
      <c r="CZ83" s="523"/>
      <c r="DA83" s="523"/>
      <c r="DB83" s="523"/>
      <c r="DC83" s="523"/>
      <c r="DD83" s="524"/>
    </row>
    <row r="84" spans="4:108" outlineLevel="1">
      <c r="D84" s="291"/>
      <c r="E84" s="510"/>
      <c r="F84" s="511"/>
      <c r="G84" s="409"/>
      <c r="H84" s="409"/>
      <c r="I84" s="360"/>
      <c r="J84" s="410" t="str">
        <f t="shared" si="294"/>
        <v/>
      </c>
      <c r="K84" s="410" t="str">
        <f t="shared" si="295"/>
        <v/>
      </c>
      <c r="L84" s="410" t="str">
        <f t="shared" si="296"/>
        <v/>
      </c>
      <c r="M84" s="410" t="str">
        <f t="shared" si="297"/>
        <v/>
      </c>
      <c r="N84" s="410" t="str">
        <f t="shared" si="298"/>
        <v/>
      </c>
      <c r="O84" s="410" t="str">
        <f t="shared" si="299"/>
        <v/>
      </c>
      <c r="Q84" s="341">
        <f t="shared" si="303"/>
        <v>0</v>
      </c>
      <c r="R84" s="342">
        <f>AV84</f>
        <v>0</v>
      </c>
      <c r="S84" s="342">
        <f>BH84</f>
        <v>0</v>
      </c>
      <c r="T84" s="342">
        <f>BT84</f>
        <v>0</v>
      </c>
      <c r="U84" s="342">
        <f>CF84</f>
        <v>0</v>
      </c>
      <c r="V84" s="342">
        <f>CR84</f>
        <v>0</v>
      </c>
      <c r="W84" s="342">
        <f>DD84</f>
        <v>0</v>
      </c>
      <c r="Y84" s="341"/>
      <c r="Z84" s="341"/>
      <c r="AA84" s="341"/>
      <c r="AB84" s="341"/>
      <c r="AC84" s="341"/>
      <c r="AD84" s="341"/>
      <c r="AE84" s="341"/>
      <c r="AF84" s="341"/>
      <c r="AG84" s="341"/>
      <c r="AH84" s="341"/>
      <c r="AI84" s="341"/>
      <c r="AJ84" s="341"/>
      <c r="AK84" s="522"/>
      <c r="AL84" s="523"/>
      <c r="AM84" s="523"/>
      <c r="AN84" s="523"/>
      <c r="AO84" s="523"/>
      <c r="AP84" s="523"/>
      <c r="AQ84" s="523"/>
      <c r="AR84" s="523"/>
      <c r="AS84" s="523"/>
      <c r="AT84" s="523"/>
      <c r="AU84" s="523"/>
      <c r="AV84" s="524"/>
      <c r="AW84" s="523"/>
      <c r="AX84" s="523"/>
      <c r="AY84" s="523"/>
      <c r="AZ84" s="523"/>
      <c r="BA84" s="523"/>
      <c r="BB84" s="523"/>
      <c r="BC84" s="523"/>
      <c r="BD84" s="523"/>
      <c r="BE84" s="523"/>
      <c r="BF84" s="523"/>
      <c r="BG84" s="523"/>
      <c r="BH84" s="524"/>
      <c r="BI84" s="523"/>
      <c r="BJ84" s="523"/>
      <c r="BK84" s="523"/>
      <c r="BL84" s="523"/>
      <c r="BM84" s="523"/>
      <c r="BN84" s="523"/>
      <c r="BO84" s="523"/>
      <c r="BP84" s="523"/>
      <c r="BQ84" s="523"/>
      <c r="BR84" s="523"/>
      <c r="BS84" s="523"/>
      <c r="BT84" s="524"/>
      <c r="BU84" s="523"/>
      <c r="BV84" s="523"/>
      <c r="BW84" s="523"/>
      <c r="BX84" s="523"/>
      <c r="BY84" s="523"/>
      <c r="BZ84" s="523"/>
      <c r="CA84" s="523"/>
      <c r="CB84" s="523"/>
      <c r="CC84" s="523"/>
      <c r="CD84" s="523"/>
      <c r="CE84" s="523"/>
      <c r="CF84" s="524"/>
      <c r="CG84" s="523"/>
      <c r="CH84" s="523"/>
      <c r="CI84" s="523"/>
      <c r="CJ84" s="523"/>
      <c r="CK84" s="523"/>
      <c r="CL84" s="523"/>
      <c r="CM84" s="523"/>
      <c r="CN84" s="523"/>
      <c r="CO84" s="523"/>
      <c r="CP84" s="523"/>
      <c r="CQ84" s="523"/>
      <c r="CR84" s="524"/>
      <c r="CS84" s="523"/>
      <c r="CT84" s="523"/>
      <c r="CU84" s="523"/>
      <c r="CV84" s="523"/>
      <c r="CW84" s="523"/>
      <c r="CX84" s="523"/>
      <c r="CY84" s="523"/>
      <c r="CZ84" s="523"/>
      <c r="DA84" s="523"/>
      <c r="DB84" s="523"/>
      <c r="DC84" s="523"/>
      <c r="DD84" s="524"/>
    </row>
    <row r="85" spans="4:108" ht="14" outlineLevel="1" thickBot="1">
      <c r="D85" s="291"/>
      <c r="E85" s="322" t="s">
        <v>188</v>
      </c>
      <c r="F85" s="413"/>
      <c r="G85" s="413"/>
      <c r="H85" s="413"/>
      <c r="I85" s="414">
        <f>SUM(I73:I84)</f>
        <v>6.25</v>
      </c>
      <c r="J85" s="415">
        <f t="shared" ref="J85:O85" si="338">SUM(J73:J84)</f>
        <v>19.75</v>
      </c>
      <c r="K85" s="415">
        <f t="shared" si="338"/>
        <v>44.5</v>
      </c>
      <c r="L85" s="415">
        <f t="shared" si="338"/>
        <v>56.416666666666664</v>
      </c>
      <c r="M85" s="415">
        <f t="shared" si="338"/>
        <v>84</v>
      </c>
      <c r="N85" s="415">
        <f t="shared" si="338"/>
        <v>139.83333333333331</v>
      </c>
      <c r="O85" s="415">
        <f t="shared" si="338"/>
        <v>186.75</v>
      </c>
      <c r="Q85" s="416">
        <f t="shared" ref="Q85:R85" si="339">SUM(Q73:Q84)</f>
        <v>8</v>
      </c>
      <c r="R85" s="366">
        <f t="shared" si="339"/>
        <v>30</v>
      </c>
      <c r="S85" s="366">
        <f>SUM(S73:S84)</f>
        <v>57</v>
      </c>
      <c r="T85" s="366">
        <f>SUM(T73:T84)</f>
        <v>61</v>
      </c>
      <c r="U85" s="366">
        <f>SUM(U73:U84)</f>
        <v>112</v>
      </c>
      <c r="V85" s="366">
        <f>SUM(V73:V84)</f>
        <v>156</v>
      </c>
      <c r="W85" s="366">
        <f>SUM(W73:W84)</f>
        <v>213</v>
      </c>
      <c r="Y85" s="341">
        <f t="shared" ref="Y85" si="340">SUM(Y73:Y84)</f>
        <v>3</v>
      </c>
      <c r="Z85" s="341">
        <f>SUM(Z73:Z84)</f>
        <v>4</v>
      </c>
      <c r="AA85" s="341">
        <f t="shared" ref="AA85:AJ85" si="341">SUM(AA73:AA84)</f>
        <v>5</v>
      </c>
      <c r="AB85" s="341">
        <f t="shared" si="341"/>
        <v>5</v>
      </c>
      <c r="AC85" s="341">
        <f t="shared" si="341"/>
        <v>7</v>
      </c>
      <c r="AD85" s="341">
        <f t="shared" si="341"/>
        <v>7</v>
      </c>
      <c r="AE85" s="341">
        <f t="shared" si="341"/>
        <v>7</v>
      </c>
      <c r="AF85" s="341">
        <f t="shared" si="341"/>
        <v>7</v>
      </c>
      <c r="AG85" s="341">
        <f t="shared" si="341"/>
        <v>7</v>
      </c>
      <c r="AH85" s="341">
        <f t="shared" si="341"/>
        <v>7</v>
      </c>
      <c r="AI85" s="341">
        <f t="shared" si="341"/>
        <v>8</v>
      </c>
      <c r="AJ85" s="341">
        <f t="shared" si="341"/>
        <v>8</v>
      </c>
      <c r="AK85" s="373">
        <f t="shared" ref="AK85" si="342">SUM(AK73:AK84)</f>
        <v>9</v>
      </c>
      <c r="AL85" s="342">
        <f>SUM(AL73:AL84)</f>
        <v>10</v>
      </c>
      <c r="AM85" s="342">
        <f t="shared" ref="AM85:AV85" si="343">SUM(AM73:AM84)</f>
        <v>11</v>
      </c>
      <c r="AN85" s="342">
        <f t="shared" si="343"/>
        <v>14</v>
      </c>
      <c r="AO85" s="342">
        <f t="shared" si="343"/>
        <v>18</v>
      </c>
      <c r="AP85" s="342">
        <f t="shared" si="343"/>
        <v>20</v>
      </c>
      <c r="AQ85" s="342">
        <f t="shared" si="343"/>
        <v>21</v>
      </c>
      <c r="AR85" s="342">
        <f t="shared" si="343"/>
        <v>23</v>
      </c>
      <c r="AS85" s="342">
        <f t="shared" si="343"/>
        <v>25</v>
      </c>
      <c r="AT85" s="342">
        <f t="shared" si="343"/>
        <v>26</v>
      </c>
      <c r="AU85" s="342">
        <f t="shared" si="343"/>
        <v>30</v>
      </c>
      <c r="AV85" s="374">
        <f t="shared" si="343"/>
        <v>30</v>
      </c>
      <c r="AW85" s="342">
        <f t="shared" ref="AW85" si="344">SUM(AW73:AW84)</f>
        <v>32</v>
      </c>
      <c r="AX85" s="342">
        <f>SUM(AX73:AX84)</f>
        <v>33</v>
      </c>
      <c r="AY85" s="342">
        <f t="shared" ref="AY85" si="345">SUM(AY73:AY84)</f>
        <v>35</v>
      </c>
      <c r="AZ85" s="342">
        <f t="shared" ref="AZ85" si="346">SUM(AZ73:AZ84)</f>
        <v>39</v>
      </c>
      <c r="BA85" s="342">
        <f t="shared" ref="BA85" si="347">SUM(BA73:BA84)</f>
        <v>39</v>
      </c>
      <c r="BB85" s="342">
        <f t="shared" ref="BB85" si="348">SUM(BB73:BB84)</f>
        <v>45</v>
      </c>
      <c r="BC85" s="342">
        <f t="shared" ref="BC85" si="349">SUM(BC73:BC84)</f>
        <v>48</v>
      </c>
      <c r="BD85" s="342">
        <f t="shared" ref="BD85" si="350">SUM(BD73:BD84)</f>
        <v>49</v>
      </c>
      <c r="BE85" s="342">
        <f t="shared" ref="BE85" si="351">SUM(BE73:BE84)</f>
        <v>50</v>
      </c>
      <c r="BF85" s="342">
        <f t="shared" ref="BF85" si="352">SUM(BF73:BF84)</f>
        <v>51</v>
      </c>
      <c r="BG85" s="342">
        <f t="shared" ref="BG85" si="353">SUM(BG73:BG84)</f>
        <v>56</v>
      </c>
      <c r="BH85" s="374">
        <f t="shared" ref="BH85" si="354">SUM(BH73:BH84)</f>
        <v>57</v>
      </c>
      <c r="BI85" s="342">
        <f t="shared" ref="BI85" si="355">SUM(BI73:BI84)</f>
        <v>58</v>
      </c>
      <c r="BJ85" s="342">
        <f>SUM(BJ73:BJ84)</f>
        <v>59</v>
      </c>
      <c r="BK85" s="342">
        <f t="shared" ref="BK85" si="356">SUM(BK73:BK84)</f>
        <v>60</v>
      </c>
      <c r="BL85" s="342">
        <f t="shared" ref="BL85" si="357">SUM(BL73:BL84)</f>
        <v>62</v>
      </c>
      <c r="BM85" s="342">
        <f t="shared" ref="BM85" si="358">SUM(BM73:BM84)</f>
        <v>63</v>
      </c>
      <c r="BN85" s="342">
        <f t="shared" ref="BN85" si="359">SUM(BN73:BN84)</f>
        <v>45</v>
      </c>
      <c r="BO85" s="342">
        <f t="shared" ref="BO85" si="360">SUM(BO73:BO84)</f>
        <v>49</v>
      </c>
      <c r="BP85" s="342">
        <f t="shared" ref="BP85" si="361">SUM(BP73:BP84)</f>
        <v>51</v>
      </c>
      <c r="BQ85" s="342">
        <f t="shared" ref="BQ85" si="362">SUM(BQ73:BQ84)</f>
        <v>53</v>
      </c>
      <c r="BR85" s="342">
        <f t="shared" ref="BR85" si="363">SUM(BR73:BR84)</f>
        <v>55</v>
      </c>
      <c r="BS85" s="342">
        <f t="shared" ref="BS85" si="364">SUM(BS73:BS84)</f>
        <v>61</v>
      </c>
      <c r="BT85" s="374">
        <f t="shared" ref="BT85" si="365">SUM(BT73:BT84)</f>
        <v>61</v>
      </c>
      <c r="BU85" s="342">
        <f t="shared" ref="BU85" si="366">SUM(BU73:BU84)</f>
        <v>62</v>
      </c>
      <c r="BV85" s="342">
        <f>SUM(BV73:BV84)</f>
        <v>63</v>
      </c>
      <c r="BW85" s="342">
        <f t="shared" ref="BW85:CF85" si="367">SUM(BW73:BW84)</f>
        <v>66</v>
      </c>
      <c r="BX85" s="342">
        <f t="shared" si="367"/>
        <v>70</v>
      </c>
      <c r="BY85" s="342">
        <f t="shared" si="367"/>
        <v>72</v>
      </c>
      <c r="BZ85" s="342">
        <f t="shared" si="367"/>
        <v>74</v>
      </c>
      <c r="CA85" s="342">
        <f t="shared" si="367"/>
        <v>86</v>
      </c>
      <c r="CB85" s="342">
        <f t="shared" si="367"/>
        <v>91</v>
      </c>
      <c r="CC85" s="342">
        <f t="shared" si="367"/>
        <v>97</v>
      </c>
      <c r="CD85" s="342">
        <f t="shared" si="367"/>
        <v>103</v>
      </c>
      <c r="CE85" s="342">
        <f t="shared" si="367"/>
        <v>112</v>
      </c>
      <c r="CF85" s="374">
        <f t="shared" si="367"/>
        <v>112</v>
      </c>
      <c r="CG85" s="342">
        <f t="shared" ref="CG85" si="368">SUM(CG73:CG84)</f>
        <v>117</v>
      </c>
      <c r="CH85" s="342">
        <f>SUM(CH73:CH84)</f>
        <v>121</v>
      </c>
      <c r="CI85" s="342">
        <f t="shared" ref="CI85:CR85" si="369">SUM(CI73:CI84)</f>
        <v>125</v>
      </c>
      <c r="CJ85" s="342">
        <f t="shared" si="369"/>
        <v>130</v>
      </c>
      <c r="CK85" s="342">
        <f t="shared" si="369"/>
        <v>136</v>
      </c>
      <c r="CL85" s="342">
        <f t="shared" si="369"/>
        <v>140</v>
      </c>
      <c r="CM85" s="342">
        <f t="shared" si="369"/>
        <v>144</v>
      </c>
      <c r="CN85" s="342">
        <f t="shared" si="369"/>
        <v>147</v>
      </c>
      <c r="CO85" s="342">
        <f t="shared" si="369"/>
        <v>150</v>
      </c>
      <c r="CP85" s="342">
        <f t="shared" si="369"/>
        <v>156</v>
      </c>
      <c r="CQ85" s="342">
        <f t="shared" si="369"/>
        <v>156</v>
      </c>
      <c r="CR85" s="374">
        <f t="shared" si="369"/>
        <v>156</v>
      </c>
      <c r="CS85" s="342">
        <f t="shared" ref="CS85" si="370">SUM(CS73:CS84)</f>
        <v>156</v>
      </c>
      <c r="CT85" s="342">
        <f>SUM(CT73:CT84)</f>
        <v>162</v>
      </c>
      <c r="CU85" s="342">
        <f t="shared" ref="CU85:DC85" si="371">SUM(CU73:CU84)</f>
        <v>168</v>
      </c>
      <c r="CV85" s="342">
        <f t="shared" si="371"/>
        <v>174</v>
      </c>
      <c r="CW85" s="342">
        <f t="shared" si="371"/>
        <v>180</v>
      </c>
      <c r="CX85" s="342">
        <f t="shared" si="371"/>
        <v>186</v>
      </c>
      <c r="CY85" s="342">
        <f t="shared" si="371"/>
        <v>191</v>
      </c>
      <c r="CZ85" s="342">
        <f t="shared" si="371"/>
        <v>196</v>
      </c>
      <c r="DA85" s="342">
        <f t="shared" si="371"/>
        <v>201</v>
      </c>
      <c r="DB85" s="342">
        <f t="shared" si="371"/>
        <v>205</v>
      </c>
      <c r="DC85" s="342">
        <f t="shared" si="371"/>
        <v>209</v>
      </c>
      <c r="DD85" s="374">
        <f>SUM(DD73:DD84)</f>
        <v>213</v>
      </c>
    </row>
    <row r="86" spans="4:108" outlineLevel="1">
      <c r="D86" s="291"/>
      <c r="I86" s="417"/>
      <c r="J86" s="418"/>
      <c r="K86" s="418"/>
      <c r="L86" s="418"/>
      <c r="M86" s="418"/>
      <c r="N86" s="418"/>
      <c r="O86" s="418"/>
      <c r="Q86" s="341"/>
      <c r="R86" s="342"/>
      <c r="S86" s="342"/>
      <c r="T86" s="342"/>
      <c r="U86" s="342"/>
      <c r="V86" s="342"/>
      <c r="W86" s="342"/>
      <c r="Y86" s="341"/>
      <c r="Z86" s="341"/>
      <c r="AA86" s="341"/>
      <c r="AB86" s="341"/>
      <c r="AC86" s="341"/>
      <c r="AD86" s="341"/>
      <c r="AE86" s="341"/>
      <c r="AF86" s="341"/>
      <c r="AG86" s="341"/>
      <c r="AH86" s="341"/>
      <c r="AI86" s="341"/>
      <c r="AJ86" s="341"/>
      <c r="AK86" s="373"/>
      <c r="AL86" s="342"/>
      <c r="AM86" s="342"/>
      <c r="AN86" s="342"/>
      <c r="AO86" s="342"/>
      <c r="AP86" s="342"/>
      <c r="AQ86" s="342"/>
      <c r="AR86" s="342"/>
      <c r="AS86" s="342"/>
      <c r="AT86" s="342"/>
      <c r="AU86" s="342"/>
      <c r="AV86" s="374"/>
      <c r="AW86" s="342"/>
      <c r="AX86" s="342"/>
      <c r="AY86" s="342"/>
      <c r="AZ86" s="342"/>
      <c r="BA86" s="342"/>
      <c r="BB86" s="342"/>
      <c r="BC86" s="342"/>
      <c r="BD86" s="342"/>
      <c r="BE86" s="342"/>
      <c r="BF86" s="342"/>
      <c r="BG86" s="342"/>
      <c r="BH86" s="374"/>
      <c r="BI86" s="342"/>
      <c r="BJ86" s="342"/>
      <c r="BK86" s="342"/>
      <c r="BL86" s="342"/>
      <c r="BM86" s="342"/>
      <c r="BN86" s="342"/>
      <c r="BO86" s="342"/>
      <c r="BP86" s="342"/>
      <c r="BQ86" s="342"/>
      <c r="BR86" s="342"/>
      <c r="BS86" s="342"/>
      <c r="BT86" s="374"/>
      <c r="BU86" s="342"/>
      <c r="BV86" s="342"/>
      <c r="BW86" s="342"/>
      <c r="BX86" s="342"/>
      <c r="BY86" s="342"/>
      <c r="BZ86" s="342"/>
      <c r="CA86" s="342"/>
      <c r="CB86" s="342"/>
      <c r="CC86" s="342"/>
      <c r="CD86" s="342"/>
      <c r="CE86" s="342"/>
      <c r="CF86" s="374"/>
      <c r="CG86" s="342"/>
      <c r="CH86" s="342"/>
      <c r="CI86" s="342"/>
      <c r="CJ86" s="342"/>
      <c r="CK86" s="342"/>
      <c r="CL86" s="342"/>
      <c r="CM86" s="342"/>
      <c r="CN86" s="342"/>
      <c r="CO86" s="342"/>
      <c r="CP86" s="342"/>
      <c r="CQ86" s="342"/>
      <c r="CR86" s="374"/>
      <c r="CS86" s="342"/>
      <c r="CT86" s="342"/>
      <c r="CU86" s="342"/>
      <c r="CV86" s="342"/>
      <c r="CW86" s="342"/>
      <c r="CX86" s="342"/>
      <c r="CY86" s="342"/>
      <c r="CZ86" s="342"/>
      <c r="DA86" s="342"/>
      <c r="DB86" s="342"/>
      <c r="DC86" s="342"/>
      <c r="DD86" s="374"/>
    </row>
    <row r="87" spans="4:108" outlineLevel="1">
      <c r="D87" s="291"/>
      <c r="I87" s="331"/>
      <c r="Q87" s="331"/>
      <c r="Y87" s="331"/>
      <c r="Z87" s="331"/>
      <c r="AA87" s="331"/>
      <c r="AB87" s="331"/>
      <c r="AC87" s="331"/>
      <c r="AD87" s="331"/>
      <c r="AE87" s="331"/>
      <c r="AF87" s="331"/>
      <c r="AG87" s="331"/>
      <c r="AH87" s="331"/>
      <c r="AI87" s="331"/>
      <c r="AJ87" s="331"/>
      <c r="AK87" s="332"/>
      <c r="AL87" s="292"/>
      <c r="AM87" s="292"/>
      <c r="AN87" s="292"/>
      <c r="AO87" s="292"/>
      <c r="AP87" s="292"/>
      <c r="AQ87" s="292"/>
      <c r="AR87" s="292"/>
      <c r="AS87" s="292"/>
      <c r="AT87" s="292"/>
      <c r="AU87" s="292"/>
      <c r="AV87" s="333"/>
      <c r="AW87" s="292"/>
      <c r="AX87" s="292"/>
      <c r="AY87" s="292"/>
      <c r="AZ87" s="292"/>
      <c r="BA87" s="292"/>
      <c r="BB87" s="292"/>
      <c r="BC87" s="292"/>
      <c r="BD87" s="292"/>
      <c r="BE87" s="292"/>
      <c r="BF87" s="292"/>
      <c r="BG87" s="292"/>
      <c r="BH87" s="333"/>
      <c r="BI87" s="292"/>
      <c r="BJ87" s="292"/>
      <c r="BK87" s="292"/>
      <c r="BL87" s="292"/>
      <c r="BM87" s="292"/>
      <c r="BN87" s="292"/>
      <c r="BO87" s="292"/>
      <c r="BP87" s="292"/>
      <c r="BQ87" s="292"/>
      <c r="BR87" s="292"/>
      <c r="BS87" s="292"/>
      <c r="BT87" s="333"/>
      <c r="BU87" s="292"/>
      <c r="BV87" s="292"/>
      <c r="BW87" s="292"/>
      <c r="BX87" s="292"/>
      <c r="BY87" s="292"/>
      <c r="BZ87" s="292"/>
      <c r="CA87" s="292"/>
      <c r="CB87" s="292"/>
      <c r="CC87" s="292"/>
      <c r="CD87" s="292"/>
      <c r="CE87" s="292"/>
      <c r="CF87" s="333"/>
      <c r="CG87" s="292"/>
      <c r="CH87" s="292"/>
      <c r="CI87" s="292"/>
      <c r="CJ87" s="292"/>
      <c r="CK87" s="292"/>
      <c r="CL87" s="292"/>
      <c r="CM87" s="292"/>
      <c r="CN87" s="292"/>
      <c r="CO87" s="292"/>
      <c r="CP87" s="292"/>
      <c r="CQ87" s="292"/>
      <c r="CR87" s="333"/>
      <c r="CS87" s="292"/>
      <c r="CT87" s="292"/>
      <c r="CU87" s="292"/>
      <c r="CV87" s="292"/>
      <c r="CW87" s="292"/>
      <c r="CX87" s="292"/>
      <c r="CY87" s="292"/>
      <c r="CZ87" s="292"/>
      <c r="DA87" s="292"/>
      <c r="DB87" s="292"/>
      <c r="DC87" s="292"/>
      <c r="DD87" s="333"/>
    </row>
    <row r="88" spans="4:108" outlineLevel="1">
      <c r="D88" s="291"/>
      <c r="E88" s="321" t="s">
        <v>9</v>
      </c>
      <c r="G88" s="409"/>
      <c r="H88" s="409"/>
      <c r="I88" s="419"/>
      <c r="J88" s="420" t="s">
        <v>181</v>
      </c>
      <c r="K88" s="420"/>
      <c r="L88" s="420"/>
      <c r="M88" s="420"/>
      <c r="N88" s="420"/>
      <c r="O88" s="420"/>
      <c r="Q88" s="312"/>
      <c r="R88" s="314"/>
      <c r="S88" s="314"/>
      <c r="T88" s="314"/>
      <c r="U88" s="314"/>
      <c r="V88" s="314"/>
      <c r="W88" s="314"/>
      <c r="Y88" s="312"/>
      <c r="Z88" s="312"/>
      <c r="AA88" s="312"/>
      <c r="AB88" s="312"/>
      <c r="AC88" s="312"/>
      <c r="AD88" s="312"/>
      <c r="AE88" s="312"/>
      <c r="AF88" s="312"/>
      <c r="AG88" s="312"/>
      <c r="AH88" s="312"/>
      <c r="AI88" s="312"/>
      <c r="AJ88" s="312"/>
      <c r="AK88" s="315"/>
      <c r="AL88" s="314"/>
      <c r="AM88" s="314"/>
      <c r="AN88" s="314"/>
      <c r="AO88" s="314"/>
      <c r="AP88" s="314"/>
      <c r="AQ88" s="314"/>
      <c r="AR88" s="314"/>
      <c r="AS88" s="314"/>
      <c r="AT88" s="314"/>
      <c r="AU88" s="314"/>
      <c r="AV88" s="316"/>
      <c r="AW88" s="314"/>
      <c r="AX88" s="314"/>
      <c r="AY88" s="314"/>
      <c r="AZ88" s="314"/>
      <c r="BA88" s="314"/>
      <c r="BB88" s="314"/>
      <c r="BC88" s="314"/>
      <c r="BD88" s="314"/>
      <c r="BE88" s="314"/>
      <c r="BF88" s="314"/>
      <c r="BG88" s="314"/>
      <c r="BH88" s="316"/>
      <c r="BI88" s="314"/>
      <c r="BJ88" s="314"/>
      <c r="BK88" s="314"/>
      <c r="BL88" s="314"/>
      <c r="BM88" s="314"/>
      <c r="BN88" s="314"/>
      <c r="BO88" s="314"/>
      <c r="BP88" s="314"/>
      <c r="BQ88" s="314"/>
      <c r="BR88" s="314"/>
      <c r="BS88" s="314"/>
      <c r="BT88" s="316"/>
      <c r="BU88" s="314"/>
      <c r="BV88" s="314"/>
      <c r="BW88" s="314"/>
      <c r="BX88" s="314"/>
      <c r="BY88" s="314"/>
      <c r="BZ88" s="314"/>
      <c r="CA88" s="314"/>
      <c r="CB88" s="314"/>
      <c r="CC88" s="314"/>
      <c r="CD88" s="314"/>
      <c r="CE88" s="314"/>
      <c r="CF88" s="316"/>
      <c r="CG88" s="314"/>
      <c r="CH88" s="314"/>
      <c r="CI88" s="314"/>
      <c r="CJ88" s="314"/>
      <c r="CK88" s="314"/>
      <c r="CL88" s="314"/>
      <c r="CM88" s="314"/>
      <c r="CN88" s="314"/>
      <c r="CO88" s="314"/>
      <c r="CP88" s="314"/>
      <c r="CQ88" s="314"/>
      <c r="CR88" s="316"/>
      <c r="CS88" s="314"/>
      <c r="CT88" s="314"/>
      <c r="CU88" s="314"/>
      <c r="CV88" s="314"/>
      <c r="CW88" s="314"/>
      <c r="CX88" s="314"/>
      <c r="CY88" s="314"/>
      <c r="CZ88" s="314"/>
      <c r="DA88" s="314"/>
      <c r="DB88" s="314"/>
      <c r="DC88" s="314"/>
      <c r="DD88" s="316"/>
    </row>
    <row r="89" spans="4:108" outlineLevel="1">
      <c r="D89" s="291"/>
      <c r="E89" s="421" t="str">
        <f>E73</f>
        <v>Executive &amp; Admin</v>
      </c>
      <c r="G89" s="409"/>
      <c r="H89" s="409"/>
      <c r="I89" s="360"/>
      <c r="J89" s="386"/>
      <c r="K89" s="512">
        <v>0.08</v>
      </c>
      <c r="L89" s="512">
        <v>0.08</v>
      </c>
      <c r="M89" s="512">
        <v>0.5</v>
      </c>
      <c r="N89" s="512">
        <v>0.08</v>
      </c>
      <c r="O89" s="512">
        <v>0.08</v>
      </c>
      <c r="Q89" s="336">
        <f>SUM(Y89:AJ89)</f>
        <v>0</v>
      </c>
      <c r="R89" s="337">
        <f>SUM(AK89:AV89)</f>
        <v>303333.33333333331</v>
      </c>
      <c r="S89" s="337">
        <f>SUM(AW89:BH89)</f>
        <v>549900</v>
      </c>
      <c r="T89" s="337">
        <f>SUM(BI89:BT89)</f>
        <v>833976</v>
      </c>
      <c r="U89" s="337">
        <f>SUM(BU89:CF89)</f>
        <v>3144375</v>
      </c>
      <c r="V89" s="337">
        <f>SUM(CG89:CR89)</f>
        <v>1709681.1264000002</v>
      </c>
      <c r="W89" s="337">
        <f>SUM(CS89:DD89)</f>
        <v>2514999.8914560005</v>
      </c>
      <c r="X89" s="422"/>
      <c r="Y89" s="336"/>
      <c r="Z89" s="336"/>
      <c r="AA89" s="336"/>
      <c r="AB89" s="336"/>
      <c r="AC89" s="336"/>
      <c r="AD89" s="336"/>
      <c r="AE89" s="336"/>
      <c r="AF89" s="336"/>
      <c r="AG89" s="336"/>
      <c r="AH89" s="336"/>
      <c r="AI89" s="336"/>
      <c r="AJ89" s="336"/>
      <c r="AK89" s="338">
        <f t="shared" ref="AK89:AV89" si="372">IFERROR(AK73*$F73/12,0)</f>
        <v>21666.666666666668</v>
      </c>
      <c r="AL89" s="337">
        <f t="shared" si="372"/>
        <v>21666.666666666668</v>
      </c>
      <c r="AM89" s="337">
        <f t="shared" si="372"/>
        <v>21666.666666666668</v>
      </c>
      <c r="AN89" s="337">
        <f t="shared" si="372"/>
        <v>21666.666666666668</v>
      </c>
      <c r="AO89" s="337">
        <f t="shared" si="372"/>
        <v>21666.666666666668</v>
      </c>
      <c r="AP89" s="337">
        <f t="shared" si="372"/>
        <v>21666.666666666668</v>
      </c>
      <c r="AQ89" s="337">
        <f t="shared" si="372"/>
        <v>32500</v>
      </c>
      <c r="AR89" s="337">
        <f t="shared" si="372"/>
        <v>32500</v>
      </c>
      <c r="AS89" s="337">
        <f t="shared" si="372"/>
        <v>21666.666666666668</v>
      </c>
      <c r="AT89" s="337">
        <f t="shared" si="372"/>
        <v>21666.666666666668</v>
      </c>
      <c r="AU89" s="337">
        <f t="shared" si="372"/>
        <v>32500</v>
      </c>
      <c r="AV89" s="339">
        <f t="shared" si="372"/>
        <v>32500</v>
      </c>
      <c r="AW89" s="337">
        <f t="shared" ref="AW89:BH89" si="373">IFERROR((1+$K89)*AW73*$F73/12,0)</f>
        <v>35100</v>
      </c>
      <c r="AX89" s="337">
        <f t="shared" si="373"/>
        <v>35100</v>
      </c>
      <c r="AY89" s="337">
        <f t="shared" si="373"/>
        <v>46800</v>
      </c>
      <c r="AZ89" s="337">
        <f t="shared" si="373"/>
        <v>46800</v>
      </c>
      <c r="BA89" s="337">
        <f t="shared" si="373"/>
        <v>46800</v>
      </c>
      <c r="BB89" s="337">
        <f t="shared" si="373"/>
        <v>46800</v>
      </c>
      <c r="BC89" s="337">
        <f t="shared" si="373"/>
        <v>46800</v>
      </c>
      <c r="BD89" s="337">
        <f t="shared" si="373"/>
        <v>46800</v>
      </c>
      <c r="BE89" s="337">
        <f t="shared" si="373"/>
        <v>46800</v>
      </c>
      <c r="BF89" s="337">
        <f t="shared" si="373"/>
        <v>46800</v>
      </c>
      <c r="BG89" s="337">
        <f t="shared" si="373"/>
        <v>46800</v>
      </c>
      <c r="BH89" s="339">
        <f t="shared" si="373"/>
        <v>58500</v>
      </c>
      <c r="BI89" s="337">
        <f t="shared" ref="BI89:BT89" si="374">IFERROR((1+$L89)^2*BI73*$F73/12,0)</f>
        <v>63180.000000000007</v>
      </c>
      <c r="BJ89" s="337">
        <f t="shared" si="374"/>
        <v>63180.000000000007</v>
      </c>
      <c r="BK89" s="337">
        <f t="shared" si="374"/>
        <v>63180.000000000007</v>
      </c>
      <c r="BL89" s="337">
        <f t="shared" si="374"/>
        <v>63180.000000000007</v>
      </c>
      <c r="BM89" s="337">
        <f t="shared" si="374"/>
        <v>63180.000000000007</v>
      </c>
      <c r="BN89" s="337">
        <f t="shared" si="374"/>
        <v>63180.000000000007</v>
      </c>
      <c r="BO89" s="337">
        <f t="shared" si="374"/>
        <v>75816</v>
      </c>
      <c r="BP89" s="337">
        <f t="shared" si="374"/>
        <v>75816</v>
      </c>
      <c r="BQ89" s="337">
        <f t="shared" si="374"/>
        <v>75816</v>
      </c>
      <c r="BR89" s="337">
        <f t="shared" si="374"/>
        <v>75816</v>
      </c>
      <c r="BS89" s="337">
        <f t="shared" si="374"/>
        <v>75816</v>
      </c>
      <c r="BT89" s="339">
        <f t="shared" si="374"/>
        <v>75816</v>
      </c>
      <c r="BU89" s="337">
        <f t="shared" ref="BU89:CF89" si="375">IFERROR((1+$M89)^3*BU73*$F73/12,0)</f>
        <v>219375</v>
      </c>
      <c r="BV89" s="337">
        <f t="shared" si="375"/>
        <v>219375</v>
      </c>
      <c r="BW89" s="337">
        <f t="shared" si="375"/>
        <v>219375</v>
      </c>
      <c r="BX89" s="337">
        <f t="shared" si="375"/>
        <v>219375</v>
      </c>
      <c r="BY89" s="337">
        <f t="shared" si="375"/>
        <v>219375</v>
      </c>
      <c r="BZ89" s="337">
        <f t="shared" si="375"/>
        <v>219375</v>
      </c>
      <c r="CA89" s="337">
        <f t="shared" si="375"/>
        <v>292500</v>
      </c>
      <c r="CB89" s="337">
        <f t="shared" si="375"/>
        <v>292500</v>
      </c>
      <c r="CC89" s="337">
        <f t="shared" si="375"/>
        <v>292500</v>
      </c>
      <c r="CD89" s="337">
        <f t="shared" si="375"/>
        <v>292500</v>
      </c>
      <c r="CE89" s="337">
        <f t="shared" si="375"/>
        <v>329062.5</v>
      </c>
      <c r="CF89" s="339">
        <f t="shared" si="375"/>
        <v>329062.5</v>
      </c>
      <c r="CG89" s="337">
        <f t="shared" ref="CG89:CR89" si="376">IFERROR((1+$N89)^4*CG73*$F73/12,0)</f>
        <v>132647.67360000001</v>
      </c>
      <c r="CH89" s="337">
        <f t="shared" si="376"/>
        <v>132647.67360000001</v>
      </c>
      <c r="CI89" s="337">
        <f t="shared" si="376"/>
        <v>132647.67360000001</v>
      </c>
      <c r="CJ89" s="337">
        <f t="shared" si="376"/>
        <v>132647.67360000001</v>
      </c>
      <c r="CK89" s="337">
        <f t="shared" si="376"/>
        <v>147386.30400000003</v>
      </c>
      <c r="CL89" s="337">
        <f t="shared" si="376"/>
        <v>147386.30400000003</v>
      </c>
      <c r="CM89" s="337">
        <f t="shared" si="376"/>
        <v>147386.30400000003</v>
      </c>
      <c r="CN89" s="337">
        <f t="shared" si="376"/>
        <v>147386.30400000003</v>
      </c>
      <c r="CO89" s="337">
        <f t="shared" si="376"/>
        <v>147386.30400000003</v>
      </c>
      <c r="CP89" s="337">
        <f t="shared" si="376"/>
        <v>147386.30400000003</v>
      </c>
      <c r="CQ89" s="337">
        <f t="shared" si="376"/>
        <v>147386.30400000003</v>
      </c>
      <c r="CR89" s="339">
        <f t="shared" si="376"/>
        <v>147386.30400000003</v>
      </c>
      <c r="CS89" s="337">
        <f t="shared" ref="CS89:DD89" si="377">IFERROR((1+$O89)^5*CS73*$F73/12,0)</f>
        <v>159177.20832000003</v>
      </c>
      <c r="CT89" s="337">
        <f t="shared" si="377"/>
        <v>175094.92915200003</v>
      </c>
      <c r="CU89" s="337">
        <f t="shared" si="377"/>
        <v>191012.64998400005</v>
      </c>
      <c r="CV89" s="337">
        <f t="shared" si="377"/>
        <v>206930.37081600004</v>
      </c>
      <c r="CW89" s="337">
        <f t="shared" si="377"/>
        <v>222848.09164800006</v>
      </c>
      <c r="CX89" s="337">
        <f t="shared" si="377"/>
        <v>222848.09164800006</v>
      </c>
      <c r="CY89" s="337">
        <f t="shared" si="377"/>
        <v>222848.09164800006</v>
      </c>
      <c r="CZ89" s="337">
        <f t="shared" si="377"/>
        <v>222848.09164800006</v>
      </c>
      <c r="DA89" s="337">
        <f t="shared" si="377"/>
        <v>222848.09164800006</v>
      </c>
      <c r="DB89" s="337">
        <f t="shared" si="377"/>
        <v>222848.09164800006</v>
      </c>
      <c r="DC89" s="337">
        <f t="shared" si="377"/>
        <v>222848.09164800006</v>
      </c>
      <c r="DD89" s="339">
        <f t="shared" si="377"/>
        <v>222848.09164800006</v>
      </c>
    </row>
    <row r="90" spans="4:108" outlineLevel="1">
      <c r="D90" s="291"/>
      <c r="E90" s="421" t="str">
        <f t="shared" ref="E90:E100" si="378">E74</f>
        <v>Sales</v>
      </c>
      <c r="G90" s="409"/>
      <c r="H90" s="409"/>
      <c r="I90" s="360"/>
      <c r="J90" s="386"/>
      <c r="K90" s="512">
        <v>0.08</v>
      </c>
      <c r="L90" s="512">
        <v>0.08</v>
      </c>
      <c r="M90" s="512">
        <v>0.08</v>
      </c>
      <c r="N90" s="512">
        <v>0.08</v>
      </c>
      <c r="O90" s="512">
        <v>0.08</v>
      </c>
      <c r="Q90" s="336">
        <f t="shared" ref="Q90:Q95" si="379">SUM(Y90:AJ90)</f>
        <v>244000</v>
      </c>
      <c r="R90" s="337">
        <f>SUM(AK90:AV90)</f>
        <v>425000</v>
      </c>
      <c r="S90" s="337">
        <f>SUM(AW90:BH90)</f>
        <v>661500</v>
      </c>
      <c r="T90" s="337">
        <f>SUM(BI90:BT90)</f>
        <v>1822500</v>
      </c>
      <c r="U90" s="337">
        <f>SUM(BU90:CF90)</f>
        <v>3905107.2000000007</v>
      </c>
      <c r="V90" s="337">
        <f>SUM(CG90:CR90)</f>
        <v>7856823.7440000027</v>
      </c>
      <c r="W90" s="337">
        <f>SUM(CS90:DD90)</f>
        <v>12526021.85472</v>
      </c>
      <c r="X90" s="422"/>
      <c r="Y90" s="336">
        <v>0</v>
      </c>
      <c r="Z90" s="336">
        <v>10000</v>
      </c>
      <c r="AA90" s="336">
        <v>12500</v>
      </c>
      <c r="AB90" s="336">
        <v>12500</v>
      </c>
      <c r="AC90" s="336">
        <v>20000</v>
      </c>
      <c r="AD90" s="336">
        <v>25000</v>
      </c>
      <c r="AE90" s="336">
        <v>28000</v>
      </c>
      <c r="AF90" s="336">
        <v>28000</v>
      </c>
      <c r="AG90" s="336">
        <v>28000</v>
      </c>
      <c r="AH90" s="336">
        <v>28000</v>
      </c>
      <c r="AI90" s="336">
        <v>28000</v>
      </c>
      <c r="AJ90" s="336">
        <v>24000</v>
      </c>
      <c r="AK90" s="338">
        <f t="shared" ref="AK90:AV90" si="380">IFERROR(AK74*$F74/12,0)</f>
        <v>25000</v>
      </c>
      <c r="AL90" s="337">
        <f t="shared" si="380"/>
        <v>25000</v>
      </c>
      <c r="AM90" s="337">
        <f t="shared" si="380"/>
        <v>25000</v>
      </c>
      <c r="AN90" s="337">
        <f t="shared" si="380"/>
        <v>25000</v>
      </c>
      <c r="AO90" s="337">
        <f t="shared" si="380"/>
        <v>37500</v>
      </c>
      <c r="AP90" s="337">
        <f t="shared" si="380"/>
        <v>37500</v>
      </c>
      <c r="AQ90" s="337">
        <f t="shared" si="380"/>
        <v>37500</v>
      </c>
      <c r="AR90" s="337">
        <f t="shared" si="380"/>
        <v>37500</v>
      </c>
      <c r="AS90" s="337">
        <f t="shared" si="380"/>
        <v>37500</v>
      </c>
      <c r="AT90" s="337">
        <f t="shared" si="380"/>
        <v>37500</v>
      </c>
      <c r="AU90" s="337">
        <f t="shared" si="380"/>
        <v>50000</v>
      </c>
      <c r="AV90" s="339">
        <f t="shared" si="380"/>
        <v>50000</v>
      </c>
      <c r="AW90" s="337">
        <f t="shared" ref="AW90:BH90" si="381">IFERROR((1+$K90)*AW74*$F74/12,0)</f>
        <v>54000</v>
      </c>
      <c r="AX90" s="337">
        <f t="shared" si="381"/>
        <v>54000</v>
      </c>
      <c r="AY90" s="337">
        <f t="shared" si="381"/>
        <v>54000</v>
      </c>
      <c r="AZ90" s="337">
        <f t="shared" si="381"/>
        <v>54000</v>
      </c>
      <c r="BA90" s="337">
        <f t="shared" si="381"/>
        <v>40500.000000000007</v>
      </c>
      <c r="BB90" s="337">
        <f t="shared" si="381"/>
        <v>54000</v>
      </c>
      <c r="BC90" s="337">
        <f t="shared" si="381"/>
        <v>54000</v>
      </c>
      <c r="BD90" s="337">
        <f t="shared" si="381"/>
        <v>54000</v>
      </c>
      <c r="BE90" s="337">
        <f t="shared" si="381"/>
        <v>54000</v>
      </c>
      <c r="BF90" s="337">
        <f t="shared" si="381"/>
        <v>54000</v>
      </c>
      <c r="BG90" s="337">
        <f t="shared" si="381"/>
        <v>67500</v>
      </c>
      <c r="BH90" s="339">
        <f t="shared" si="381"/>
        <v>67500</v>
      </c>
      <c r="BI90" s="337">
        <f t="shared" ref="BI90:BT90" si="382">IFERROR((1+$L90)^2*BI74*$F74/12,0)</f>
        <v>72900.000000000015</v>
      </c>
      <c r="BJ90" s="337">
        <f t="shared" si="382"/>
        <v>87480</v>
      </c>
      <c r="BK90" s="337">
        <f t="shared" si="382"/>
        <v>102060.00000000001</v>
      </c>
      <c r="BL90" s="337">
        <f t="shared" si="382"/>
        <v>116640.00000000001</v>
      </c>
      <c r="BM90" s="337">
        <f t="shared" si="382"/>
        <v>131220</v>
      </c>
      <c r="BN90" s="337">
        <f t="shared" si="382"/>
        <v>145800.00000000003</v>
      </c>
      <c r="BO90" s="337">
        <f t="shared" si="382"/>
        <v>160380.00000000003</v>
      </c>
      <c r="BP90" s="337">
        <f t="shared" si="382"/>
        <v>174960</v>
      </c>
      <c r="BQ90" s="337">
        <f t="shared" si="382"/>
        <v>189540.00000000003</v>
      </c>
      <c r="BR90" s="337">
        <f t="shared" si="382"/>
        <v>204120.00000000003</v>
      </c>
      <c r="BS90" s="337">
        <f t="shared" si="382"/>
        <v>218700.00000000003</v>
      </c>
      <c r="BT90" s="339">
        <f t="shared" si="382"/>
        <v>218700.00000000003</v>
      </c>
      <c r="BU90" s="337">
        <f t="shared" ref="BU90:CF90" si="383">IFERROR((1+$M90)^3*BU74*$F74/12,0)</f>
        <v>236196.00000000003</v>
      </c>
      <c r="BV90" s="337">
        <f t="shared" si="383"/>
        <v>236196.00000000003</v>
      </c>
      <c r="BW90" s="337">
        <f t="shared" si="383"/>
        <v>251942.40000000002</v>
      </c>
      <c r="BX90" s="337">
        <f t="shared" si="383"/>
        <v>267688.80000000005</v>
      </c>
      <c r="BY90" s="337">
        <f t="shared" si="383"/>
        <v>283435.2</v>
      </c>
      <c r="BZ90" s="337">
        <f t="shared" si="383"/>
        <v>299181.60000000003</v>
      </c>
      <c r="CA90" s="337">
        <f t="shared" si="383"/>
        <v>314928.00000000006</v>
      </c>
      <c r="CB90" s="337">
        <f t="shared" si="383"/>
        <v>346420.80000000005</v>
      </c>
      <c r="CC90" s="337">
        <f t="shared" si="383"/>
        <v>377913.60000000003</v>
      </c>
      <c r="CD90" s="337">
        <f t="shared" si="383"/>
        <v>409406.40000000008</v>
      </c>
      <c r="CE90" s="337">
        <f t="shared" si="383"/>
        <v>440899.2</v>
      </c>
      <c r="CF90" s="339">
        <f t="shared" si="383"/>
        <v>440899.2</v>
      </c>
      <c r="CG90" s="337">
        <f t="shared" ref="CG90:CR90" si="384">IFERROR((1+$N90)^4*CG74*$F74/12,0)</f>
        <v>476171.13600000017</v>
      </c>
      <c r="CH90" s="337">
        <f t="shared" si="384"/>
        <v>510183.3600000001</v>
      </c>
      <c r="CI90" s="337">
        <f t="shared" si="384"/>
        <v>544195.58400000015</v>
      </c>
      <c r="CJ90" s="337">
        <f t="shared" si="384"/>
        <v>578207.80800000019</v>
      </c>
      <c r="CK90" s="337">
        <f t="shared" si="384"/>
        <v>612220.03200000012</v>
      </c>
      <c r="CL90" s="337">
        <f t="shared" si="384"/>
        <v>646232.25600000017</v>
      </c>
      <c r="CM90" s="337">
        <f t="shared" si="384"/>
        <v>680244.4800000001</v>
      </c>
      <c r="CN90" s="337">
        <f t="shared" si="384"/>
        <v>714256.70400000003</v>
      </c>
      <c r="CO90" s="337">
        <f t="shared" si="384"/>
        <v>748268.92800000019</v>
      </c>
      <c r="CP90" s="337">
        <f t="shared" si="384"/>
        <v>782281.15200000023</v>
      </c>
      <c r="CQ90" s="337">
        <f t="shared" si="384"/>
        <v>782281.15200000023</v>
      </c>
      <c r="CR90" s="339">
        <f t="shared" si="384"/>
        <v>782281.15200000023</v>
      </c>
      <c r="CS90" s="337">
        <f t="shared" ref="CS90:DD90" si="385">IFERROR((1+$O90)^5*CS74*$F74/12,0)</f>
        <v>844863.64416000014</v>
      </c>
      <c r="CT90" s="337">
        <f t="shared" si="385"/>
        <v>881596.84608000016</v>
      </c>
      <c r="CU90" s="337">
        <f t="shared" si="385"/>
        <v>918330.04800000007</v>
      </c>
      <c r="CV90" s="337">
        <f t="shared" si="385"/>
        <v>955063.24992000032</v>
      </c>
      <c r="CW90" s="337">
        <f t="shared" si="385"/>
        <v>991796.45184000023</v>
      </c>
      <c r="CX90" s="337">
        <f t="shared" si="385"/>
        <v>1028529.6537600002</v>
      </c>
      <c r="CY90" s="337">
        <f t="shared" si="385"/>
        <v>1065262.8556800003</v>
      </c>
      <c r="CZ90" s="337">
        <f t="shared" si="385"/>
        <v>1101996.0576000002</v>
      </c>
      <c r="DA90" s="337">
        <f t="shared" si="385"/>
        <v>1138729.2595200001</v>
      </c>
      <c r="DB90" s="337">
        <f t="shared" si="385"/>
        <v>1175462.4614400002</v>
      </c>
      <c r="DC90" s="337">
        <f t="shared" si="385"/>
        <v>1212195.6633600004</v>
      </c>
      <c r="DD90" s="339">
        <f t="shared" si="385"/>
        <v>1212195.6633600004</v>
      </c>
    </row>
    <row r="91" spans="4:108" outlineLevel="1">
      <c r="D91" s="291"/>
      <c r="E91" s="421" t="str">
        <f t="shared" si="378"/>
        <v>Marketing</v>
      </c>
      <c r="G91" s="409"/>
      <c r="H91" s="409"/>
      <c r="I91" s="360"/>
      <c r="J91" s="386"/>
      <c r="K91" s="512">
        <v>0.08</v>
      </c>
      <c r="L91" s="512">
        <v>0.08</v>
      </c>
      <c r="M91" s="512">
        <v>0.08</v>
      </c>
      <c r="N91" s="512">
        <v>0.08</v>
      </c>
      <c r="O91" s="512">
        <v>0.08</v>
      </c>
      <c r="Q91" s="336">
        <f t="shared" si="379"/>
        <v>137500</v>
      </c>
      <c r="R91" s="337">
        <f>SUM(AK91:AV91)</f>
        <v>210000</v>
      </c>
      <c r="S91" s="337">
        <f>SUM(AW91:BH91)</f>
        <v>730800</v>
      </c>
      <c r="T91" s="337">
        <f>SUM(BI91:BT91)</f>
        <v>979776</v>
      </c>
      <c r="U91" s="337">
        <f>SUM(BU91:CF91)</f>
        <v>1190427.8400000001</v>
      </c>
      <c r="V91" s="337">
        <f>SUM(CG91:CR91)</f>
        <v>1872939.8016000004</v>
      </c>
      <c r="W91" s="337">
        <f>SUM(CS91:DD91)</f>
        <v>2417044.6863360004</v>
      </c>
      <c r="X91" s="422"/>
      <c r="Y91" s="336">
        <v>0</v>
      </c>
      <c r="Z91" s="336">
        <v>12500</v>
      </c>
      <c r="AA91" s="336">
        <v>12500</v>
      </c>
      <c r="AB91" s="336">
        <v>12500</v>
      </c>
      <c r="AC91" s="336">
        <v>12500</v>
      </c>
      <c r="AD91" s="336">
        <v>12500</v>
      </c>
      <c r="AE91" s="336">
        <v>12500</v>
      </c>
      <c r="AF91" s="336">
        <v>12500</v>
      </c>
      <c r="AG91" s="336">
        <v>12500</v>
      </c>
      <c r="AH91" s="336">
        <v>12500</v>
      </c>
      <c r="AI91" s="336">
        <v>12500</v>
      </c>
      <c r="AJ91" s="336">
        <v>12500</v>
      </c>
      <c r="AK91" s="338">
        <f t="shared" ref="AK91:AV91" si="386">IFERROR(AK75*$F75/12,0)</f>
        <v>11666.666666666666</v>
      </c>
      <c r="AL91" s="337">
        <f t="shared" si="386"/>
        <v>11666.666666666666</v>
      </c>
      <c r="AM91" s="337">
        <f t="shared" si="386"/>
        <v>11666.666666666666</v>
      </c>
      <c r="AN91" s="337">
        <f t="shared" si="386"/>
        <v>11666.666666666666</v>
      </c>
      <c r="AO91" s="337">
        <f t="shared" si="386"/>
        <v>11666.666666666666</v>
      </c>
      <c r="AP91" s="337">
        <f t="shared" si="386"/>
        <v>11666.666666666666</v>
      </c>
      <c r="AQ91" s="337">
        <f t="shared" si="386"/>
        <v>11666.666666666666</v>
      </c>
      <c r="AR91" s="337">
        <f t="shared" si="386"/>
        <v>11666.666666666666</v>
      </c>
      <c r="AS91" s="337">
        <f t="shared" si="386"/>
        <v>23333.333333333332</v>
      </c>
      <c r="AT91" s="337">
        <f t="shared" si="386"/>
        <v>23333.333333333332</v>
      </c>
      <c r="AU91" s="337">
        <f t="shared" si="386"/>
        <v>35000</v>
      </c>
      <c r="AV91" s="339">
        <f t="shared" si="386"/>
        <v>35000</v>
      </c>
      <c r="AW91" s="337">
        <f t="shared" ref="AW91:BH91" si="387">IFERROR((1+$K91)*AW75*$F75/12,0)</f>
        <v>37800.000000000007</v>
      </c>
      <c r="AX91" s="337">
        <f t="shared" si="387"/>
        <v>37800.000000000007</v>
      </c>
      <c r="AY91" s="337">
        <f t="shared" si="387"/>
        <v>37800.000000000007</v>
      </c>
      <c r="AZ91" s="337">
        <f t="shared" si="387"/>
        <v>50400</v>
      </c>
      <c r="BA91" s="337">
        <f t="shared" si="387"/>
        <v>50400</v>
      </c>
      <c r="BB91" s="337">
        <f t="shared" si="387"/>
        <v>63000</v>
      </c>
      <c r="BC91" s="337">
        <f t="shared" si="387"/>
        <v>75600.000000000015</v>
      </c>
      <c r="BD91" s="337">
        <f t="shared" si="387"/>
        <v>75600.000000000015</v>
      </c>
      <c r="BE91" s="337">
        <f t="shared" si="387"/>
        <v>75600.000000000015</v>
      </c>
      <c r="BF91" s="337">
        <f t="shared" si="387"/>
        <v>75600.000000000015</v>
      </c>
      <c r="BG91" s="337">
        <f t="shared" si="387"/>
        <v>75600.000000000015</v>
      </c>
      <c r="BH91" s="339">
        <f t="shared" si="387"/>
        <v>75600.000000000015</v>
      </c>
      <c r="BI91" s="337">
        <f t="shared" ref="BI91:BT91" si="388">IFERROR((1+$L91)^2*BI75*$F75/12,0)</f>
        <v>81648</v>
      </c>
      <c r="BJ91" s="337">
        <f t="shared" si="388"/>
        <v>81648</v>
      </c>
      <c r="BK91" s="337">
        <f t="shared" si="388"/>
        <v>81648</v>
      </c>
      <c r="BL91" s="337">
        <f t="shared" si="388"/>
        <v>81648</v>
      </c>
      <c r="BM91" s="337">
        <f t="shared" si="388"/>
        <v>81648</v>
      </c>
      <c r="BN91" s="337">
        <f t="shared" si="388"/>
        <v>81648</v>
      </c>
      <c r="BO91" s="337">
        <f t="shared" si="388"/>
        <v>81648</v>
      </c>
      <c r="BP91" s="337">
        <f t="shared" si="388"/>
        <v>81648</v>
      </c>
      <c r="BQ91" s="337">
        <f t="shared" si="388"/>
        <v>81648</v>
      </c>
      <c r="BR91" s="337">
        <f t="shared" si="388"/>
        <v>81648</v>
      </c>
      <c r="BS91" s="337">
        <f t="shared" si="388"/>
        <v>81648</v>
      </c>
      <c r="BT91" s="339">
        <f t="shared" si="388"/>
        <v>81648</v>
      </c>
      <c r="BU91" s="337">
        <f t="shared" ref="BU91:CF91" si="389">IFERROR((1+$M91)^3*BU75*$F75/12,0)</f>
        <v>88179.840000000011</v>
      </c>
      <c r="BV91" s="337">
        <f t="shared" si="389"/>
        <v>88179.840000000011</v>
      </c>
      <c r="BW91" s="337">
        <f t="shared" si="389"/>
        <v>88179.840000000011</v>
      </c>
      <c r="BX91" s="337">
        <f t="shared" si="389"/>
        <v>88179.840000000011</v>
      </c>
      <c r="BY91" s="337">
        <f t="shared" si="389"/>
        <v>88179.840000000011</v>
      </c>
      <c r="BZ91" s="337">
        <f t="shared" si="389"/>
        <v>88179.840000000011</v>
      </c>
      <c r="CA91" s="337">
        <f t="shared" si="389"/>
        <v>88179.840000000011</v>
      </c>
      <c r="CB91" s="337">
        <f t="shared" si="389"/>
        <v>88179.840000000011</v>
      </c>
      <c r="CC91" s="337">
        <f t="shared" si="389"/>
        <v>102876.48000000003</v>
      </c>
      <c r="CD91" s="337">
        <f t="shared" si="389"/>
        <v>117573.12000000001</v>
      </c>
      <c r="CE91" s="337">
        <f t="shared" si="389"/>
        <v>132269.76000000004</v>
      </c>
      <c r="CF91" s="339">
        <f t="shared" si="389"/>
        <v>132269.76000000004</v>
      </c>
      <c r="CG91" s="337">
        <f t="shared" ref="CG91:CR91" si="390">IFERROR((1+$N91)^4*CG75*$F75/12,0)</f>
        <v>142851.34080000003</v>
      </c>
      <c r="CH91" s="337">
        <f t="shared" si="390"/>
        <v>142851.34080000003</v>
      </c>
      <c r="CI91" s="337">
        <f t="shared" si="390"/>
        <v>142851.34080000003</v>
      </c>
      <c r="CJ91" s="337">
        <f t="shared" si="390"/>
        <v>142851.34080000003</v>
      </c>
      <c r="CK91" s="337">
        <f t="shared" si="390"/>
        <v>142851.34080000003</v>
      </c>
      <c r="CL91" s="337">
        <f t="shared" si="390"/>
        <v>158723.71200000003</v>
      </c>
      <c r="CM91" s="337">
        <f t="shared" si="390"/>
        <v>158723.71200000003</v>
      </c>
      <c r="CN91" s="337">
        <f t="shared" si="390"/>
        <v>158723.71200000003</v>
      </c>
      <c r="CO91" s="337">
        <f t="shared" si="390"/>
        <v>158723.71200000003</v>
      </c>
      <c r="CP91" s="337">
        <f t="shared" si="390"/>
        <v>174596.08320000002</v>
      </c>
      <c r="CQ91" s="337">
        <f t="shared" si="390"/>
        <v>174596.08320000002</v>
      </c>
      <c r="CR91" s="339">
        <f t="shared" si="390"/>
        <v>174596.08320000002</v>
      </c>
      <c r="CS91" s="337">
        <f t="shared" ref="CS91:DD91" si="391">IFERROR((1+$O91)^5*CS75*$F75/12,0)</f>
        <v>188563.76985600006</v>
      </c>
      <c r="CT91" s="337">
        <f t="shared" si="391"/>
        <v>188563.76985600006</v>
      </c>
      <c r="CU91" s="337">
        <f t="shared" si="391"/>
        <v>188563.76985600006</v>
      </c>
      <c r="CV91" s="337">
        <f t="shared" si="391"/>
        <v>188563.76985600006</v>
      </c>
      <c r="CW91" s="337">
        <f t="shared" si="391"/>
        <v>188563.76985600006</v>
      </c>
      <c r="CX91" s="337">
        <f t="shared" si="391"/>
        <v>205705.93075200007</v>
      </c>
      <c r="CY91" s="337">
        <f t="shared" si="391"/>
        <v>205705.93075200007</v>
      </c>
      <c r="CZ91" s="337">
        <f t="shared" si="391"/>
        <v>205705.93075200007</v>
      </c>
      <c r="DA91" s="337">
        <f t="shared" si="391"/>
        <v>205705.93075200007</v>
      </c>
      <c r="DB91" s="337">
        <f t="shared" si="391"/>
        <v>205705.93075200007</v>
      </c>
      <c r="DC91" s="337">
        <f t="shared" si="391"/>
        <v>205705.93075200007</v>
      </c>
      <c r="DD91" s="339">
        <f t="shared" si="391"/>
        <v>239990.25254400005</v>
      </c>
    </row>
    <row r="92" spans="4:108" outlineLevel="1">
      <c r="D92" s="291"/>
      <c r="E92" s="421" t="str">
        <f t="shared" si="378"/>
        <v>Customer Service</v>
      </c>
      <c r="G92" s="409"/>
      <c r="H92" s="409"/>
      <c r="I92" s="360"/>
      <c r="J92" s="386"/>
      <c r="K92" s="512">
        <v>0.1</v>
      </c>
      <c r="L92" s="512">
        <v>0.1</v>
      </c>
      <c r="M92" s="512">
        <v>0.08</v>
      </c>
      <c r="N92" s="512">
        <v>0.08</v>
      </c>
      <c r="O92" s="512">
        <v>0.08</v>
      </c>
      <c r="Q92" s="336">
        <f t="shared" si="379"/>
        <v>0</v>
      </c>
      <c r="R92" s="337">
        <f>SUM(AK92:AV92)</f>
        <v>39583.333333333336</v>
      </c>
      <c r="S92" s="337">
        <f>SUM(AW92:BH92)</f>
        <v>182875</v>
      </c>
      <c r="T92" s="337">
        <f>SUM(BI92:BT92)</f>
        <v>268216.66666666674</v>
      </c>
      <c r="U92" s="337">
        <f>SUM(BU92:CF92)</f>
        <v>837708.48</v>
      </c>
      <c r="V92" s="337">
        <f>SUM(CG92:CR92)</f>
        <v>1938696.7680000004</v>
      </c>
      <c r="W92" s="337">
        <f>SUM(CS92:DD92)</f>
        <v>2093792.5094400004</v>
      </c>
      <c r="X92" s="422"/>
      <c r="Y92" s="336"/>
      <c r="Z92" s="336"/>
      <c r="AA92" s="336"/>
      <c r="AB92" s="336"/>
      <c r="AC92" s="336"/>
      <c r="AD92" s="336"/>
      <c r="AE92" s="336"/>
      <c r="AF92" s="336"/>
      <c r="AG92" s="336"/>
      <c r="AH92" s="336"/>
      <c r="AI92" s="336"/>
      <c r="AJ92" s="336"/>
      <c r="AK92" s="338">
        <f t="shared" ref="AK92:AV92" si="392">IFERROR(AK76*$F76/12,0)</f>
        <v>0</v>
      </c>
      <c r="AL92" s="337">
        <f t="shared" si="392"/>
        <v>0</v>
      </c>
      <c r="AM92" s="337">
        <f t="shared" si="392"/>
        <v>0</v>
      </c>
      <c r="AN92" s="337">
        <f t="shared" si="392"/>
        <v>0</v>
      </c>
      <c r="AO92" s="337">
        <f t="shared" si="392"/>
        <v>0</v>
      </c>
      <c r="AP92" s="337">
        <f t="shared" si="392"/>
        <v>0</v>
      </c>
      <c r="AQ92" s="337">
        <f t="shared" si="392"/>
        <v>0</v>
      </c>
      <c r="AR92" s="337">
        <f t="shared" si="392"/>
        <v>7916.666666666667</v>
      </c>
      <c r="AS92" s="337">
        <f t="shared" si="392"/>
        <v>7916.666666666667</v>
      </c>
      <c r="AT92" s="337">
        <f t="shared" si="392"/>
        <v>7916.666666666667</v>
      </c>
      <c r="AU92" s="337">
        <f t="shared" si="392"/>
        <v>7916.666666666667</v>
      </c>
      <c r="AV92" s="339">
        <f t="shared" si="392"/>
        <v>7916.666666666667</v>
      </c>
      <c r="AW92" s="337">
        <f t="shared" ref="AW92:BH92" si="393">IFERROR((1+$K92)*AW76*$F76/12,0)</f>
        <v>8708.3333333333339</v>
      </c>
      <c r="AX92" s="337">
        <f t="shared" si="393"/>
        <v>8708.3333333333339</v>
      </c>
      <c r="AY92" s="337">
        <f t="shared" si="393"/>
        <v>8708.3333333333339</v>
      </c>
      <c r="AZ92" s="337">
        <f t="shared" si="393"/>
        <v>17416.666666666668</v>
      </c>
      <c r="BA92" s="337">
        <f t="shared" si="393"/>
        <v>17416.666666666668</v>
      </c>
      <c r="BB92" s="337">
        <f t="shared" si="393"/>
        <v>17416.666666666668</v>
      </c>
      <c r="BC92" s="337">
        <f t="shared" si="393"/>
        <v>17416.666666666668</v>
      </c>
      <c r="BD92" s="337">
        <f t="shared" si="393"/>
        <v>17416.666666666668</v>
      </c>
      <c r="BE92" s="337">
        <f t="shared" si="393"/>
        <v>17416.666666666668</v>
      </c>
      <c r="BF92" s="337">
        <f t="shared" si="393"/>
        <v>17416.666666666668</v>
      </c>
      <c r="BG92" s="337">
        <f t="shared" si="393"/>
        <v>17416.666666666668</v>
      </c>
      <c r="BH92" s="339">
        <f t="shared" si="393"/>
        <v>17416.666666666668</v>
      </c>
      <c r="BI92" s="337">
        <f t="shared" ref="BI92:BT92" si="394">IFERROR((1+$L92)^2*BI76*$F76/12,0)</f>
        <v>19158.333333333336</v>
      </c>
      <c r="BJ92" s="337">
        <f t="shared" si="394"/>
        <v>19158.333333333336</v>
      </c>
      <c r="BK92" s="337">
        <f t="shared" si="394"/>
        <v>19158.333333333336</v>
      </c>
      <c r="BL92" s="337">
        <f t="shared" si="394"/>
        <v>19158.333333333336</v>
      </c>
      <c r="BM92" s="337">
        <f t="shared" si="394"/>
        <v>19158.333333333336</v>
      </c>
      <c r="BN92" s="337">
        <f t="shared" si="394"/>
        <v>19158.333333333336</v>
      </c>
      <c r="BO92" s="337">
        <f t="shared" si="394"/>
        <v>19158.333333333336</v>
      </c>
      <c r="BP92" s="337">
        <f t="shared" si="394"/>
        <v>19158.333333333336</v>
      </c>
      <c r="BQ92" s="337">
        <f t="shared" si="394"/>
        <v>19158.333333333336</v>
      </c>
      <c r="BR92" s="337">
        <f t="shared" si="394"/>
        <v>19158.333333333336</v>
      </c>
      <c r="BS92" s="337">
        <f t="shared" si="394"/>
        <v>38316.666666666672</v>
      </c>
      <c r="BT92" s="339">
        <f t="shared" si="394"/>
        <v>38316.666666666672</v>
      </c>
      <c r="BU92" s="337">
        <f t="shared" ref="BU92:CF92" si="395">IFERROR((1+$M92)^3*BU76*$F76/12,0)</f>
        <v>39890.880000000005</v>
      </c>
      <c r="BV92" s="337">
        <f t="shared" si="395"/>
        <v>39890.880000000005</v>
      </c>
      <c r="BW92" s="337">
        <f t="shared" si="395"/>
        <v>39890.880000000005</v>
      </c>
      <c r="BX92" s="337">
        <f t="shared" si="395"/>
        <v>39890.880000000005</v>
      </c>
      <c r="BY92" s="337">
        <f t="shared" si="395"/>
        <v>39890.880000000005</v>
      </c>
      <c r="BZ92" s="337">
        <f t="shared" si="395"/>
        <v>39890.880000000005</v>
      </c>
      <c r="CA92" s="337">
        <f t="shared" si="395"/>
        <v>99727.200000000012</v>
      </c>
      <c r="CB92" s="337">
        <f t="shared" si="395"/>
        <v>99727.200000000012</v>
      </c>
      <c r="CC92" s="337">
        <f t="shared" si="395"/>
        <v>99727.200000000012</v>
      </c>
      <c r="CD92" s="337">
        <f t="shared" si="395"/>
        <v>99727.200000000012</v>
      </c>
      <c r="CE92" s="337">
        <f t="shared" si="395"/>
        <v>99727.200000000012</v>
      </c>
      <c r="CF92" s="339">
        <f t="shared" si="395"/>
        <v>99727.200000000012</v>
      </c>
      <c r="CG92" s="337">
        <f t="shared" ref="CG92:CR92" si="396">IFERROR((1+$N92)^4*CG76*$F76/12,0)</f>
        <v>161558.06400000004</v>
      </c>
      <c r="CH92" s="337">
        <f t="shared" si="396"/>
        <v>161558.06400000004</v>
      </c>
      <c r="CI92" s="337">
        <f t="shared" si="396"/>
        <v>161558.06400000004</v>
      </c>
      <c r="CJ92" s="337">
        <f t="shared" si="396"/>
        <v>161558.06400000004</v>
      </c>
      <c r="CK92" s="337">
        <f t="shared" si="396"/>
        <v>161558.06400000004</v>
      </c>
      <c r="CL92" s="337">
        <f t="shared" si="396"/>
        <v>161558.06400000004</v>
      </c>
      <c r="CM92" s="337">
        <f t="shared" si="396"/>
        <v>161558.06400000004</v>
      </c>
      <c r="CN92" s="337">
        <f t="shared" si="396"/>
        <v>161558.06400000004</v>
      </c>
      <c r="CO92" s="337">
        <f t="shared" si="396"/>
        <v>161558.06400000004</v>
      </c>
      <c r="CP92" s="337">
        <f t="shared" si="396"/>
        <v>161558.06400000004</v>
      </c>
      <c r="CQ92" s="337">
        <f t="shared" si="396"/>
        <v>161558.06400000004</v>
      </c>
      <c r="CR92" s="339">
        <f t="shared" si="396"/>
        <v>161558.06400000004</v>
      </c>
      <c r="CS92" s="337">
        <f t="shared" ref="CS92:DD92" si="397">IFERROR((1+$O92)^5*CS76*$F76/12,0)</f>
        <v>174482.70912000004</v>
      </c>
      <c r="CT92" s="337">
        <f t="shared" si="397"/>
        <v>174482.70912000004</v>
      </c>
      <c r="CU92" s="337">
        <f t="shared" si="397"/>
        <v>174482.70912000004</v>
      </c>
      <c r="CV92" s="337">
        <f t="shared" si="397"/>
        <v>174482.70912000004</v>
      </c>
      <c r="CW92" s="337">
        <f t="shared" si="397"/>
        <v>174482.70912000004</v>
      </c>
      <c r="CX92" s="337">
        <f t="shared" si="397"/>
        <v>174482.70912000004</v>
      </c>
      <c r="CY92" s="337">
        <f t="shared" si="397"/>
        <v>174482.70912000004</v>
      </c>
      <c r="CZ92" s="337">
        <f t="shared" si="397"/>
        <v>174482.70912000004</v>
      </c>
      <c r="DA92" s="337">
        <f t="shared" si="397"/>
        <v>174482.70912000004</v>
      </c>
      <c r="DB92" s="337">
        <f t="shared" si="397"/>
        <v>174482.70912000004</v>
      </c>
      <c r="DC92" s="337">
        <f t="shared" si="397"/>
        <v>174482.70912000004</v>
      </c>
      <c r="DD92" s="339">
        <f t="shared" si="397"/>
        <v>174482.70912000004</v>
      </c>
    </row>
    <row r="93" spans="4:108" outlineLevel="1">
      <c r="D93" s="291"/>
      <c r="E93" s="421" t="str">
        <f t="shared" si="378"/>
        <v>Corporate Operations</v>
      </c>
      <c r="G93" s="409"/>
      <c r="H93" s="409"/>
      <c r="I93" s="360"/>
      <c r="J93" s="386"/>
      <c r="K93" s="512">
        <v>0.1</v>
      </c>
      <c r="L93" s="512">
        <v>0.1</v>
      </c>
      <c r="M93" s="512">
        <v>0.08</v>
      </c>
      <c r="N93" s="512">
        <v>0.08</v>
      </c>
      <c r="O93" s="512">
        <v>0.08</v>
      </c>
      <c r="Q93" s="336">
        <f t="shared" si="379"/>
        <v>0</v>
      </c>
      <c r="R93" s="337">
        <f>SUM(AK93:AV93)</f>
        <v>0</v>
      </c>
      <c r="S93" s="337">
        <f>SUM(AW93:BH93)</f>
        <v>210833.33333333337</v>
      </c>
      <c r="T93" s="337">
        <f>SUM(BI93:BT93)</f>
        <v>483999.99999999994</v>
      </c>
      <c r="U93" s="337">
        <f>SUM(BU93:CF93)</f>
        <v>913291.20000000007</v>
      </c>
      <c r="V93" s="337">
        <f>SUM(CG93:CR93)</f>
        <v>1768635.648</v>
      </c>
      <c r="W93" s="337">
        <f>SUM(CS93:DD93)</f>
        <v>3110077.7625600006</v>
      </c>
      <c r="X93" s="422"/>
      <c r="Y93" s="336"/>
      <c r="Z93" s="336"/>
      <c r="AA93" s="336"/>
      <c r="AB93" s="336"/>
      <c r="AC93" s="336"/>
      <c r="AD93" s="336"/>
      <c r="AE93" s="336"/>
      <c r="AF93" s="336"/>
      <c r="AG93" s="336"/>
      <c r="AH93" s="336"/>
      <c r="AI93" s="336"/>
      <c r="AJ93" s="336"/>
      <c r="AK93" s="338">
        <f t="shared" ref="AK93:AV93" si="398">IFERROR(AK77*$F77/12,0)</f>
        <v>0</v>
      </c>
      <c r="AL93" s="337">
        <f t="shared" si="398"/>
        <v>0</v>
      </c>
      <c r="AM93" s="337">
        <f t="shared" si="398"/>
        <v>0</v>
      </c>
      <c r="AN93" s="337">
        <f t="shared" si="398"/>
        <v>0</v>
      </c>
      <c r="AO93" s="337">
        <f t="shared" si="398"/>
        <v>0</v>
      </c>
      <c r="AP93" s="337">
        <f t="shared" si="398"/>
        <v>0</v>
      </c>
      <c r="AQ93" s="337">
        <f t="shared" si="398"/>
        <v>0</v>
      </c>
      <c r="AR93" s="337">
        <f t="shared" si="398"/>
        <v>0</v>
      </c>
      <c r="AS93" s="337">
        <f t="shared" si="398"/>
        <v>0</v>
      </c>
      <c r="AT93" s="337">
        <f t="shared" si="398"/>
        <v>0</v>
      </c>
      <c r="AU93" s="337">
        <f t="shared" si="398"/>
        <v>0</v>
      </c>
      <c r="AV93" s="339">
        <f t="shared" si="398"/>
        <v>0</v>
      </c>
      <c r="AW93" s="337">
        <f t="shared" ref="AW93:BH93" si="399">IFERROR((1+$K93)*AW77*$F77/12,0)</f>
        <v>0</v>
      </c>
      <c r="AX93" s="337">
        <f t="shared" si="399"/>
        <v>0</v>
      </c>
      <c r="AY93" s="337">
        <f t="shared" si="399"/>
        <v>0</v>
      </c>
      <c r="AZ93" s="337">
        <f t="shared" si="399"/>
        <v>0</v>
      </c>
      <c r="BA93" s="337">
        <f t="shared" si="399"/>
        <v>0</v>
      </c>
      <c r="BB93" s="337">
        <f t="shared" si="399"/>
        <v>27500</v>
      </c>
      <c r="BC93" s="337">
        <f t="shared" si="399"/>
        <v>27500</v>
      </c>
      <c r="BD93" s="337">
        <f t="shared" si="399"/>
        <v>27500</v>
      </c>
      <c r="BE93" s="337">
        <f t="shared" si="399"/>
        <v>27500</v>
      </c>
      <c r="BF93" s="337">
        <f t="shared" si="399"/>
        <v>27500</v>
      </c>
      <c r="BG93" s="337">
        <f t="shared" si="399"/>
        <v>36666.666666666672</v>
      </c>
      <c r="BH93" s="339">
        <f t="shared" si="399"/>
        <v>36666.666666666672</v>
      </c>
      <c r="BI93" s="337">
        <f t="shared" ref="BI93:BT93" si="400">IFERROR((1+$L93)^2*BI77*$F77/12,0)</f>
        <v>40333.333333333336</v>
      </c>
      <c r="BJ93" s="337">
        <f t="shared" si="400"/>
        <v>40333.333333333336</v>
      </c>
      <c r="BK93" s="337">
        <f t="shared" si="400"/>
        <v>40333.333333333336</v>
      </c>
      <c r="BL93" s="337">
        <f t="shared" si="400"/>
        <v>40333.333333333336</v>
      </c>
      <c r="BM93" s="337">
        <f t="shared" si="400"/>
        <v>40333.333333333336</v>
      </c>
      <c r="BN93" s="337">
        <f t="shared" si="400"/>
        <v>40333.333333333336</v>
      </c>
      <c r="BO93" s="337">
        <f t="shared" si="400"/>
        <v>40333.333333333336</v>
      </c>
      <c r="BP93" s="337">
        <f t="shared" si="400"/>
        <v>40333.333333333336</v>
      </c>
      <c r="BQ93" s="337">
        <f t="shared" si="400"/>
        <v>40333.333333333336</v>
      </c>
      <c r="BR93" s="337">
        <f t="shared" si="400"/>
        <v>40333.333333333336</v>
      </c>
      <c r="BS93" s="337">
        <f t="shared" si="400"/>
        <v>40333.333333333336</v>
      </c>
      <c r="BT93" s="339">
        <f t="shared" si="400"/>
        <v>40333.333333333336</v>
      </c>
      <c r="BU93" s="337">
        <f t="shared" ref="BU93:CF93" si="401">IFERROR((1+$M93)^3*BU77*$F77/12,0)</f>
        <v>41990.400000000001</v>
      </c>
      <c r="BV93" s="337">
        <f t="shared" si="401"/>
        <v>52488.000000000007</v>
      </c>
      <c r="BW93" s="337">
        <f t="shared" si="401"/>
        <v>62985.600000000006</v>
      </c>
      <c r="BX93" s="337">
        <f t="shared" si="401"/>
        <v>73483.200000000012</v>
      </c>
      <c r="BY93" s="337">
        <f t="shared" si="401"/>
        <v>73483.200000000012</v>
      </c>
      <c r="BZ93" s="337">
        <f t="shared" si="401"/>
        <v>73483.200000000012</v>
      </c>
      <c r="CA93" s="337">
        <f t="shared" si="401"/>
        <v>73483.200000000012</v>
      </c>
      <c r="CB93" s="337">
        <f t="shared" si="401"/>
        <v>73483.200000000012</v>
      </c>
      <c r="CC93" s="337">
        <f t="shared" si="401"/>
        <v>83980.800000000003</v>
      </c>
      <c r="CD93" s="337">
        <f t="shared" si="401"/>
        <v>94478.400000000023</v>
      </c>
      <c r="CE93" s="337">
        <f t="shared" si="401"/>
        <v>104976.00000000001</v>
      </c>
      <c r="CF93" s="339">
        <f t="shared" si="401"/>
        <v>104976.00000000001</v>
      </c>
      <c r="CG93" s="337">
        <f t="shared" ref="CG93:CR93" si="402">IFERROR((1+$N93)^4*CG77*$F77/12,0)</f>
        <v>113374.08000000003</v>
      </c>
      <c r="CH93" s="337">
        <f t="shared" si="402"/>
        <v>113374.08000000003</v>
      </c>
      <c r="CI93" s="337">
        <f t="shared" si="402"/>
        <v>113374.08000000003</v>
      </c>
      <c r="CJ93" s="337">
        <f t="shared" si="402"/>
        <v>124711.48800000003</v>
      </c>
      <c r="CK93" s="337">
        <f t="shared" si="402"/>
        <v>136048.89600000004</v>
      </c>
      <c r="CL93" s="337">
        <f t="shared" si="402"/>
        <v>147386.30400000003</v>
      </c>
      <c r="CM93" s="337">
        <f t="shared" si="402"/>
        <v>147386.30400000003</v>
      </c>
      <c r="CN93" s="337">
        <f t="shared" si="402"/>
        <v>158723.71200000003</v>
      </c>
      <c r="CO93" s="337">
        <f t="shared" si="402"/>
        <v>170061.12000000002</v>
      </c>
      <c r="CP93" s="337">
        <f t="shared" si="402"/>
        <v>181398.52800000005</v>
      </c>
      <c r="CQ93" s="337">
        <f t="shared" si="402"/>
        <v>181398.52800000005</v>
      </c>
      <c r="CR93" s="339">
        <f t="shared" si="402"/>
        <v>181398.52800000005</v>
      </c>
      <c r="CS93" s="337">
        <f t="shared" ref="CS93:DD93" si="403">IFERROR((1+$O93)^5*CS77*$F77/12,0)</f>
        <v>195910.41024000003</v>
      </c>
      <c r="CT93" s="337">
        <f t="shared" si="403"/>
        <v>208154.81088000003</v>
      </c>
      <c r="CU93" s="337">
        <f t="shared" si="403"/>
        <v>220399.21152000004</v>
      </c>
      <c r="CV93" s="337">
        <f t="shared" si="403"/>
        <v>232643.61216000005</v>
      </c>
      <c r="CW93" s="337">
        <f t="shared" si="403"/>
        <v>244888.01280000005</v>
      </c>
      <c r="CX93" s="337">
        <f t="shared" si="403"/>
        <v>257132.41344000003</v>
      </c>
      <c r="CY93" s="337">
        <f t="shared" si="403"/>
        <v>269376.8140800001</v>
      </c>
      <c r="CZ93" s="337">
        <f t="shared" si="403"/>
        <v>281621.21472000005</v>
      </c>
      <c r="DA93" s="337">
        <f t="shared" si="403"/>
        <v>293865.61536000011</v>
      </c>
      <c r="DB93" s="337">
        <f t="shared" si="403"/>
        <v>293865.61536000011</v>
      </c>
      <c r="DC93" s="337">
        <f t="shared" si="403"/>
        <v>293865.61536000011</v>
      </c>
      <c r="DD93" s="339">
        <f t="shared" si="403"/>
        <v>318354.41664000007</v>
      </c>
    </row>
    <row r="94" spans="4:108" outlineLevel="1">
      <c r="D94" s="291"/>
      <c r="E94" s="421" t="str">
        <f t="shared" si="378"/>
        <v>Engineering &amp; Product</v>
      </c>
      <c r="G94" s="409"/>
      <c r="H94" s="409"/>
      <c r="I94" s="360"/>
      <c r="J94" s="386"/>
      <c r="K94" s="512">
        <v>0.1</v>
      </c>
      <c r="L94" s="512">
        <v>0.1</v>
      </c>
      <c r="M94" s="512">
        <v>0.08</v>
      </c>
      <c r="N94" s="512">
        <v>0.08</v>
      </c>
      <c r="O94" s="512">
        <v>0.08</v>
      </c>
      <c r="Q94" s="336">
        <f t="shared" si="379"/>
        <v>0</v>
      </c>
      <c r="R94" s="337">
        <f t="shared" ref="R94:R100" si="404">SUM(AK94:AV94)</f>
        <v>1983333.3333333335</v>
      </c>
      <c r="S94" s="337">
        <f t="shared" ref="S94:S100" si="405">SUM(AW94:BH94)</f>
        <v>4331250.0000000009</v>
      </c>
      <c r="T94" s="337">
        <f t="shared" ref="T94:T100" si="406">SUM(BI94:BT94)</f>
        <v>3317416.6666666679</v>
      </c>
      <c r="U94" s="337">
        <f t="shared" ref="U94:U100" si="407">SUM(BU94:CF94)</f>
        <v>3453710.4000000004</v>
      </c>
      <c r="V94" s="337">
        <f t="shared" ref="V94:V100" si="408">SUM(CG94:CR94)</f>
        <v>7340971.6800000016</v>
      </c>
      <c r="W94" s="337">
        <f t="shared" ref="W94:W100" si="409">SUM(CS94:DD94)</f>
        <v>11785235.616000002</v>
      </c>
      <c r="X94" s="422"/>
      <c r="Y94" s="336"/>
      <c r="Z94" s="336"/>
      <c r="AA94" s="336"/>
      <c r="AB94" s="336"/>
      <c r="AC94" s="336"/>
      <c r="AD94" s="336"/>
      <c r="AE94" s="336"/>
      <c r="AF94" s="336"/>
      <c r="AG94" s="336"/>
      <c r="AH94" s="336"/>
      <c r="AI94" s="336"/>
      <c r="AJ94" s="336"/>
      <c r="AK94" s="338">
        <f t="shared" ref="AK94:AV94" si="410">IFERROR(AK78*$F78/12,0)</f>
        <v>43750</v>
      </c>
      <c r="AL94" s="337">
        <f t="shared" si="410"/>
        <v>58333.333333333336</v>
      </c>
      <c r="AM94" s="337">
        <f t="shared" si="410"/>
        <v>72916.666666666672</v>
      </c>
      <c r="AN94" s="337">
        <f t="shared" si="410"/>
        <v>116666.66666666667</v>
      </c>
      <c r="AO94" s="337">
        <f t="shared" si="410"/>
        <v>160416.66666666666</v>
      </c>
      <c r="AP94" s="337">
        <f t="shared" si="410"/>
        <v>189583.33333333334</v>
      </c>
      <c r="AQ94" s="337">
        <f t="shared" si="410"/>
        <v>189583.33333333334</v>
      </c>
      <c r="AR94" s="337">
        <f t="shared" si="410"/>
        <v>204166.66666666666</v>
      </c>
      <c r="AS94" s="337">
        <f t="shared" si="410"/>
        <v>218750</v>
      </c>
      <c r="AT94" s="337">
        <f t="shared" si="410"/>
        <v>233333.33333333334</v>
      </c>
      <c r="AU94" s="337">
        <f t="shared" si="410"/>
        <v>247916.66666666666</v>
      </c>
      <c r="AV94" s="339">
        <f t="shared" si="410"/>
        <v>247916.66666666666</v>
      </c>
      <c r="AW94" s="337">
        <f t="shared" ref="AW94:BH94" si="411">IFERROR((1+$K94)*AW78*$F78/12,0)</f>
        <v>288750</v>
      </c>
      <c r="AX94" s="337">
        <f t="shared" si="411"/>
        <v>304791.66666666669</v>
      </c>
      <c r="AY94" s="337">
        <f t="shared" si="411"/>
        <v>320833.33333333331</v>
      </c>
      <c r="AZ94" s="337">
        <f t="shared" si="411"/>
        <v>336875.00000000006</v>
      </c>
      <c r="BA94" s="337">
        <f t="shared" si="411"/>
        <v>352916.66666666674</v>
      </c>
      <c r="BB94" s="337">
        <f t="shared" si="411"/>
        <v>368958.33333333331</v>
      </c>
      <c r="BC94" s="337">
        <f t="shared" si="411"/>
        <v>368958.33333333331</v>
      </c>
      <c r="BD94" s="337">
        <f t="shared" si="411"/>
        <v>368958.33333333331</v>
      </c>
      <c r="BE94" s="337">
        <f t="shared" si="411"/>
        <v>385000</v>
      </c>
      <c r="BF94" s="337">
        <f t="shared" si="411"/>
        <v>401041.66666666674</v>
      </c>
      <c r="BG94" s="337">
        <f t="shared" si="411"/>
        <v>417083.33333333331</v>
      </c>
      <c r="BH94" s="339">
        <f t="shared" si="411"/>
        <v>417083.33333333331</v>
      </c>
      <c r="BI94" s="337">
        <f t="shared" ref="BI94:BT94" si="412">IFERROR((1+$L94)^2*BI78*$F78/12,0)</f>
        <v>458791.66666666674</v>
      </c>
      <c r="BJ94" s="337">
        <f t="shared" si="412"/>
        <v>458791.66666666674</v>
      </c>
      <c r="BK94" s="337">
        <f t="shared" si="412"/>
        <v>458791.66666666674</v>
      </c>
      <c r="BL94" s="337">
        <f t="shared" si="412"/>
        <v>458791.66666666674</v>
      </c>
      <c r="BM94" s="337">
        <f t="shared" si="412"/>
        <v>458791.66666666674</v>
      </c>
      <c r="BN94" s="337">
        <f t="shared" si="412"/>
        <v>123520.83333333333</v>
      </c>
      <c r="BO94" s="337">
        <f t="shared" si="412"/>
        <v>123520.83333333333</v>
      </c>
      <c r="BP94" s="337">
        <f t="shared" si="412"/>
        <v>123520.83333333333</v>
      </c>
      <c r="BQ94" s="337">
        <f t="shared" si="412"/>
        <v>141166.66666666669</v>
      </c>
      <c r="BR94" s="337">
        <f t="shared" si="412"/>
        <v>158812.50000000003</v>
      </c>
      <c r="BS94" s="337">
        <f t="shared" si="412"/>
        <v>176458.33333333337</v>
      </c>
      <c r="BT94" s="339">
        <f t="shared" si="412"/>
        <v>176458.33333333337</v>
      </c>
      <c r="BU94" s="337">
        <f t="shared" ref="BU94:CF94" si="413">IFERROR((1+$M94)^3*BU78*$F78/12,0)</f>
        <v>183708.00000000003</v>
      </c>
      <c r="BV94" s="337">
        <f t="shared" si="413"/>
        <v>183708.00000000003</v>
      </c>
      <c r="BW94" s="337">
        <f t="shared" si="413"/>
        <v>202078.80000000005</v>
      </c>
      <c r="BX94" s="337">
        <f t="shared" si="413"/>
        <v>220449.6</v>
      </c>
      <c r="BY94" s="337">
        <f t="shared" si="413"/>
        <v>238820.40000000002</v>
      </c>
      <c r="BZ94" s="337">
        <f t="shared" si="413"/>
        <v>257191.20000000004</v>
      </c>
      <c r="CA94" s="337">
        <f t="shared" si="413"/>
        <v>275562.00000000006</v>
      </c>
      <c r="CB94" s="337">
        <f t="shared" si="413"/>
        <v>312303.60000000003</v>
      </c>
      <c r="CC94" s="337">
        <f t="shared" si="413"/>
        <v>349045.20000000007</v>
      </c>
      <c r="CD94" s="337">
        <f t="shared" si="413"/>
        <v>385786.80000000005</v>
      </c>
      <c r="CE94" s="337">
        <f t="shared" si="413"/>
        <v>422528.40000000008</v>
      </c>
      <c r="CF94" s="339">
        <f t="shared" si="413"/>
        <v>422528.40000000008</v>
      </c>
      <c r="CG94" s="337">
        <f t="shared" ref="CG94:CR94" si="414">IFERROR((1+$N94)^4*CG78*$F78/12,0)</f>
        <v>456330.67200000008</v>
      </c>
      <c r="CH94" s="337">
        <f t="shared" si="414"/>
        <v>496011.60000000015</v>
      </c>
      <c r="CI94" s="337">
        <f t="shared" si="414"/>
        <v>535692.52800000005</v>
      </c>
      <c r="CJ94" s="337">
        <f t="shared" si="414"/>
        <v>575373.45600000012</v>
      </c>
      <c r="CK94" s="337">
        <f t="shared" si="414"/>
        <v>615054.38400000019</v>
      </c>
      <c r="CL94" s="337">
        <f t="shared" si="414"/>
        <v>615054.38400000019</v>
      </c>
      <c r="CM94" s="337">
        <f t="shared" si="414"/>
        <v>654735.31200000003</v>
      </c>
      <c r="CN94" s="337">
        <f t="shared" si="414"/>
        <v>654735.31200000003</v>
      </c>
      <c r="CO94" s="337">
        <f t="shared" si="414"/>
        <v>654735.31200000003</v>
      </c>
      <c r="CP94" s="337">
        <f t="shared" si="414"/>
        <v>694416.24000000011</v>
      </c>
      <c r="CQ94" s="337">
        <f t="shared" si="414"/>
        <v>694416.24000000011</v>
      </c>
      <c r="CR94" s="339">
        <f t="shared" si="414"/>
        <v>694416.24000000011</v>
      </c>
      <c r="CS94" s="337">
        <f t="shared" ref="CS94:DD94" si="415">IFERROR((1+$O94)^5*CS78*$F78/12,0)</f>
        <v>749969.53920000012</v>
      </c>
      <c r="CT94" s="337">
        <f t="shared" si="415"/>
        <v>792824.9414400002</v>
      </c>
      <c r="CU94" s="337">
        <f t="shared" si="415"/>
        <v>835680.34368000028</v>
      </c>
      <c r="CV94" s="337">
        <f t="shared" si="415"/>
        <v>878535.74592000025</v>
      </c>
      <c r="CW94" s="337">
        <f t="shared" si="415"/>
        <v>921391.14816000022</v>
      </c>
      <c r="CX94" s="337">
        <f t="shared" si="415"/>
        <v>964246.55040000018</v>
      </c>
      <c r="CY94" s="337">
        <f t="shared" si="415"/>
        <v>1007101.9526400001</v>
      </c>
      <c r="CZ94" s="337">
        <f t="shared" si="415"/>
        <v>1049957.3548800002</v>
      </c>
      <c r="DA94" s="337">
        <f t="shared" si="415"/>
        <v>1092812.7571200004</v>
      </c>
      <c r="DB94" s="337">
        <f t="shared" si="415"/>
        <v>1135668.1593600002</v>
      </c>
      <c r="DC94" s="337">
        <f t="shared" si="415"/>
        <v>1178523.5616000004</v>
      </c>
      <c r="DD94" s="339">
        <f t="shared" si="415"/>
        <v>1178523.5616000004</v>
      </c>
    </row>
    <row r="95" spans="4:108" outlineLevel="1">
      <c r="D95" s="291"/>
      <c r="E95" s="421">
        <f t="shared" si="378"/>
        <v>0</v>
      </c>
      <c r="G95" s="409"/>
      <c r="H95" s="409"/>
      <c r="I95" s="360"/>
      <c r="J95" s="386"/>
      <c r="K95" s="512"/>
      <c r="L95" s="512"/>
      <c r="M95" s="512"/>
      <c r="N95" s="512"/>
      <c r="O95" s="512"/>
      <c r="Q95" s="336">
        <f t="shared" si="379"/>
        <v>0</v>
      </c>
      <c r="R95" s="337">
        <f t="shared" si="404"/>
        <v>0</v>
      </c>
      <c r="S95" s="337">
        <f t="shared" si="405"/>
        <v>0</v>
      </c>
      <c r="T95" s="337">
        <f t="shared" si="406"/>
        <v>0</v>
      </c>
      <c r="U95" s="337">
        <f t="shared" si="407"/>
        <v>0</v>
      </c>
      <c r="V95" s="337">
        <f t="shared" si="408"/>
        <v>0</v>
      </c>
      <c r="W95" s="337">
        <f t="shared" si="409"/>
        <v>0</v>
      </c>
      <c r="X95" s="422"/>
      <c r="Y95" s="336"/>
      <c r="Z95" s="336"/>
      <c r="AA95" s="336"/>
      <c r="AB95" s="336"/>
      <c r="AC95" s="336"/>
      <c r="AD95" s="336"/>
      <c r="AE95" s="336"/>
      <c r="AF95" s="336"/>
      <c r="AG95" s="336"/>
      <c r="AH95" s="336"/>
      <c r="AI95" s="336"/>
      <c r="AJ95" s="336"/>
      <c r="AK95" s="338">
        <f t="shared" ref="AK95:AV95" si="416">IFERROR(AK79*$F79/12,0)</f>
        <v>0</v>
      </c>
      <c r="AL95" s="337">
        <f t="shared" si="416"/>
        <v>0</v>
      </c>
      <c r="AM95" s="337">
        <f t="shared" si="416"/>
        <v>0</v>
      </c>
      <c r="AN95" s="337">
        <f t="shared" si="416"/>
        <v>0</v>
      </c>
      <c r="AO95" s="337">
        <f t="shared" si="416"/>
        <v>0</v>
      </c>
      <c r="AP95" s="337">
        <f t="shared" si="416"/>
        <v>0</v>
      </c>
      <c r="AQ95" s="337">
        <f t="shared" si="416"/>
        <v>0</v>
      </c>
      <c r="AR95" s="337">
        <f t="shared" si="416"/>
        <v>0</v>
      </c>
      <c r="AS95" s="337">
        <f t="shared" si="416"/>
        <v>0</v>
      </c>
      <c r="AT95" s="337">
        <f t="shared" si="416"/>
        <v>0</v>
      </c>
      <c r="AU95" s="337">
        <f t="shared" si="416"/>
        <v>0</v>
      </c>
      <c r="AV95" s="339">
        <f t="shared" si="416"/>
        <v>0</v>
      </c>
      <c r="AW95" s="337">
        <f t="shared" ref="AW95:BH95" si="417">IFERROR((1+$K95)*AW79*$F79/12,0)</f>
        <v>0</v>
      </c>
      <c r="AX95" s="337">
        <f t="shared" si="417"/>
        <v>0</v>
      </c>
      <c r="AY95" s="337">
        <f t="shared" si="417"/>
        <v>0</v>
      </c>
      <c r="AZ95" s="337">
        <f t="shared" si="417"/>
        <v>0</v>
      </c>
      <c r="BA95" s="337">
        <f t="shared" si="417"/>
        <v>0</v>
      </c>
      <c r="BB95" s="337">
        <f t="shared" si="417"/>
        <v>0</v>
      </c>
      <c r="BC95" s="337">
        <f t="shared" si="417"/>
        <v>0</v>
      </c>
      <c r="BD95" s="337">
        <f t="shared" si="417"/>
        <v>0</v>
      </c>
      <c r="BE95" s="337">
        <f t="shared" si="417"/>
        <v>0</v>
      </c>
      <c r="BF95" s="337">
        <f t="shared" si="417"/>
        <v>0</v>
      </c>
      <c r="BG95" s="337">
        <f t="shared" si="417"/>
        <v>0</v>
      </c>
      <c r="BH95" s="339">
        <f t="shared" si="417"/>
        <v>0</v>
      </c>
      <c r="BI95" s="337">
        <f t="shared" ref="BI95:BT95" si="418">IFERROR((1+$L95)^2*BI79*$F79/12,0)</f>
        <v>0</v>
      </c>
      <c r="BJ95" s="337">
        <f t="shared" si="418"/>
        <v>0</v>
      </c>
      <c r="BK95" s="337">
        <f t="shared" si="418"/>
        <v>0</v>
      </c>
      <c r="BL95" s="337">
        <f t="shared" si="418"/>
        <v>0</v>
      </c>
      <c r="BM95" s="337">
        <f t="shared" si="418"/>
        <v>0</v>
      </c>
      <c r="BN95" s="337">
        <f t="shared" si="418"/>
        <v>0</v>
      </c>
      <c r="BO95" s="337">
        <f t="shared" si="418"/>
        <v>0</v>
      </c>
      <c r="BP95" s="337">
        <f t="shared" si="418"/>
        <v>0</v>
      </c>
      <c r="BQ95" s="337">
        <f t="shared" si="418"/>
        <v>0</v>
      </c>
      <c r="BR95" s="337">
        <f t="shared" si="418"/>
        <v>0</v>
      </c>
      <c r="BS95" s="337">
        <f t="shared" si="418"/>
        <v>0</v>
      </c>
      <c r="BT95" s="339">
        <f t="shared" si="418"/>
        <v>0</v>
      </c>
      <c r="BU95" s="337">
        <f t="shared" ref="BU95:CF95" si="419">IFERROR((1+$M95)^3*BU79*$F79/12,0)</f>
        <v>0</v>
      </c>
      <c r="BV95" s="337">
        <f t="shared" si="419"/>
        <v>0</v>
      </c>
      <c r="BW95" s="337">
        <f t="shared" si="419"/>
        <v>0</v>
      </c>
      <c r="BX95" s="337">
        <f t="shared" si="419"/>
        <v>0</v>
      </c>
      <c r="BY95" s="337">
        <f t="shared" si="419"/>
        <v>0</v>
      </c>
      <c r="BZ95" s="337">
        <f t="shared" si="419"/>
        <v>0</v>
      </c>
      <c r="CA95" s="337">
        <f t="shared" si="419"/>
        <v>0</v>
      </c>
      <c r="CB95" s="337">
        <f t="shared" si="419"/>
        <v>0</v>
      </c>
      <c r="CC95" s="337">
        <f t="shared" si="419"/>
        <v>0</v>
      </c>
      <c r="CD95" s="337">
        <f t="shared" si="419"/>
        <v>0</v>
      </c>
      <c r="CE95" s="337">
        <f t="shared" si="419"/>
        <v>0</v>
      </c>
      <c r="CF95" s="339">
        <f t="shared" si="419"/>
        <v>0</v>
      </c>
      <c r="CG95" s="337">
        <f t="shared" ref="CG95:CR95" si="420">IFERROR((1+$N95)^4*CG79*$F79/12,0)</f>
        <v>0</v>
      </c>
      <c r="CH95" s="337">
        <f t="shared" si="420"/>
        <v>0</v>
      </c>
      <c r="CI95" s="337">
        <f t="shared" si="420"/>
        <v>0</v>
      </c>
      <c r="CJ95" s="337">
        <f t="shared" si="420"/>
        <v>0</v>
      </c>
      <c r="CK95" s="337">
        <f t="shared" si="420"/>
        <v>0</v>
      </c>
      <c r="CL95" s="337">
        <f t="shared" si="420"/>
        <v>0</v>
      </c>
      <c r="CM95" s="337">
        <f t="shared" si="420"/>
        <v>0</v>
      </c>
      <c r="CN95" s="337">
        <f t="shared" si="420"/>
        <v>0</v>
      </c>
      <c r="CO95" s="337">
        <f t="shared" si="420"/>
        <v>0</v>
      </c>
      <c r="CP95" s="337">
        <f t="shared" si="420"/>
        <v>0</v>
      </c>
      <c r="CQ95" s="337">
        <f t="shared" si="420"/>
        <v>0</v>
      </c>
      <c r="CR95" s="339">
        <f t="shared" si="420"/>
        <v>0</v>
      </c>
      <c r="CS95" s="337">
        <f t="shared" ref="CS95:DD95" si="421">IFERROR((1+$O95)^5*CS79*$F79/12,0)</f>
        <v>0</v>
      </c>
      <c r="CT95" s="337">
        <f t="shared" si="421"/>
        <v>0</v>
      </c>
      <c r="CU95" s="337">
        <f t="shared" si="421"/>
        <v>0</v>
      </c>
      <c r="CV95" s="337">
        <f t="shared" si="421"/>
        <v>0</v>
      </c>
      <c r="CW95" s="337">
        <f t="shared" si="421"/>
        <v>0</v>
      </c>
      <c r="CX95" s="337">
        <f t="shared" si="421"/>
        <v>0</v>
      </c>
      <c r="CY95" s="337">
        <f t="shared" si="421"/>
        <v>0</v>
      </c>
      <c r="CZ95" s="337">
        <f t="shared" si="421"/>
        <v>0</v>
      </c>
      <c r="DA95" s="337">
        <f t="shared" si="421"/>
        <v>0</v>
      </c>
      <c r="DB95" s="337">
        <f t="shared" si="421"/>
        <v>0</v>
      </c>
      <c r="DC95" s="337">
        <f t="shared" si="421"/>
        <v>0</v>
      </c>
      <c r="DD95" s="339">
        <f t="shared" si="421"/>
        <v>0</v>
      </c>
    </row>
    <row r="96" spans="4:108" outlineLevel="1">
      <c r="D96" s="291"/>
      <c r="E96" s="421"/>
      <c r="G96" s="409"/>
      <c r="H96" s="409"/>
      <c r="I96" s="360"/>
      <c r="J96" s="386"/>
      <c r="K96" s="512"/>
      <c r="L96" s="512"/>
      <c r="M96" s="512"/>
      <c r="N96" s="512"/>
      <c r="O96" s="512"/>
      <c r="Q96" s="336"/>
      <c r="R96" s="337"/>
      <c r="S96" s="337"/>
      <c r="T96" s="337"/>
      <c r="U96" s="337"/>
      <c r="V96" s="337"/>
      <c r="W96" s="337"/>
      <c r="X96" s="422"/>
      <c r="Y96" s="336"/>
      <c r="Z96" s="336"/>
      <c r="AA96" s="336"/>
      <c r="AB96" s="336"/>
      <c r="AC96" s="336"/>
      <c r="AD96" s="336"/>
      <c r="AE96" s="336"/>
      <c r="AF96" s="336"/>
      <c r="AG96" s="336"/>
      <c r="AH96" s="336"/>
      <c r="AI96" s="336"/>
      <c r="AJ96" s="336"/>
      <c r="AK96" s="338"/>
      <c r="AL96" s="337"/>
      <c r="AM96" s="337"/>
      <c r="AN96" s="337"/>
      <c r="AO96" s="337"/>
      <c r="AP96" s="337"/>
      <c r="AQ96" s="337"/>
      <c r="AR96" s="337"/>
      <c r="AS96" s="337"/>
      <c r="AT96" s="337"/>
      <c r="AU96" s="337"/>
      <c r="AV96" s="339"/>
      <c r="AW96" s="337"/>
      <c r="AX96" s="337"/>
      <c r="AY96" s="337"/>
      <c r="AZ96" s="337"/>
      <c r="BA96" s="337"/>
      <c r="BB96" s="337"/>
      <c r="BC96" s="337"/>
      <c r="BD96" s="337"/>
      <c r="BE96" s="337"/>
      <c r="BF96" s="337"/>
      <c r="BG96" s="337"/>
      <c r="BH96" s="339"/>
      <c r="BI96" s="337"/>
      <c r="BJ96" s="337"/>
      <c r="BK96" s="337"/>
      <c r="BL96" s="337"/>
      <c r="BM96" s="337"/>
      <c r="BN96" s="337"/>
      <c r="BO96" s="337"/>
      <c r="BP96" s="337"/>
      <c r="BQ96" s="337"/>
      <c r="BR96" s="337"/>
      <c r="BS96" s="337"/>
      <c r="BT96" s="339"/>
      <c r="BU96" s="337"/>
      <c r="BV96" s="337"/>
      <c r="BW96" s="337"/>
      <c r="BX96" s="337"/>
      <c r="BY96" s="337"/>
      <c r="BZ96" s="337"/>
      <c r="CA96" s="337"/>
      <c r="CB96" s="337"/>
      <c r="CC96" s="337"/>
      <c r="CD96" s="337"/>
      <c r="CE96" s="337"/>
      <c r="CF96" s="339"/>
      <c r="CG96" s="337"/>
      <c r="CH96" s="337"/>
      <c r="CI96" s="337"/>
      <c r="CJ96" s="337"/>
      <c r="CK96" s="337"/>
      <c r="CL96" s="337"/>
      <c r="CM96" s="337"/>
      <c r="CN96" s="337"/>
      <c r="CO96" s="337"/>
      <c r="CP96" s="337"/>
      <c r="CQ96" s="337"/>
      <c r="CR96" s="339"/>
      <c r="CS96" s="337"/>
      <c r="CT96" s="337"/>
      <c r="CU96" s="337"/>
      <c r="CV96" s="337"/>
      <c r="CW96" s="337"/>
      <c r="CX96" s="337"/>
      <c r="CY96" s="337"/>
      <c r="CZ96" s="337"/>
      <c r="DA96" s="337"/>
      <c r="DB96" s="337"/>
      <c r="DC96" s="337"/>
      <c r="DD96" s="339"/>
    </row>
    <row r="97" spans="3:108" outlineLevel="1">
      <c r="D97" s="291"/>
      <c r="E97" s="423" t="str">
        <f t="shared" si="378"/>
        <v>Contractors</v>
      </c>
      <c r="G97" s="409"/>
      <c r="H97" s="409"/>
      <c r="I97" s="360"/>
      <c r="J97" s="386"/>
      <c r="K97" s="386"/>
      <c r="L97" s="386"/>
      <c r="M97" s="386"/>
      <c r="N97" s="386"/>
      <c r="O97" s="386"/>
      <c r="Q97" s="336"/>
      <c r="R97" s="337"/>
      <c r="S97" s="337"/>
      <c r="T97" s="337"/>
      <c r="U97" s="337"/>
      <c r="V97" s="337"/>
      <c r="W97" s="337"/>
      <c r="X97" s="422"/>
      <c r="Y97" s="336"/>
      <c r="Z97" s="336"/>
      <c r="AA97" s="336"/>
      <c r="AB97" s="336"/>
      <c r="AC97" s="336"/>
      <c r="AD97" s="336"/>
      <c r="AE97" s="336"/>
      <c r="AF97" s="336"/>
      <c r="AG97" s="336"/>
      <c r="AH97" s="336"/>
      <c r="AI97" s="336"/>
      <c r="AJ97" s="336"/>
      <c r="AK97" s="338"/>
      <c r="AL97" s="337"/>
      <c r="AM97" s="337"/>
      <c r="AN97" s="337"/>
      <c r="AO97" s="337"/>
      <c r="AP97" s="337"/>
      <c r="AQ97" s="337"/>
      <c r="AR97" s="337"/>
      <c r="AS97" s="337"/>
      <c r="AT97" s="337"/>
      <c r="AU97" s="337"/>
      <c r="AV97" s="339"/>
      <c r="AW97" s="337"/>
      <c r="AX97" s="337"/>
      <c r="AY97" s="337"/>
      <c r="AZ97" s="337"/>
      <c r="BA97" s="337"/>
      <c r="BB97" s="337"/>
      <c r="BC97" s="337"/>
      <c r="BD97" s="337"/>
      <c r="BE97" s="337"/>
      <c r="BF97" s="337"/>
      <c r="BG97" s="337"/>
      <c r="BH97" s="339"/>
      <c r="BI97" s="337"/>
      <c r="BJ97" s="337"/>
      <c r="BK97" s="337"/>
      <c r="BL97" s="337"/>
      <c r="BM97" s="337"/>
      <c r="BN97" s="337"/>
      <c r="BO97" s="337"/>
      <c r="BP97" s="337"/>
      <c r="BQ97" s="337"/>
      <c r="BR97" s="337"/>
      <c r="BS97" s="337"/>
      <c r="BT97" s="339"/>
      <c r="BU97" s="337"/>
      <c r="BV97" s="337"/>
      <c r="BW97" s="337"/>
      <c r="BX97" s="337"/>
      <c r="BY97" s="337"/>
      <c r="BZ97" s="337"/>
      <c r="CA97" s="337"/>
      <c r="CB97" s="337"/>
      <c r="CC97" s="337"/>
      <c r="CD97" s="337"/>
      <c r="CE97" s="337"/>
      <c r="CF97" s="339"/>
      <c r="CG97" s="337"/>
      <c r="CH97" s="337"/>
      <c r="CI97" s="337"/>
      <c r="CJ97" s="337"/>
      <c r="CK97" s="337"/>
      <c r="CL97" s="337"/>
      <c r="CM97" s="337"/>
      <c r="CN97" s="337"/>
      <c r="CO97" s="337"/>
      <c r="CP97" s="337"/>
      <c r="CQ97" s="337"/>
      <c r="CR97" s="339"/>
      <c r="CS97" s="337"/>
      <c r="CT97" s="337"/>
      <c r="CU97" s="337"/>
      <c r="CV97" s="337"/>
      <c r="CW97" s="337"/>
      <c r="CX97" s="337"/>
      <c r="CY97" s="337"/>
      <c r="CZ97" s="337"/>
      <c r="DA97" s="337"/>
      <c r="DB97" s="337"/>
      <c r="DC97" s="337"/>
      <c r="DD97" s="339"/>
    </row>
    <row r="98" spans="3:108" outlineLevel="1">
      <c r="D98" s="291"/>
      <c r="E98" s="421" t="str">
        <f t="shared" si="378"/>
        <v>Full-Time Contractors</v>
      </c>
      <c r="G98" s="409"/>
      <c r="H98" s="409"/>
      <c r="I98" s="360"/>
      <c r="J98" s="386"/>
      <c r="K98" s="513"/>
      <c r="L98" s="513"/>
      <c r="M98" s="513"/>
      <c r="N98" s="513"/>
      <c r="O98" s="513"/>
      <c r="Q98" s="336">
        <f t="shared" ref="Q98:Q100" si="422">SUM(Y98:AJ98)</f>
        <v>0</v>
      </c>
      <c r="R98" s="337">
        <f t="shared" si="404"/>
        <v>160000</v>
      </c>
      <c r="S98" s="337">
        <f t="shared" si="405"/>
        <v>660000</v>
      </c>
      <c r="T98" s="337">
        <f t="shared" si="406"/>
        <v>1500000</v>
      </c>
      <c r="U98" s="337">
        <f t="shared" si="407"/>
        <v>2340000</v>
      </c>
      <c r="V98" s="337">
        <f t="shared" si="408"/>
        <v>2760000</v>
      </c>
      <c r="W98" s="337">
        <f t="shared" si="409"/>
        <v>2760000</v>
      </c>
      <c r="X98" s="422"/>
      <c r="Y98" s="336"/>
      <c r="Z98" s="336"/>
      <c r="AA98" s="336"/>
      <c r="AB98" s="336"/>
      <c r="AC98" s="336"/>
      <c r="AD98" s="336"/>
      <c r="AE98" s="336"/>
      <c r="AF98" s="336"/>
      <c r="AG98" s="336"/>
      <c r="AH98" s="336"/>
      <c r="AI98" s="336"/>
      <c r="AJ98" s="336"/>
      <c r="AK98" s="338">
        <f t="shared" ref="AK98:AV98" si="423">IFERROR(AK82*$F82/12,0)</f>
        <v>10000</v>
      </c>
      <c r="AL98" s="337">
        <f t="shared" si="423"/>
        <v>10000</v>
      </c>
      <c r="AM98" s="337">
        <f t="shared" si="423"/>
        <v>10000</v>
      </c>
      <c r="AN98" s="337">
        <f t="shared" si="423"/>
        <v>10000</v>
      </c>
      <c r="AO98" s="337">
        <f t="shared" si="423"/>
        <v>10000</v>
      </c>
      <c r="AP98" s="337">
        <f t="shared" si="423"/>
        <v>10000</v>
      </c>
      <c r="AQ98" s="337">
        <f t="shared" si="423"/>
        <v>10000</v>
      </c>
      <c r="AR98" s="337">
        <f t="shared" si="423"/>
        <v>10000</v>
      </c>
      <c r="AS98" s="337">
        <f t="shared" si="423"/>
        <v>20000</v>
      </c>
      <c r="AT98" s="337">
        <f t="shared" si="423"/>
        <v>20000</v>
      </c>
      <c r="AU98" s="337">
        <f t="shared" si="423"/>
        <v>20000</v>
      </c>
      <c r="AV98" s="339">
        <f t="shared" si="423"/>
        <v>20000</v>
      </c>
      <c r="AW98" s="337">
        <f t="shared" ref="AW98:BH98" si="424">IFERROR((1+$K98)*AW82*$F82/12,0)</f>
        <v>30000</v>
      </c>
      <c r="AX98" s="337">
        <f t="shared" si="424"/>
        <v>30000</v>
      </c>
      <c r="AY98" s="337">
        <f t="shared" si="424"/>
        <v>30000</v>
      </c>
      <c r="AZ98" s="337">
        <f t="shared" si="424"/>
        <v>40000</v>
      </c>
      <c r="BA98" s="337">
        <f t="shared" si="424"/>
        <v>40000</v>
      </c>
      <c r="BB98" s="337">
        <f t="shared" si="424"/>
        <v>40000</v>
      </c>
      <c r="BC98" s="337">
        <f t="shared" si="424"/>
        <v>60000</v>
      </c>
      <c r="BD98" s="337">
        <f t="shared" si="424"/>
        <v>70000</v>
      </c>
      <c r="BE98" s="337">
        <f t="shared" si="424"/>
        <v>70000</v>
      </c>
      <c r="BF98" s="337">
        <f t="shared" si="424"/>
        <v>70000</v>
      </c>
      <c r="BG98" s="337">
        <f t="shared" si="424"/>
        <v>90000</v>
      </c>
      <c r="BH98" s="339">
        <f t="shared" si="424"/>
        <v>90000</v>
      </c>
      <c r="BI98" s="337">
        <f t="shared" ref="BI98:BT98" si="425">IFERROR((1+$L98)^2*BI82*$F82/12,0)</f>
        <v>100000</v>
      </c>
      <c r="BJ98" s="337">
        <f t="shared" si="425"/>
        <v>100000</v>
      </c>
      <c r="BK98" s="337">
        <f t="shared" si="425"/>
        <v>100000</v>
      </c>
      <c r="BL98" s="337">
        <f t="shared" si="425"/>
        <v>110000</v>
      </c>
      <c r="BM98" s="337">
        <f t="shared" si="425"/>
        <v>110000</v>
      </c>
      <c r="BN98" s="337">
        <f t="shared" si="425"/>
        <v>110000</v>
      </c>
      <c r="BO98" s="337">
        <f t="shared" si="425"/>
        <v>130000</v>
      </c>
      <c r="BP98" s="337">
        <f t="shared" si="425"/>
        <v>140000</v>
      </c>
      <c r="BQ98" s="337">
        <f t="shared" si="425"/>
        <v>140000</v>
      </c>
      <c r="BR98" s="337">
        <f t="shared" si="425"/>
        <v>140000</v>
      </c>
      <c r="BS98" s="337">
        <f t="shared" si="425"/>
        <v>160000</v>
      </c>
      <c r="BT98" s="339">
        <f t="shared" si="425"/>
        <v>160000</v>
      </c>
      <c r="BU98" s="337">
        <f t="shared" ref="BU98:CF98" si="426">IFERROR((1+$M98)^3*BU82*$F82/12,0)</f>
        <v>170000</v>
      </c>
      <c r="BV98" s="337">
        <f t="shared" si="426"/>
        <v>170000</v>
      </c>
      <c r="BW98" s="337">
        <f t="shared" si="426"/>
        <v>170000</v>
      </c>
      <c r="BX98" s="337">
        <f t="shared" si="426"/>
        <v>180000</v>
      </c>
      <c r="BY98" s="337">
        <f t="shared" si="426"/>
        <v>180000</v>
      </c>
      <c r="BZ98" s="337">
        <f t="shared" si="426"/>
        <v>180000</v>
      </c>
      <c r="CA98" s="337">
        <f t="shared" si="426"/>
        <v>200000</v>
      </c>
      <c r="CB98" s="337">
        <f t="shared" si="426"/>
        <v>210000</v>
      </c>
      <c r="CC98" s="337">
        <f t="shared" si="426"/>
        <v>210000</v>
      </c>
      <c r="CD98" s="337">
        <f t="shared" si="426"/>
        <v>210000</v>
      </c>
      <c r="CE98" s="337">
        <f t="shared" si="426"/>
        <v>230000</v>
      </c>
      <c r="CF98" s="339">
        <f t="shared" si="426"/>
        <v>230000</v>
      </c>
      <c r="CG98" s="337">
        <f t="shared" ref="CG98:CR98" si="427">IFERROR((1+$N98)^4*CG82*$F82/12,0)</f>
        <v>230000</v>
      </c>
      <c r="CH98" s="337">
        <f t="shared" si="427"/>
        <v>230000</v>
      </c>
      <c r="CI98" s="337">
        <f t="shared" si="427"/>
        <v>230000</v>
      </c>
      <c r="CJ98" s="337">
        <f t="shared" si="427"/>
        <v>230000</v>
      </c>
      <c r="CK98" s="337">
        <f t="shared" si="427"/>
        <v>230000</v>
      </c>
      <c r="CL98" s="337">
        <f t="shared" si="427"/>
        <v>230000</v>
      </c>
      <c r="CM98" s="337">
        <f t="shared" si="427"/>
        <v>230000</v>
      </c>
      <c r="CN98" s="337">
        <f t="shared" si="427"/>
        <v>230000</v>
      </c>
      <c r="CO98" s="337">
        <f t="shared" si="427"/>
        <v>230000</v>
      </c>
      <c r="CP98" s="337">
        <f t="shared" si="427"/>
        <v>230000</v>
      </c>
      <c r="CQ98" s="337">
        <f t="shared" si="427"/>
        <v>230000</v>
      </c>
      <c r="CR98" s="339">
        <f t="shared" si="427"/>
        <v>230000</v>
      </c>
      <c r="CS98" s="337">
        <f t="shared" ref="CS98:DD98" si="428">IFERROR((1+$O98)^5*CS82*$F82/12,0)</f>
        <v>230000</v>
      </c>
      <c r="CT98" s="337">
        <f t="shared" si="428"/>
        <v>230000</v>
      </c>
      <c r="CU98" s="337">
        <f t="shared" si="428"/>
        <v>230000</v>
      </c>
      <c r="CV98" s="337">
        <f t="shared" si="428"/>
        <v>230000</v>
      </c>
      <c r="CW98" s="337">
        <f t="shared" si="428"/>
        <v>230000</v>
      </c>
      <c r="CX98" s="337">
        <f t="shared" si="428"/>
        <v>230000</v>
      </c>
      <c r="CY98" s="337">
        <f t="shared" si="428"/>
        <v>230000</v>
      </c>
      <c r="CZ98" s="337">
        <f t="shared" si="428"/>
        <v>230000</v>
      </c>
      <c r="DA98" s="337">
        <f t="shared" si="428"/>
        <v>230000</v>
      </c>
      <c r="DB98" s="337">
        <f t="shared" si="428"/>
        <v>230000</v>
      </c>
      <c r="DC98" s="337">
        <f t="shared" si="428"/>
        <v>230000</v>
      </c>
      <c r="DD98" s="339">
        <f t="shared" si="428"/>
        <v>230000</v>
      </c>
    </row>
    <row r="99" spans="3:108" outlineLevel="1">
      <c r="D99" s="291"/>
      <c r="E99" s="421">
        <f t="shared" si="378"/>
        <v>0</v>
      </c>
      <c r="G99" s="409"/>
      <c r="H99" s="409"/>
      <c r="I99" s="360"/>
      <c r="J99" s="386"/>
      <c r="K99" s="513"/>
      <c r="L99" s="513"/>
      <c r="M99" s="513"/>
      <c r="N99" s="513"/>
      <c r="O99" s="513"/>
      <c r="Q99" s="336">
        <f t="shared" si="422"/>
        <v>0</v>
      </c>
      <c r="R99" s="337">
        <f t="shared" si="404"/>
        <v>0</v>
      </c>
      <c r="S99" s="337">
        <f t="shared" si="405"/>
        <v>0</v>
      </c>
      <c r="T99" s="337">
        <f t="shared" si="406"/>
        <v>0</v>
      </c>
      <c r="U99" s="337">
        <f t="shared" si="407"/>
        <v>0</v>
      </c>
      <c r="V99" s="337">
        <f t="shared" si="408"/>
        <v>0</v>
      </c>
      <c r="W99" s="337">
        <f t="shared" si="409"/>
        <v>0</v>
      </c>
      <c r="X99" s="422"/>
      <c r="Y99" s="336"/>
      <c r="Z99" s="336"/>
      <c r="AA99" s="336"/>
      <c r="AB99" s="336"/>
      <c r="AC99" s="336"/>
      <c r="AD99" s="336"/>
      <c r="AE99" s="336"/>
      <c r="AF99" s="336"/>
      <c r="AG99" s="336"/>
      <c r="AH99" s="336"/>
      <c r="AI99" s="336"/>
      <c r="AJ99" s="336"/>
      <c r="AK99" s="338">
        <f t="shared" ref="AK99:AV99" si="429">IFERROR(AK83*$F83/12,0)</f>
        <v>0</v>
      </c>
      <c r="AL99" s="337">
        <f t="shared" si="429"/>
        <v>0</v>
      </c>
      <c r="AM99" s="337">
        <f t="shared" si="429"/>
        <v>0</v>
      </c>
      <c r="AN99" s="337">
        <f t="shared" si="429"/>
        <v>0</v>
      </c>
      <c r="AO99" s="337">
        <f t="shared" si="429"/>
        <v>0</v>
      </c>
      <c r="AP99" s="337">
        <f t="shared" si="429"/>
        <v>0</v>
      </c>
      <c r="AQ99" s="337">
        <f t="shared" si="429"/>
        <v>0</v>
      </c>
      <c r="AR99" s="337">
        <f t="shared" si="429"/>
        <v>0</v>
      </c>
      <c r="AS99" s="337">
        <f t="shared" si="429"/>
        <v>0</v>
      </c>
      <c r="AT99" s="337">
        <f t="shared" si="429"/>
        <v>0</v>
      </c>
      <c r="AU99" s="337">
        <f t="shared" si="429"/>
        <v>0</v>
      </c>
      <c r="AV99" s="339">
        <f t="shared" si="429"/>
        <v>0</v>
      </c>
      <c r="AW99" s="337">
        <f t="shared" ref="AW99:BH99" si="430">IFERROR((1+$K99)*AW83*$F83/12,0)</f>
        <v>0</v>
      </c>
      <c r="AX99" s="337">
        <f t="shared" si="430"/>
        <v>0</v>
      </c>
      <c r="AY99" s="337">
        <f t="shared" si="430"/>
        <v>0</v>
      </c>
      <c r="AZ99" s="337">
        <f t="shared" si="430"/>
        <v>0</v>
      </c>
      <c r="BA99" s="337">
        <f t="shared" si="430"/>
        <v>0</v>
      </c>
      <c r="BB99" s="337">
        <f t="shared" si="430"/>
        <v>0</v>
      </c>
      <c r="BC99" s="337">
        <f t="shared" si="430"/>
        <v>0</v>
      </c>
      <c r="BD99" s="337">
        <f t="shared" si="430"/>
        <v>0</v>
      </c>
      <c r="BE99" s="337">
        <f t="shared" si="430"/>
        <v>0</v>
      </c>
      <c r="BF99" s="337">
        <f t="shared" si="430"/>
        <v>0</v>
      </c>
      <c r="BG99" s="337">
        <f t="shared" si="430"/>
        <v>0</v>
      </c>
      <c r="BH99" s="339">
        <f t="shared" si="430"/>
        <v>0</v>
      </c>
      <c r="BI99" s="337">
        <f t="shared" ref="BI99:BT99" si="431">IFERROR((1+$L99)^2*BI83*$F83/12,0)</f>
        <v>0</v>
      </c>
      <c r="BJ99" s="337">
        <f t="shared" si="431"/>
        <v>0</v>
      </c>
      <c r="BK99" s="337">
        <f t="shared" si="431"/>
        <v>0</v>
      </c>
      <c r="BL99" s="337">
        <f t="shared" si="431"/>
        <v>0</v>
      </c>
      <c r="BM99" s="337">
        <f t="shared" si="431"/>
        <v>0</v>
      </c>
      <c r="BN99" s="337">
        <f t="shared" si="431"/>
        <v>0</v>
      </c>
      <c r="BO99" s="337">
        <f t="shared" si="431"/>
        <v>0</v>
      </c>
      <c r="BP99" s="337">
        <f t="shared" si="431"/>
        <v>0</v>
      </c>
      <c r="BQ99" s="337">
        <f t="shared" si="431"/>
        <v>0</v>
      </c>
      <c r="BR99" s="337">
        <f t="shared" si="431"/>
        <v>0</v>
      </c>
      <c r="BS99" s="337">
        <f t="shared" si="431"/>
        <v>0</v>
      </c>
      <c r="BT99" s="339">
        <f t="shared" si="431"/>
        <v>0</v>
      </c>
      <c r="BU99" s="337">
        <f t="shared" ref="BU99:CF99" si="432">IFERROR((1+$M99)^3*BU83*$F83/12,0)</f>
        <v>0</v>
      </c>
      <c r="BV99" s="337">
        <f t="shared" si="432"/>
        <v>0</v>
      </c>
      <c r="BW99" s="337">
        <f t="shared" si="432"/>
        <v>0</v>
      </c>
      <c r="BX99" s="337">
        <f t="shared" si="432"/>
        <v>0</v>
      </c>
      <c r="BY99" s="337">
        <f t="shared" si="432"/>
        <v>0</v>
      </c>
      <c r="BZ99" s="337">
        <f t="shared" si="432"/>
        <v>0</v>
      </c>
      <c r="CA99" s="337">
        <f t="shared" si="432"/>
        <v>0</v>
      </c>
      <c r="CB99" s="337">
        <f t="shared" si="432"/>
        <v>0</v>
      </c>
      <c r="CC99" s="337">
        <f t="shared" si="432"/>
        <v>0</v>
      </c>
      <c r="CD99" s="337">
        <f t="shared" si="432"/>
        <v>0</v>
      </c>
      <c r="CE99" s="337">
        <f t="shared" si="432"/>
        <v>0</v>
      </c>
      <c r="CF99" s="339">
        <f t="shared" si="432"/>
        <v>0</v>
      </c>
      <c r="CG99" s="337">
        <f t="shared" ref="CG99:CR99" si="433">IFERROR((1+$N99)^4*CG83*$F83/12,0)</f>
        <v>0</v>
      </c>
      <c r="CH99" s="337">
        <f t="shared" si="433"/>
        <v>0</v>
      </c>
      <c r="CI99" s="337">
        <f t="shared" si="433"/>
        <v>0</v>
      </c>
      <c r="CJ99" s="337">
        <f t="shared" si="433"/>
        <v>0</v>
      </c>
      <c r="CK99" s="337">
        <f t="shared" si="433"/>
        <v>0</v>
      </c>
      <c r="CL99" s="337">
        <f t="shared" si="433"/>
        <v>0</v>
      </c>
      <c r="CM99" s="337">
        <f t="shared" si="433"/>
        <v>0</v>
      </c>
      <c r="CN99" s="337">
        <f t="shared" si="433"/>
        <v>0</v>
      </c>
      <c r="CO99" s="337">
        <f t="shared" si="433"/>
        <v>0</v>
      </c>
      <c r="CP99" s="337">
        <f t="shared" si="433"/>
        <v>0</v>
      </c>
      <c r="CQ99" s="337">
        <f t="shared" si="433"/>
        <v>0</v>
      </c>
      <c r="CR99" s="339">
        <f t="shared" si="433"/>
        <v>0</v>
      </c>
      <c r="CS99" s="337">
        <f t="shared" ref="CS99:DD99" si="434">IFERROR((1+$O99)^5*CS83*$F83/12,0)</f>
        <v>0</v>
      </c>
      <c r="CT99" s="337">
        <f t="shared" si="434"/>
        <v>0</v>
      </c>
      <c r="CU99" s="337">
        <f t="shared" si="434"/>
        <v>0</v>
      </c>
      <c r="CV99" s="337">
        <f t="shared" si="434"/>
        <v>0</v>
      </c>
      <c r="CW99" s="337">
        <f t="shared" si="434"/>
        <v>0</v>
      </c>
      <c r="CX99" s="337">
        <f t="shared" si="434"/>
        <v>0</v>
      </c>
      <c r="CY99" s="337">
        <f t="shared" si="434"/>
        <v>0</v>
      </c>
      <c r="CZ99" s="337">
        <f t="shared" si="434"/>
        <v>0</v>
      </c>
      <c r="DA99" s="337">
        <f t="shared" si="434"/>
        <v>0</v>
      </c>
      <c r="DB99" s="337">
        <f t="shared" si="434"/>
        <v>0</v>
      </c>
      <c r="DC99" s="337">
        <f t="shared" si="434"/>
        <v>0</v>
      </c>
      <c r="DD99" s="339">
        <f t="shared" si="434"/>
        <v>0</v>
      </c>
    </row>
    <row r="100" spans="3:108" outlineLevel="1">
      <c r="D100" s="291"/>
      <c r="E100" s="421">
        <f t="shared" si="378"/>
        <v>0</v>
      </c>
      <c r="G100" s="409"/>
      <c r="H100" s="409"/>
      <c r="I100" s="360"/>
      <c r="J100" s="386"/>
      <c r="K100" s="513"/>
      <c r="L100" s="513"/>
      <c r="M100" s="513"/>
      <c r="N100" s="513"/>
      <c r="O100" s="513"/>
      <c r="Q100" s="336">
        <f t="shared" si="422"/>
        <v>0</v>
      </c>
      <c r="R100" s="337">
        <f t="shared" si="404"/>
        <v>0</v>
      </c>
      <c r="S100" s="337">
        <f t="shared" si="405"/>
        <v>0</v>
      </c>
      <c r="T100" s="337">
        <f t="shared" si="406"/>
        <v>0</v>
      </c>
      <c r="U100" s="337">
        <f t="shared" si="407"/>
        <v>0</v>
      </c>
      <c r="V100" s="337">
        <f t="shared" si="408"/>
        <v>0</v>
      </c>
      <c r="W100" s="337">
        <f t="shared" si="409"/>
        <v>0</v>
      </c>
      <c r="X100" s="422"/>
      <c r="Y100" s="336"/>
      <c r="Z100" s="336"/>
      <c r="AA100" s="336"/>
      <c r="AB100" s="336"/>
      <c r="AC100" s="336"/>
      <c r="AD100" s="336"/>
      <c r="AE100" s="336"/>
      <c r="AF100" s="336"/>
      <c r="AG100" s="336"/>
      <c r="AH100" s="336"/>
      <c r="AI100" s="336"/>
      <c r="AJ100" s="336"/>
      <c r="AK100" s="338">
        <f t="shared" ref="AK100:AV100" si="435">IFERROR(AK84*$F84/12,0)</f>
        <v>0</v>
      </c>
      <c r="AL100" s="337">
        <f t="shared" si="435"/>
        <v>0</v>
      </c>
      <c r="AM100" s="337">
        <f t="shared" si="435"/>
        <v>0</v>
      </c>
      <c r="AN100" s="337">
        <f t="shared" si="435"/>
        <v>0</v>
      </c>
      <c r="AO100" s="337">
        <f t="shared" si="435"/>
        <v>0</v>
      </c>
      <c r="AP100" s="337">
        <f t="shared" si="435"/>
        <v>0</v>
      </c>
      <c r="AQ100" s="337">
        <f t="shared" si="435"/>
        <v>0</v>
      </c>
      <c r="AR100" s="337">
        <f t="shared" si="435"/>
        <v>0</v>
      </c>
      <c r="AS100" s="337">
        <f t="shared" si="435"/>
        <v>0</v>
      </c>
      <c r="AT100" s="337">
        <f t="shared" si="435"/>
        <v>0</v>
      </c>
      <c r="AU100" s="337">
        <f t="shared" si="435"/>
        <v>0</v>
      </c>
      <c r="AV100" s="339">
        <f t="shared" si="435"/>
        <v>0</v>
      </c>
      <c r="AW100" s="337">
        <f t="shared" ref="AW100:BH100" si="436">IFERROR((1+$K100)*AW84*$F84/12,0)</f>
        <v>0</v>
      </c>
      <c r="AX100" s="337">
        <f t="shared" si="436"/>
        <v>0</v>
      </c>
      <c r="AY100" s="337">
        <f t="shared" si="436"/>
        <v>0</v>
      </c>
      <c r="AZ100" s="337">
        <f t="shared" si="436"/>
        <v>0</v>
      </c>
      <c r="BA100" s="337">
        <f t="shared" si="436"/>
        <v>0</v>
      </c>
      <c r="BB100" s="337">
        <f t="shared" si="436"/>
        <v>0</v>
      </c>
      <c r="BC100" s="337">
        <f t="shared" si="436"/>
        <v>0</v>
      </c>
      <c r="BD100" s="337">
        <f t="shared" si="436"/>
        <v>0</v>
      </c>
      <c r="BE100" s="337">
        <f t="shared" si="436"/>
        <v>0</v>
      </c>
      <c r="BF100" s="337">
        <f t="shared" si="436"/>
        <v>0</v>
      </c>
      <c r="BG100" s="337">
        <f t="shared" si="436"/>
        <v>0</v>
      </c>
      <c r="BH100" s="339">
        <f t="shared" si="436"/>
        <v>0</v>
      </c>
      <c r="BI100" s="337">
        <f t="shared" ref="BI100:BT100" si="437">IFERROR((1+$L100)^2*BI84*$F84/12,0)</f>
        <v>0</v>
      </c>
      <c r="BJ100" s="337">
        <f t="shared" si="437"/>
        <v>0</v>
      </c>
      <c r="BK100" s="337">
        <f t="shared" si="437"/>
        <v>0</v>
      </c>
      <c r="BL100" s="337">
        <f t="shared" si="437"/>
        <v>0</v>
      </c>
      <c r="BM100" s="337">
        <f t="shared" si="437"/>
        <v>0</v>
      </c>
      <c r="BN100" s="337">
        <f t="shared" si="437"/>
        <v>0</v>
      </c>
      <c r="BO100" s="337">
        <f t="shared" si="437"/>
        <v>0</v>
      </c>
      <c r="BP100" s="337">
        <f t="shared" si="437"/>
        <v>0</v>
      </c>
      <c r="BQ100" s="337">
        <f t="shared" si="437"/>
        <v>0</v>
      </c>
      <c r="BR100" s="337">
        <f t="shared" si="437"/>
        <v>0</v>
      </c>
      <c r="BS100" s="337">
        <f t="shared" si="437"/>
        <v>0</v>
      </c>
      <c r="BT100" s="339">
        <f t="shared" si="437"/>
        <v>0</v>
      </c>
      <c r="BU100" s="337">
        <f t="shared" ref="BU100:CF100" si="438">IFERROR((1+$M100)^3*BU84*$F84/12,0)</f>
        <v>0</v>
      </c>
      <c r="BV100" s="337">
        <f t="shared" si="438"/>
        <v>0</v>
      </c>
      <c r="BW100" s="337">
        <f t="shared" si="438"/>
        <v>0</v>
      </c>
      <c r="BX100" s="337">
        <f t="shared" si="438"/>
        <v>0</v>
      </c>
      <c r="BY100" s="337">
        <f t="shared" si="438"/>
        <v>0</v>
      </c>
      <c r="BZ100" s="337">
        <f t="shared" si="438"/>
        <v>0</v>
      </c>
      <c r="CA100" s="337">
        <f t="shared" si="438"/>
        <v>0</v>
      </c>
      <c r="CB100" s="337">
        <f t="shared" si="438"/>
        <v>0</v>
      </c>
      <c r="CC100" s="337">
        <f t="shared" si="438"/>
        <v>0</v>
      </c>
      <c r="CD100" s="337">
        <f t="shared" si="438"/>
        <v>0</v>
      </c>
      <c r="CE100" s="337">
        <f t="shared" si="438"/>
        <v>0</v>
      </c>
      <c r="CF100" s="339">
        <f t="shared" si="438"/>
        <v>0</v>
      </c>
      <c r="CG100" s="337">
        <f t="shared" ref="CG100:CR100" si="439">IFERROR((1+$N100)^4*CG84*$F84/12,0)</f>
        <v>0</v>
      </c>
      <c r="CH100" s="337">
        <f t="shared" si="439"/>
        <v>0</v>
      </c>
      <c r="CI100" s="337">
        <f t="shared" si="439"/>
        <v>0</v>
      </c>
      <c r="CJ100" s="337">
        <f t="shared" si="439"/>
        <v>0</v>
      </c>
      <c r="CK100" s="337">
        <f t="shared" si="439"/>
        <v>0</v>
      </c>
      <c r="CL100" s="337">
        <f t="shared" si="439"/>
        <v>0</v>
      </c>
      <c r="CM100" s="337">
        <f t="shared" si="439"/>
        <v>0</v>
      </c>
      <c r="CN100" s="337">
        <f t="shared" si="439"/>
        <v>0</v>
      </c>
      <c r="CO100" s="337">
        <f t="shared" si="439"/>
        <v>0</v>
      </c>
      <c r="CP100" s="337">
        <f t="shared" si="439"/>
        <v>0</v>
      </c>
      <c r="CQ100" s="337">
        <f t="shared" si="439"/>
        <v>0</v>
      </c>
      <c r="CR100" s="339">
        <f t="shared" si="439"/>
        <v>0</v>
      </c>
      <c r="CS100" s="337">
        <f t="shared" ref="CS100:DD100" si="440">IFERROR((1+$O100)^5*CS84*$F84/12,0)</f>
        <v>0</v>
      </c>
      <c r="CT100" s="337">
        <f t="shared" si="440"/>
        <v>0</v>
      </c>
      <c r="CU100" s="337">
        <f t="shared" si="440"/>
        <v>0</v>
      </c>
      <c r="CV100" s="337">
        <f t="shared" si="440"/>
        <v>0</v>
      </c>
      <c r="CW100" s="337">
        <f t="shared" si="440"/>
        <v>0</v>
      </c>
      <c r="CX100" s="337">
        <f t="shared" si="440"/>
        <v>0</v>
      </c>
      <c r="CY100" s="337">
        <f t="shared" si="440"/>
        <v>0</v>
      </c>
      <c r="CZ100" s="337">
        <f t="shared" si="440"/>
        <v>0</v>
      </c>
      <c r="DA100" s="337">
        <f t="shared" si="440"/>
        <v>0</v>
      </c>
      <c r="DB100" s="337">
        <f t="shared" si="440"/>
        <v>0</v>
      </c>
      <c r="DC100" s="337">
        <f t="shared" si="440"/>
        <v>0</v>
      </c>
      <c r="DD100" s="339">
        <f t="shared" si="440"/>
        <v>0</v>
      </c>
    </row>
    <row r="101" spans="3:108" s="330" customFormat="1" outlineLevel="1">
      <c r="C101" s="291"/>
      <c r="D101" s="291"/>
      <c r="E101" s="322" t="s">
        <v>202</v>
      </c>
      <c r="F101" s="323"/>
      <c r="G101" s="323"/>
      <c r="H101" s="323"/>
      <c r="I101" s="324"/>
      <c r="J101" s="322"/>
      <c r="K101" s="322"/>
      <c r="L101" s="322"/>
      <c r="M101" s="322"/>
      <c r="N101" s="322"/>
      <c r="O101" s="322"/>
      <c r="Q101" s="325">
        <f>SUM(Y101:AJ101)</f>
        <v>920000.00000000012</v>
      </c>
      <c r="R101" s="326">
        <f>SUM(AK101:AV101)</f>
        <v>3121250.0000000005</v>
      </c>
      <c r="S101" s="326">
        <f>SUM(AW101:BH101)</f>
        <v>7327158.333333334</v>
      </c>
      <c r="T101" s="326">
        <f>SUM(BI101:BT101)</f>
        <v>9205885.333333334</v>
      </c>
      <c r="U101" s="326">
        <f>SUM(BU101:CF101)</f>
        <v>15784620.120000003</v>
      </c>
      <c r="V101" s="326">
        <f>SUM(CG101:CR101)</f>
        <v>25247748.767999999</v>
      </c>
      <c r="W101" s="326">
        <f>SUM(CS101:DD101)</f>
        <v>37207172.320512012</v>
      </c>
      <c r="X101" s="327"/>
      <c r="Y101" s="325">
        <v>20000</v>
      </c>
      <c r="Z101" s="325">
        <v>30000</v>
      </c>
      <c r="AA101" s="325">
        <v>30000</v>
      </c>
      <c r="AB101" s="325">
        <v>60833.333333333336</v>
      </c>
      <c r="AC101" s="325">
        <v>90000</v>
      </c>
      <c r="AD101" s="325">
        <v>90000</v>
      </c>
      <c r="AE101" s="325">
        <v>90000</v>
      </c>
      <c r="AF101" s="325">
        <v>90000</v>
      </c>
      <c r="AG101" s="325">
        <v>90000</v>
      </c>
      <c r="AH101" s="325">
        <v>100000</v>
      </c>
      <c r="AI101" s="325">
        <v>114583.33333333334</v>
      </c>
      <c r="AJ101" s="325">
        <v>114583.33333333334</v>
      </c>
      <c r="AK101" s="328">
        <f t="shared" ref="AK101:BD101" si="441">SUM(AK89:AK100)</f>
        <v>112083.33333333334</v>
      </c>
      <c r="AL101" s="326">
        <f t="shared" si="441"/>
        <v>126666.66666666667</v>
      </c>
      <c r="AM101" s="326">
        <f t="shared" si="441"/>
        <v>141250</v>
      </c>
      <c r="AN101" s="326">
        <f t="shared" si="441"/>
        <v>185000</v>
      </c>
      <c r="AO101" s="326">
        <f t="shared" si="441"/>
        <v>241250</v>
      </c>
      <c r="AP101" s="326">
        <f t="shared" si="441"/>
        <v>270416.66666666669</v>
      </c>
      <c r="AQ101" s="326">
        <f t="shared" si="441"/>
        <v>281250</v>
      </c>
      <c r="AR101" s="326">
        <f t="shared" si="441"/>
        <v>303750</v>
      </c>
      <c r="AS101" s="326">
        <f t="shared" si="441"/>
        <v>329166.66666666669</v>
      </c>
      <c r="AT101" s="326">
        <f t="shared" si="441"/>
        <v>343750</v>
      </c>
      <c r="AU101" s="326">
        <f t="shared" si="441"/>
        <v>393333.33333333331</v>
      </c>
      <c r="AV101" s="329">
        <f t="shared" si="441"/>
        <v>393333.33333333331</v>
      </c>
      <c r="AW101" s="326">
        <f t="shared" si="441"/>
        <v>454358.33333333337</v>
      </c>
      <c r="AX101" s="326">
        <f t="shared" si="441"/>
        <v>470400</v>
      </c>
      <c r="AY101" s="326">
        <f t="shared" si="441"/>
        <v>498141.66666666663</v>
      </c>
      <c r="AZ101" s="326">
        <f t="shared" si="441"/>
        <v>545491.66666666674</v>
      </c>
      <c r="BA101" s="326">
        <f t="shared" si="441"/>
        <v>548033.33333333337</v>
      </c>
      <c r="BB101" s="326">
        <f t="shared" si="441"/>
        <v>617675</v>
      </c>
      <c r="BC101" s="326">
        <f t="shared" si="441"/>
        <v>650275</v>
      </c>
      <c r="BD101" s="326">
        <f t="shared" si="441"/>
        <v>660275</v>
      </c>
      <c r="BE101" s="326">
        <f t="shared" ref="BE101:CJ101" si="442">SUM(BE89:BE100)</f>
        <v>676316.66666666663</v>
      </c>
      <c r="BF101" s="326">
        <f t="shared" si="442"/>
        <v>692358.33333333337</v>
      </c>
      <c r="BG101" s="326">
        <f t="shared" si="442"/>
        <v>751066.66666666663</v>
      </c>
      <c r="BH101" s="329">
        <f t="shared" si="442"/>
        <v>762766.66666666663</v>
      </c>
      <c r="BI101" s="326">
        <f t="shared" si="442"/>
        <v>836011.33333333349</v>
      </c>
      <c r="BJ101" s="326">
        <f t="shared" si="442"/>
        <v>850591.33333333349</v>
      </c>
      <c r="BK101" s="326">
        <f t="shared" si="442"/>
        <v>865171.33333333349</v>
      </c>
      <c r="BL101" s="326">
        <f t="shared" si="442"/>
        <v>889751.33333333349</v>
      </c>
      <c r="BM101" s="326">
        <f t="shared" si="442"/>
        <v>904331.33333333337</v>
      </c>
      <c r="BN101" s="326">
        <f t="shared" si="442"/>
        <v>583640.5</v>
      </c>
      <c r="BO101" s="326">
        <f t="shared" si="442"/>
        <v>630856.5</v>
      </c>
      <c r="BP101" s="326">
        <f t="shared" si="442"/>
        <v>655436.5</v>
      </c>
      <c r="BQ101" s="326">
        <f t="shared" si="442"/>
        <v>687662.33333333326</v>
      </c>
      <c r="BR101" s="326">
        <f t="shared" si="442"/>
        <v>719888.16666666663</v>
      </c>
      <c r="BS101" s="326">
        <f t="shared" si="442"/>
        <v>791272.33333333337</v>
      </c>
      <c r="BT101" s="329">
        <f t="shared" si="442"/>
        <v>791272.33333333337</v>
      </c>
      <c r="BU101" s="326">
        <f t="shared" si="442"/>
        <v>979340.12</v>
      </c>
      <c r="BV101" s="326">
        <f t="shared" si="442"/>
        <v>989837.72</v>
      </c>
      <c r="BW101" s="326">
        <f t="shared" si="442"/>
        <v>1034452.52</v>
      </c>
      <c r="BX101" s="326">
        <f t="shared" si="442"/>
        <v>1089067.3199999998</v>
      </c>
      <c r="BY101" s="326">
        <f t="shared" si="442"/>
        <v>1123184.52</v>
      </c>
      <c r="BZ101" s="326">
        <f t="shared" si="442"/>
        <v>1157301.7200000002</v>
      </c>
      <c r="CA101" s="326">
        <f t="shared" si="442"/>
        <v>1344380.24</v>
      </c>
      <c r="CB101" s="326">
        <f t="shared" si="442"/>
        <v>1422614.6400000001</v>
      </c>
      <c r="CC101" s="326">
        <f t="shared" si="442"/>
        <v>1516043.2800000003</v>
      </c>
      <c r="CD101" s="326">
        <f t="shared" si="442"/>
        <v>1609471.9200000004</v>
      </c>
      <c r="CE101" s="326">
        <f t="shared" si="442"/>
        <v>1759463.06</v>
      </c>
      <c r="CF101" s="329">
        <f t="shared" si="442"/>
        <v>1759463.06</v>
      </c>
      <c r="CG101" s="326">
        <f t="shared" si="442"/>
        <v>1712932.9664000003</v>
      </c>
      <c r="CH101" s="326">
        <f t="shared" si="442"/>
        <v>1786626.1184000003</v>
      </c>
      <c r="CI101" s="326">
        <f t="shared" si="442"/>
        <v>1860319.2704000003</v>
      </c>
      <c r="CJ101" s="326">
        <f t="shared" si="442"/>
        <v>1945349.8304000003</v>
      </c>
      <c r="CK101" s="326">
        <f t="shared" ref="CK101:DD101" si="443">SUM(CK89:CK100)</f>
        <v>2045119.0208000005</v>
      </c>
      <c r="CL101" s="326">
        <f t="shared" si="443"/>
        <v>2106341.0240000007</v>
      </c>
      <c r="CM101" s="326">
        <f t="shared" si="443"/>
        <v>2180034.1760000004</v>
      </c>
      <c r="CN101" s="326">
        <f t="shared" si="443"/>
        <v>2225383.8080000002</v>
      </c>
      <c r="CO101" s="326">
        <f t="shared" si="443"/>
        <v>2270733.4400000004</v>
      </c>
      <c r="CP101" s="326">
        <f t="shared" si="443"/>
        <v>2371636.3712000004</v>
      </c>
      <c r="CQ101" s="326">
        <f t="shared" si="443"/>
        <v>2371636.3712000004</v>
      </c>
      <c r="CR101" s="329">
        <f t="shared" si="443"/>
        <v>2371636.3712000004</v>
      </c>
      <c r="CS101" s="326">
        <f t="shared" si="443"/>
        <v>2542967.2808960006</v>
      </c>
      <c r="CT101" s="326">
        <f t="shared" si="443"/>
        <v>2650718.0065280003</v>
      </c>
      <c r="CU101" s="326">
        <f t="shared" si="443"/>
        <v>2758468.7321600006</v>
      </c>
      <c r="CV101" s="326">
        <f t="shared" si="443"/>
        <v>2866219.4577920008</v>
      </c>
      <c r="CW101" s="326">
        <f t="shared" si="443"/>
        <v>2973970.1834240006</v>
      </c>
      <c r="CX101" s="326">
        <f t="shared" si="443"/>
        <v>3082945.3491200008</v>
      </c>
      <c r="CY101" s="326">
        <f t="shared" si="443"/>
        <v>3174778.3539200006</v>
      </c>
      <c r="CZ101" s="326">
        <f t="shared" si="443"/>
        <v>3266611.3587200008</v>
      </c>
      <c r="DA101" s="326">
        <f t="shared" si="443"/>
        <v>3358444.3635200011</v>
      </c>
      <c r="DB101" s="326">
        <f t="shared" si="443"/>
        <v>3438032.9676800007</v>
      </c>
      <c r="DC101" s="326">
        <f t="shared" si="443"/>
        <v>3517621.5718400013</v>
      </c>
      <c r="DD101" s="329">
        <f t="shared" si="443"/>
        <v>3576394.6949120006</v>
      </c>
    </row>
    <row r="102" spans="3:108" s="330" customFormat="1" outlineLevel="1">
      <c r="C102" s="291"/>
      <c r="D102" s="291"/>
      <c r="E102" s="322"/>
      <c r="F102" s="323"/>
      <c r="G102" s="323"/>
      <c r="H102" s="323"/>
      <c r="I102" s="324"/>
      <c r="J102" s="322"/>
      <c r="K102" s="322"/>
      <c r="L102" s="322"/>
      <c r="M102" s="322"/>
      <c r="N102" s="322"/>
      <c r="O102" s="322"/>
      <c r="Q102" s="325"/>
      <c r="R102" s="326"/>
      <c r="S102" s="326"/>
      <c r="T102" s="326"/>
      <c r="U102" s="326"/>
      <c r="V102" s="326"/>
      <c r="W102" s="326"/>
      <c r="X102" s="327"/>
      <c r="Y102" s="325"/>
      <c r="Z102" s="325"/>
      <c r="AA102" s="325"/>
      <c r="AB102" s="325"/>
      <c r="AC102" s="325"/>
      <c r="AD102" s="325"/>
      <c r="AE102" s="325"/>
      <c r="AF102" s="325"/>
      <c r="AG102" s="325"/>
      <c r="AH102" s="325"/>
      <c r="AI102" s="325"/>
      <c r="AJ102" s="325"/>
      <c r="AK102" s="328"/>
      <c r="AL102" s="326"/>
      <c r="AM102" s="326"/>
      <c r="AN102" s="326"/>
      <c r="AO102" s="326"/>
      <c r="AP102" s="326"/>
      <c r="AQ102" s="326"/>
      <c r="AR102" s="326"/>
      <c r="AS102" s="326"/>
      <c r="AT102" s="326"/>
      <c r="AU102" s="326"/>
      <c r="AV102" s="329"/>
      <c r="AW102" s="326"/>
      <c r="AX102" s="326"/>
      <c r="AY102" s="326"/>
      <c r="AZ102" s="326"/>
      <c r="BA102" s="326"/>
      <c r="BB102" s="326"/>
      <c r="BC102" s="326"/>
      <c r="BD102" s="326"/>
      <c r="BE102" s="326"/>
      <c r="BF102" s="326"/>
      <c r="BG102" s="326"/>
      <c r="BH102" s="329"/>
      <c r="BI102" s="326"/>
      <c r="BJ102" s="326"/>
      <c r="BK102" s="326"/>
      <c r="BL102" s="326"/>
      <c r="BM102" s="326"/>
      <c r="BN102" s="326"/>
      <c r="BO102" s="326"/>
      <c r="BP102" s="326"/>
      <c r="BQ102" s="326"/>
      <c r="BR102" s="326"/>
      <c r="BS102" s="326"/>
      <c r="BT102" s="329"/>
      <c r="BU102" s="326"/>
      <c r="BV102" s="326"/>
      <c r="BW102" s="326"/>
      <c r="BX102" s="326"/>
      <c r="BY102" s="326"/>
      <c r="BZ102" s="326"/>
      <c r="CA102" s="326"/>
      <c r="CB102" s="326"/>
      <c r="CC102" s="326"/>
      <c r="CD102" s="326"/>
      <c r="CE102" s="326"/>
      <c r="CF102" s="329"/>
      <c r="CG102" s="326"/>
      <c r="CH102" s="326"/>
      <c r="CI102" s="326"/>
      <c r="CJ102" s="326"/>
      <c r="CK102" s="326"/>
      <c r="CL102" s="326"/>
      <c r="CM102" s="326"/>
      <c r="CN102" s="326"/>
      <c r="CO102" s="326"/>
      <c r="CP102" s="326"/>
      <c r="CQ102" s="326"/>
      <c r="CR102" s="329"/>
      <c r="CS102" s="326"/>
      <c r="CT102" s="326"/>
      <c r="CU102" s="326"/>
      <c r="CV102" s="326"/>
      <c r="CW102" s="326"/>
      <c r="CX102" s="326"/>
      <c r="CY102" s="326"/>
      <c r="CZ102" s="326"/>
      <c r="DA102" s="326"/>
      <c r="DB102" s="326"/>
      <c r="DC102" s="326"/>
      <c r="DD102" s="329"/>
    </row>
    <row r="103" spans="3:108" ht="13.25" customHeight="1" outlineLevel="1">
      <c r="D103" s="291"/>
      <c r="E103" s="424" t="s">
        <v>29</v>
      </c>
      <c r="I103" s="331"/>
      <c r="Q103" s="331"/>
      <c r="Y103" s="331"/>
      <c r="Z103" s="331"/>
      <c r="AA103" s="331"/>
      <c r="AB103" s="331"/>
      <c r="AC103" s="331"/>
      <c r="AD103" s="331"/>
      <c r="AE103" s="331"/>
      <c r="AF103" s="331"/>
      <c r="AG103" s="331"/>
      <c r="AH103" s="331"/>
      <c r="AI103" s="331"/>
      <c r="AJ103" s="331"/>
      <c r="AK103" s="332"/>
      <c r="AL103" s="292"/>
      <c r="AM103" s="292"/>
      <c r="AN103" s="292"/>
      <c r="AO103" s="292"/>
      <c r="AP103" s="292"/>
      <c r="AQ103" s="292"/>
      <c r="AR103" s="292"/>
      <c r="AS103" s="292"/>
      <c r="AT103" s="292"/>
      <c r="AU103" s="292"/>
      <c r="AV103" s="333"/>
      <c r="AW103" s="292"/>
      <c r="AX103" s="292"/>
      <c r="AY103" s="292"/>
      <c r="AZ103" s="292"/>
      <c r="BA103" s="292"/>
      <c r="BB103" s="292"/>
      <c r="BC103" s="292"/>
      <c r="BD103" s="292"/>
      <c r="BE103" s="292"/>
      <c r="BF103" s="292"/>
      <c r="BG103" s="292"/>
      <c r="BH103" s="333"/>
      <c r="BI103" s="292"/>
      <c r="BJ103" s="292"/>
      <c r="BK103" s="292"/>
      <c r="BL103" s="292"/>
      <c r="BM103" s="292"/>
      <c r="BN103" s="292"/>
      <c r="BO103" s="292"/>
      <c r="BP103" s="292"/>
      <c r="BQ103" s="292"/>
      <c r="BR103" s="292"/>
      <c r="BS103" s="292"/>
      <c r="BT103" s="333"/>
      <c r="BU103" s="292"/>
      <c r="BV103" s="292"/>
      <c r="BW103" s="292"/>
      <c r="BX103" s="292"/>
      <c r="BY103" s="292"/>
      <c r="BZ103" s="292"/>
      <c r="CA103" s="292"/>
      <c r="CB103" s="292"/>
      <c r="CC103" s="292"/>
      <c r="CD103" s="292"/>
      <c r="CE103" s="292"/>
      <c r="CF103" s="333"/>
      <c r="CG103" s="292"/>
      <c r="CH103" s="292"/>
      <c r="CI103" s="292"/>
      <c r="CJ103" s="292"/>
      <c r="CK103" s="292"/>
      <c r="CL103" s="292"/>
      <c r="CM103" s="292"/>
      <c r="CN103" s="292"/>
      <c r="CO103" s="292"/>
      <c r="CP103" s="292"/>
      <c r="CQ103" s="292"/>
      <c r="CR103" s="333"/>
      <c r="CS103" s="292"/>
      <c r="CT103" s="292"/>
      <c r="CU103" s="292"/>
      <c r="CV103" s="292"/>
      <c r="CW103" s="292"/>
      <c r="CX103" s="292"/>
      <c r="CY103" s="292"/>
      <c r="CZ103" s="292"/>
      <c r="DA103" s="292"/>
      <c r="DB103" s="292"/>
      <c r="DC103" s="292"/>
      <c r="DD103" s="333"/>
    </row>
    <row r="104" spans="3:108" ht="13.25" customHeight="1" outlineLevel="1">
      <c r="D104" s="291"/>
      <c r="E104" s="425" t="s">
        <v>198</v>
      </c>
      <c r="F104" s="426" t="s">
        <v>30</v>
      </c>
      <c r="G104" s="426"/>
      <c r="H104" s="426"/>
      <c r="I104" s="331"/>
      <c r="Q104" s="336">
        <f t="shared" ref="Q104:Q108" si="444">SUM(Y104:AJ104)</f>
        <v>0</v>
      </c>
      <c r="R104" s="337">
        <f t="shared" ref="R104:R122" si="445">SUM(AK104:AV104)</f>
        <v>2961250.0000000005</v>
      </c>
      <c r="S104" s="337">
        <f t="shared" ref="S104:S122" si="446">SUM(AW104:BH104)</f>
        <v>6667158.333333334</v>
      </c>
      <c r="T104" s="337">
        <f t="shared" ref="T104:T122" si="447">SUM(BI104:BT104)</f>
        <v>7705885.333333333</v>
      </c>
      <c r="U104" s="337">
        <f t="shared" ref="U104:U122" si="448">SUM(BU104:CF104)</f>
        <v>13444620.120000003</v>
      </c>
      <c r="V104" s="337">
        <f t="shared" ref="V104:V122" si="449">SUM(CG104:CR104)</f>
        <v>22487748.767999999</v>
      </c>
      <c r="W104" s="337">
        <f t="shared" ref="W104:W122" si="450">SUM(CS104:DD104)</f>
        <v>34447172.320512004</v>
      </c>
      <c r="Y104" s="427"/>
      <c r="Z104" s="428"/>
      <c r="AA104" s="428"/>
      <c r="AB104" s="428"/>
      <c r="AC104" s="428"/>
      <c r="AD104" s="428"/>
      <c r="AE104" s="428"/>
      <c r="AF104" s="428"/>
      <c r="AG104" s="428"/>
      <c r="AH104" s="428"/>
      <c r="AI104" s="428"/>
      <c r="AJ104" s="428"/>
      <c r="AK104" s="429">
        <f t="shared" ref="AK104:BP104" si="451">SUM(AK89:AK96)</f>
        <v>102083.33333333334</v>
      </c>
      <c r="AL104" s="430">
        <f t="shared" si="451"/>
        <v>116666.66666666667</v>
      </c>
      <c r="AM104" s="430">
        <f t="shared" si="451"/>
        <v>131250</v>
      </c>
      <c r="AN104" s="430">
        <f t="shared" si="451"/>
        <v>175000</v>
      </c>
      <c r="AO104" s="430">
        <f t="shared" si="451"/>
        <v>231250</v>
      </c>
      <c r="AP104" s="430">
        <f t="shared" si="451"/>
        <v>260416.66666666669</v>
      </c>
      <c r="AQ104" s="430">
        <f t="shared" si="451"/>
        <v>271250</v>
      </c>
      <c r="AR104" s="430">
        <f t="shared" si="451"/>
        <v>293750</v>
      </c>
      <c r="AS104" s="430">
        <f t="shared" si="451"/>
        <v>309166.66666666669</v>
      </c>
      <c r="AT104" s="430">
        <f t="shared" si="451"/>
        <v>323750</v>
      </c>
      <c r="AU104" s="430">
        <f t="shared" si="451"/>
        <v>373333.33333333331</v>
      </c>
      <c r="AV104" s="431">
        <f t="shared" si="451"/>
        <v>373333.33333333331</v>
      </c>
      <c r="AW104" s="430">
        <f t="shared" si="451"/>
        <v>424358.33333333337</v>
      </c>
      <c r="AX104" s="430">
        <f t="shared" si="451"/>
        <v>440400</v>
      </c>
      <c r="AY104" s="430">
        <f t="shared" si="451"/>
        <v>468141.66666666663</v>
      </c>
      <c r="AZ104" s="430">
        <f t="shared" si="451"/>
        <v>505491.66666666674</v>
      </c>
      <c r="BA104" s="430">
        <f t="shared" si="451"/>
        <v>508033.33333333337</v>
      </c>
      <c r="BB104" s="430">
        <f t="shared" si="451"/>
        <v>577675</v>
      </c>
      <c r="BC104" s="430">
        <f t="shared" si="451"/>
        <v>590275</v>
      </c>
      <c r="BD104" s="430">
        <f t="shared" si="451"/>
        <v>590275</v>
      </c>
      <c r="BE104" s="430">
        <f t="shared" si="451"/>
        <v>606316.66666666663</v>
      </c>
      <c r="BF104" s="430">
        <f t="shared" si="451"/>
        <v>622358.33333333337</v>
      </c>
      <c r="BG104" s="430">
        <f t="shared" si="451"/>
        <v>661066.66666666663</v>
      </c>
      <c r="BH104" s="431">
        <f t="shared" si="451"/>
        <v>672766.66666666663</v>
      </c>
      <c r="BI104" s="430">
        <f t="shared" si="451"/>
        <v>736011.33333333349</v>
      </c>
      <c r="BJ104" s="430">
        <f t="shared" si="451"/>
        <v>750591.33333333349</v>
      </c>
      <c r="BK104" s="430">
        <f t="shared" si="451"/>
        <v>765171.33333333349</v>
      </c>
      <c r="BL104" s="430">
        <f t="shared" si="451"/>
        <v>779751.33333333349</v>
      </c>
      <c r="BM104" s="430">
        <f t="shared" si="451"/>
        <v>794331.33333333337</v>
      </c>
      <c r="BN104" s="430">
        <f t="shared" si="451"/>
        <v>473640.49999999994</v>
      </c>
      <c r="BO104" s="430">
        <f t="shared" si="451"/>
        <v>500856.49999999994</v>
      </c>
      <c r="BP104" s="430">
        <f t="shared" si="451"/>
        <v>515436.49999999994</v>
      </c>
      <c r="BQ104" s="430">
        <f t="shared" ref="BQ104:CV104" si="452">SUM(BQ89:BQ96)</f>
        <v>547662.33333333326</v>
      </c>
      <c r="BR104" s="430">
        <f t="shared" si="452"/>
        <v>579888.16666666663</v>
      </c>
      <c r="BS104" s="430">
        <f t="shared" si="452"/>
        <v>631272.33333333337</v>
      </c>
      <c r="BT104" s="431">
        <f t="shared" si="452"/>
        <v>631272.33333333337</v>
      </c>
      <c r="BU104" s="430">
        <f t="shared" si="452"/>
        <v>809340.12</v>
      </c>
      <c r="BV104" s="430">
        <f t="shared" si="452"/>
        <v>819837.72</v>
      </c>
      <c r="BW104" s="430">
        <f t="shared" si="452"/>
        <v>864452.52</v>
      </c>
      <c r="BX104" s="430">
        <f t="shared" si="452"/>
        <v>909067.32</v>
      </c>
      <c r="BY104" s="430">
        <f t="shared" si="452"/>
        <v>943184.52000000014</v>
      </c>
      <c r="BZ104" s="430">
        <f t="shared" si="452"/>
        <v>977301.72000000009</v>
      </c>
      <c r="CA104" s="430">
        <f t="shared" si="452"/>
        <v>1144380.24</v>
      </c>
      <c r="CB104" s="430">
        <f t="shared" si="452"/>
        <v>1212614.6400000001</v>
      </c>
      <c r="CC104" s="430">
        <f t="shared" si="452"/>
        <v>1306043.2800000003</v>
      </c>
      <c r="CD104" s="430">
        <f t="shared" si="452"/>
        <v>1399471.9200000004</v>
      </c>
      <c r="CE104" s="430">
        <f t="shared" si="452"/>
        <v>1529463.06</v>
      </c>
      <c r="CF104" s="431">
        <f t="shared" si="452"/>
        <v>1529463.06</v>
      </c>
      <c r="CG104" s="430">
        <f t="shared" si="452"/>
        <v>1482932.9664000003</v>
      </c>
      <c r="CH104" s="430">
        <f t="shared" si="452"/>
        <v>1556626.1184000003</v>
      </c>
      <c r="CI104" s="430">
        <f t="shared" si="452"/>
        <v>1630319.2704000003</v>
      </c>
      <c r="CJ104" s="430">
        <f t="shared" si="452"/>
        <v>1715349.8304000003</v>
      </c>
      <c r="CK104" s="430">
        <f t="shared" si="452"/>
        <v>1815119.0208000005</v>
      </c>
      <c r="CL104" s="430">
        <f t="shared" si="452"/>
        <v>1876341.0240000007</v>
      </c>
      <c r="CM104" s="430">
        <f t="shared" si="452"/>
        <v>1950034.1760000004</v>
      </c>
      <c r="CN104" s="430">
        <f t="shared" si="452"/>
        <v>1995383.8080000002</v>
      </c>
      <c r="CO104" s="430">
        <f t="shared" si="452"/>
        <v>2040733.4400000004</v>
      </c>
      <c r="CP104" s="430">
        <f t="shared" si="452"/>
        <v>2141636.3712000004</v>
      </c>
      <c r="CQ104" s="430">
        <f t="shared" si="452"/>
        <v>2141636.3712000004</v>
      </c>
      <c r="CR104" s="431">
        <f t="shared" si="452"/>
        <v>2141636.3712000004</v>
      </c>
      <c r="CS104" s="430">
        <f t="shared" si="452"/>
        <v>2312967.2808960006</v>
      </c>
      <c r="CT104" s="430">
        <f t="shared" si="452"/>
        <v>2420718.0065280003</v>
      </c>
      <c r="CU104" s="430">
        <f t="shared" si="452"/>
        <v>2528468.7321600006</v>
      </c>
      <c r="CV104" s="430">
        <f t="shared" si="452"/>
        <v>2636219.4577920008</v>
      </c>
      <c r="CW104" s="430">
        <f t="shared" ref="CW104:DD104" si="453">SUM(CW89:CW96)</f>
        <v>2743970.1834240006</v>
      </c>
      <c r="CX104" s="430">
        <f t="shared" si="453"/>
        <v>2852945.3491200008</v>
      </c>
      <c r="CY104" s="430">
        <f t="shared" si="453"/>
        <v>2944778.3539200006</v>
      </c>
      <c r="CZ104" s="430">
        <f t="shared" si="453"/>
        <v>3036611.3587200008</v>
      </c>
      <c r="DA104" s="430">
        <f t="shared" si="453"/>
        <v>3128444.3635200011</v>
      </c>
      <c r="DB104" s="430">
        <f t="shared" si="453"/>
        <v>3208032.9676800007</v>
      </c>
      <c r="DC104" s="430">
        <f t="shared" si="453"/>
        <v>3287621.5718400013</v>
      </c>
      <c r="DD104" s="431">
        <f t="shared" si="453"/>
        <v>3346394.6949120006</v>
      </c>
    </row>
    <row r="105" spans="3:108" ht="13.25" customHeight="1" outlineLevel="1">
      <c r="E105" s="425" t="s">
        <v>31</v>
      </c>
      <c r="F105" s="293" t="s">
        <v>31</v>
      </c>
      <c r="I105" s="432">
        <v>0</v>
      </c>
      <c r="J105" s="514">
        <v>0.1</v>
      </c>
      <c r="K105" s="514">
        <v>0.1</v>
      </c>
      <c r="L105" s="514">
        <v>0.1</v>
      </c>
      <c r="M105" s="514">
        <v>0.1</v>
      </c>
      <c r="N105" s="514">
        <v>0.1</v>
      </c>
      <c r="O105" s="514">
        <v>0.1</v>
      </c>
      <c r="Q105" s="336">
        <f t="shared" si="444"/>
        <v>0</v>
      </c>
      <c r="R105" s="337">
        <f t="shared" si="445"/>
        <v>296125.00000000006</v>
      </c>
      <c r="S105" s="337">
        <f t="shared" si="446"/>
        <v>666715.83333333349</v>
      </c>
      <c r="T105" s="337">
        <f t="shared" si="447"/>
        <v>770588.53333333333</v>
      </c>
      <c r="U105" s="337">
        <f t="shared" si="448"/>
        <v>1344462.0120000003</v>
      </c>
      <c r="V105" s="337">
        <f>SUM(CG105:CR105)</f>
        <v>2248774.8768000002</v>
      </c>
      <c r="W105" s="337">
        <f t="shared" si="450"/>
        <v>3444717.2320512007</v>
      </c>
      <c r="Y105" s="387"/>
      <c r="Z105" s="387"/>
      <c r="AA105" s="387"/>
      <c r="AB105" s="387"/>
      <c r="AC105" s="387"/>
      <c r="AD105" s="387"/>
      <c r="AE105" s="387"/>
      <c r="AF105" s="387"/>
      <c r="AG105" s="387"/>
      <c r="AH105" s="387"/>
      <c r="AI105" s="387"/>
      <c r="AJ105" s="387"/>
      <c r="AK105" s="388">
        <v>0</v>
      </c>
      <c r="AL105" s="389">
        <v>0</v>
      </c>
      <c r="AM105" s="389">
        <v>0</v>
      </c>
      <c r="AN105" s="389">
        <v>0</v>
      </c>
      <c r="AO105" s="389">
        <v>0</v>
      </c>
      <c r="AP105" s="389">
        <v>0</v>
      </c>
      <c r="AQ105" s="389">
        <v>0</v>
      </c>
      <c r="AR105" s="389">
        <v>0</v>
      </c>
      <c r="AS105" s="389">
        <v>0</v>
      </c>
      <c r="AT105" s="389">
        <v>0</v>
      </c>
      <c r="AU105" s="389">
        <v>0</v>
      </c>
      <c r="AV105" s="390">
        <f>J105*SUM($R$104:$R$104)</f>
        <v>296125.00000000006</v>
      </c>
      <c r="AW105" s="389">
        <v>0</v>
      </c>
      <c r="AX105" s="389">
        <v>0</v>
      </c>
      <c r="AY105" s="389">
        <v>0</v>
      </c>
      <c r="AZ105" s="389">
        <v>0</v>
      </c>
      <c r="BA105" s="389">
        <v>0</v>
      </c>
      <c r="BB105" s="389">
        <v>0</v>
      </c>
      <c r="BC105" s="389">
        <v>0</v>
      </c>
      <c r="BD105" s="389">
        <v>0</v>
      </c>
      <c r="BE105" s="389">
        <v>0</v>
      </c>
      <c r="BF105" s="389">
        <v>0</v>
      </c>
      <c r="BG105" s="389">
        <v>0</v>
      </c>
      <c r="BH105" s="390">
        <f>K105*SUM(S104:S104)</f>
        <v>666715.83333333349</v>
      </c>
      <c r="BI105" s="389">
        <v>0</v>
      </c>
      <c r="BJ105" s="389">
        <v>0</v>
      </c>
      <c r="BK105" s="389">
        <v>0</v>
      </c>
      <c r="BL105" s="389">
        <v>0</v>
      </c>
      <c r="BM105" s="389">
        <v>0</v>
      </c>
      <c r="BN105" s="389">
        <v>0</v>
      </c>
      <c r="BO105" s="389">
        <v>0</v>
      </c>
      <c r="BP105" s="389">
        <v>0</v>
      </c>
      <c r="BQ105" s="389">
        <v>0</v>
      </c>
      <c r="BR105" s="389">
        <v>0</v>
      </c>
      <c r="BS105" s="389">
        <v>0</v>
      </c>
      <c r="BT105" s="390">
        <f>L105*SUM(T104:T104)</f>
        <v>770588.53333333333</v>
      </c>
      <c r="BU105" s="389">
        <v>0</v>
      </c>
      <c r="BV105" s="389">
        <v>0</v>
      </c>
      <c r="BW105" s="389">
        <v>0</v>
      </c>
      <c r="BX105" s="389">
        <v>0</v>
      </c>
      <c r="BY105" s="389">
        <v>0</v>
      </c>
      <c r="BZ105" s="389">
        <v>0</v>
      </c>
      <c r="CA105" s="389">
        <v>0</v>
      </c>
      <c r="CB105" s="389">
        <v>0</v>
      </c>
      <c r="CC105" s="389">
        <v>0</v>
      </c>
      <c r="CD105" s="389">
        <v>0</v>
      </c>
      <c r="CE105" s="389">
        <v>0</v>
      </c>
      <c r="CF105" s="390">
        <f>M105*SUM(U104:U104)</f>
        <v>1344462.0120000003</v>
      </c>
      <c r="CG105" s="389">
        <v>0</v>
      </c>
      <c r="CH105" s="389">
        <v>0</v>
      </c>
      <c r="CI105" s="389">
        <v>0</v>
      </c>
      <c r="CJ105" s="389">
        <v>0</v>
      </c>
      <c r="CK105" s="389">
        <v>0</v>
      </c>
      <c r="CL105" s="389">
        <v>0</v>
      </c>
      <c r="CM105" s="389">
        <v>0</v>
      </c>
      <c r="CN105" s="389">
        <v>0</v>
      </c>
      <c r="CO105" s="389">
        <v>0</v>
      </c>
      <c r="CP105" s="389">
        <v>0</v>
      </c>
      <c r="CQ105" s="389">
        <v>0</v>
      </c>
      <c r="CR105" s="390">
        <f>N105*SUM(V104:V104)</f>
        <v>2248774.8768000002</v>
      </c>
      <c r="CS105" s="389">
        <v>0</v>
      </c>
      <c r="CT105" s="389">
        <v>0</v>
      </c>
      <c r="CU105" s="389">
        <v>0</v>
      </c>
      <c r="CV105" s="389">
        <v>0</v>
      </c>
      <c r="CW105" s="389">
        <v>0</v>
      </c>
      <c r="CX105" s="389">
        <v>0</v>
      </c>
      <c r="CY105" s="389">
        <v>0</v>
      </c>
      <c r="CZ105" s="389">
        <v>0</v>
      </c>
      <c r="DA105" s="389">
        <v>0</v>
      </c>
      <c r="DB105" s="389">
        <v>0</v>
      </c>
      <c r="DC105" s="389">
        <v>0</v>
      </c>
      <c r="DD105" s="339">
        <f>$O$105*SUM(W104:W104)</f>
        <v>3444717.2320512007</v>
      </c>
    </row>
    <row r="106" spans="3:108" ht="13.25" customHeight="1" outlineLevel="1">
      <c r="E106" s="433" t="s">
        <v>32</v>
      </c>
      <c r="F106" s="293" t="s">
        <v>33</v>
      </c>
      <c r="I106" s="331"/>
      <c r="J106" s="514">
        <v>0.1</v>
      </c>
      <c r="K106" s="372"/>
      <c r="L106" s="372"/>
      <c r="M106" s="372"/>
      <c r="N106" s="372"/>
      <c r="O106" s="372"/>
      <c r="Q106" s="336">
        <f t="shared" si="444"/>
        <v>0</v>
      </c>
      <c r="R106" s="337">
        <f t="shared" si="445"/>
        <v>325737.50000000006</v>
      </c>
      <c r="S106" s="337">
        <f t="shared" si="446"/>
        <v>733387.41666666663</v>
      </c>
      <c r="T106" s="337">
        <f t="shared" si="447"/>
        <v>847647.38666666672</v>
      </c>
      <c r="U106" s="337">
        <f t="shared" si="448"/>
        <v>1478908.2132000003</v>
      </c>
      <c r="V106" s="337">
        <f t="shared" si="449"/>
        <v>2473652.3644800009</v>
      </c>
      <c r="W106" s="337">
        <f t="shared" si="450"/>
        <v>3789188.9552563215</v>
      </c>
      <c r="Y106" s="336"/>
      <c r="Z106" s="336"/>
      <c r="AA106" s="336"/>
      <c r="AB106" s="336"/>
      <c r="AC106" s="336"/>
      <c r="AD106" s="336"/>
      <c r="AE106" s="336"/>
      <c r="AF106" s="336"/>
      <c r="AG106" s="336"/>
      <c r="AH106" s="336"/>
      <c r="AI106" s="336"/>
      <c r="AJ106" s="336"/>
      <c r="AK106" s="338">
        <f t="shared" ref="AK106:BP106" si="454">SUM(AK104:AK105)*$J$106</f>
        <v>10208.333333333336</v>
      </c>
      <c r="AL106" s="337">
        <f t="shared" si="454"/>
        <v>11666.666666666668</v>
      </c>
      <c r="AM106" s="337">
        <f t="shared" si="454"/>
        <v>13125</v>
      </c>
      <c r="AN106" s="337">
        <f t="shared" si="454"/>
        <v>17500</v>
      </c>
      <c r="AO106" s="337">
        <f t="shared" si="454"/>
        <v>23125</v>
      </c>
      <c r="AP106" s="337">
        <f t="shared" si="454"/>
        <v>26041.666666666672</v>
      </c>
      <c r="AQ106" s="337">
        <f t="shared" si="454"/>
        <v>27125</v>
      </c>
      <c r="AR106" s="337">
        <f t="shared" si="454"/>
        <v>29375</v>
      </c>
      <c r="AS106" s="337">
        <f t="shared" si="454"/>
        <v>30916.666666666672</v>
      </c>
      <c r="AT106" s="337">
        <f t="shared" si="454"/>
        <v>32375</v>
      </c>
      <c r="AU106" s="337">
        <f t="shared" si="454"/>
        <v>37333.333333333336</v>
      </c>
      <c r="AV106" s="339">
        <f t="shared" si="454"/>
        <v>66945.833333333343</v>
      </c>
      <c r="AW106" s="389">
        <f t="shared" si="454"/>
        <v>42435.833333333343</v>
      </c>
      <c r="AX106" s="389">
        <f t="shared" si="454"/>
        <v>44040</v>
      </c>
      <c r="AY106" s="389">
        <f t="shared" si="454"/>
        <v>46814.166666666664</v>
      </c>
      <c r="AZ106" s="389">
        <f t="shared" si="454"/>
        <v>50549.166666666679</v>
      </c>
      <c r="BA106" s="389">
        <f t="shared" si="454"/>
        <v>50803.333333333343</v>
      </c>
      <c r="BB106" s="389">
        <f t="shared" si="454"/>
        <v>57767.5</v>
      </c>
      <c r="BC106" s="389">
        <f t="shared" si="454"/>
        <v>59027.5</v>
      </c>
      <c r="BD106" s="389">
        <f t="shared" si="454"/>
        <v>59027.5</v>
      </c>
      <c r="BE106" s="389">
        <f t="shared" si="454"/>
        <v>60631.666666666664</v>
      </c>
      <c r="BF106" s="389">
        <f t="shared" si="454"/>
        <v>62235.833333333343</v>
      </c>
      <c r="BG106" s="389">
        <f t="shared" si="454"/>
        <v>66106.666666666672</v>
      </c>
      <c r="BH106" s="390">
        <f t="shared" si="454"/>
        <v>133948.25</v>
      </c>
      <c r="BI106" s="389">
        <f t="shared" si="454"/>
        <v>73601.133333333346</v>
      </c>
      <c r="BJ106" s="389">
        <f t="shared" si="454"/>
        <v>75059.133333333346</v>
      </c>
      <c r="BK106" s="389">
        <f t="shared" si="454"/>
        <v>76517.133333333346</v>
      </c>
      <c r="BL106" s="389">
        <f t="shared" si="454"/>
        <v>77975.133333333346</v>
      </c>
      <c r="BM106" s="389">
        <f t="shared" si="454"/>
        <v>79433.133333333346</v>
      </c>
      <c r="BN106" s="389">
        <f t="shared" si="454"/>
        <v>47364.049999999996</v>
      </c>
      <c r="BO106" s="337">
        <f t="shared" si="454"/>
        <v>50085.649999999994</v>
      </c>
      <c r="BP106" s="337">
        <f t="shared" si="454"/>
        <v>51543.649999999994</v>
      </c>
      <c r="BQ106" s="337">
        <f t="shared" ref="BQ106:CV106" si="455">SUM(BQ104:BQ105)*$J$106</f>
        <v>54766.23333333333</v>
      </c>
      <c r="BR106" s="337">
        <f t="shared" si="455"/>
        <v>57988.816666666666</v>
      </c>
      <c r="BS106" s="337">
        <f t="shared" si="455"/>
        <v>63127.233333333337</v>
      </c>
      <c r="BT106" s="339">
        <f t="shared" si="455"/>
        <v>140186.08666666667</v>
      </c>
      <c r="BU106" s="337">
        <f t="shared" si="455"/>
        <v>80934.012000000002</v>
      </c>
      <c r="BV106" s="337">
        <f t="shared" si="455"/>
        <v>81983.771999999997</v>
      </c>
      <c r="BW106" s="337">
        <f t="shared" si="455"/>
        <v>86445.252000000008</v>
      </c>
      <c r="BX106" s="337">
        <f t="shared" si="455"/>
        <v>90906.732000000004</v>
      </c>
      <c r="BY106" s="337">
        <f t="shared" si="455"/>
        <v>94318.452000000019</v>
      </c>
      <c r="BZ106" s="337">
        <f t="shared" si="455"/>
        <v>97730.17200000002</v>
      </c>
      <c r="CA106" s="337">
        <f t="shared" si="455"/>
        <v>114438.024</v>
      </c>
      <c r="CB106" s="337">
        <f t="shared" si="455"/>
        <v>121261.46400000002</v>
      </c>
      <c r="CC106" s="337">
        <f t="shared" si="455"/>
        <v>130604.32800000004</v>
      </c>
      <c r="CD106" s="337">
        <f t="shared" si="455"/>
        <v>139947.19200000004</v>
      </c>
      <c r="CE106" s="337">
        <f t="shared" si="455"/>
        <v>152946.30600000001</v>
      </c>
      <c r="CF106" s="339">
        <f t="shared" si="455"/>
        <v>287392.50720000005</v>
      </c>
      <c r="CG106" s="337">
        <f t="shared" si="455"/>
        <v>148293.29664000004</v>
      </c>
      <c r="CH106" s="337">
        <f t="shared" si="455"/>
        <v>155662.61184000003</v>
      </c>
      <c r="CI106" s="337">
        <f t="shared" si="455"/>
        <v>163031.92704000004</v>
      </c>
      <c r="CJ106" s="337">
        <f t="shared" si="455"/>
        <v>171534.98304000005</v>
      </c>
      <c r="CK106" s="337">
        <f t="shared" si="455"/>
        <v>181511.90208000006</v>
      </c>
      <c r="CL106" s="337">
        <f t="shared" si="455"/>
        <v>187634.10240000009</v>
      </c>
      <c r="CM106" s="337">
        <f t="shared" si="455"/>
        <v>195003.41760000004</v>
      </c>
      <c r="CN106" s="337">
        <f t="shared" si="455"/>
        <v>199538.38080000004</v>
      </c>
      <c r="CO106" s="337">
        <f t="shared" si="455"/>
        <v>204073.34400000004</v>
      </c>
      <c r="CP106" s="337">
        <f t="shared" si="455"/>
        <v>214163.63712000006</v>
      </c>
      <c r="CQ106" s="337">
        <f t="shared" si="455"/>
        <v>214163.63712000006</v>
      </c>
      <c r="CR106" s="339">
        <f t="shared" si="455"/>
        <v>439041.12480000011</v>
      </c>
      <c r="CS106" s="337">
        <f t="shared" si="455"/>
        <v>231296.72808960007</v>
      </c>
      <c r="CT106" s="337">
        <f t="shared" si="455"/>
        <v>242071.80065280004</v>
      </c>
      <c r="CU106" s="337">
        <f t="shared" si="455"/>
        <v>252846.87321600007</v>
      </c>
      <c r="CV106" s="337">
        <f t="shared" si="455"/>
        <v>263621.94577920012</v>
      </c>
      <c r="CW106" s="337">
        <f t="shared" ref="CW106:DD106" si="456">SUM(CW104:CW105)*$J$106</f>
        <v>274397.01834240009</v>
      </c>
      <c r="CX106" s="337">
        <f t="shared" si="456"/>
        <v>285294.53491200012</v>
      </c>
      <c r="CY106" s="337">
        <f t="shared" si="456"/>
        <v>294477.8353920001</v>
      </c>
      <c r="CZ106" s="337">
        <f t="shared" si="456"/>
        <v>303661.13587200007</v>
      </c>
      <c r="DA106" s="337">
        <f t="shared" si="456"/>
        <v>312844.43635200011</v>
      </c>
      <c r="DB106" s="337">
        <f t="shared" si="456"/>
        <v>320803.29676800012</v>
      </c>
      <c r="DC106" s="337">
        <f t="shared" si="456"/>
        <v>328762.15718400013</v>
      </c>
      <c r="DD106" s="339">
        <f t="shared" si="456"/>
        <v>679111.19269632013</v>
      </c>
    </row>
    <row r="107" spans="3:108" ht="13.25" customHeight="1" outlineLevel="1">
      <c r="E107" s="433" t="s">
        <v>34</v>
      </c>
      <c r="F107" s="293" t="s">
        <v>345</v>
      </c>
      <c r="I107" s="434">
        <v>500</v>
      </c>
      <c r="J107" s="515">
        <v>800</v>
      </c>
      <c r="K107" s="515">
        <v>850</v>
      </c>
      <c r="L107" s="515">
        <v>850</v>
      </c>
      <c r="M107" s="515">
        <v>1500</v>
      </c>
      <c r="N107" s="515">
        <v>2500</v>
      </c>
      <c r="O107" s="515">
        <v>2500</v>
      </c>
      <c r="Q107" s="336">
        <f t="shared" si="444"/>
        <v>0</v>
      </c>
      <c r="R107" s="337">
        <f t="shared" si="445"/>
        <v>189600</v>
      </c>
      <c r="S107" s="337">
        <f t="shared" si="446"/>
        <v>453900</v>
      </c>
      <c r="T107" s="337">
        <f t="shared" si="447"/>
        <v>575450</v>
      </c>
      <c r="U107" s="337">
        <f t="shared" si="448"/>
        <v>1512000</v>
      </c>
      <c r="V107" s="337">
        <f t="shared" si="449"/>
        <v>4195000</v>
      </c>
      <c r="W107" s="337">
        <f t="shared" si="450"/>
        <v>5602500</v>
      </c>
      <c r="Y107" s="336"/>
      <c r="Z107" s="336"/>
      <c r="AA107" s="336"/>
      <c r="AB107" s="336"/>
      <c r="AC107" s="336"/>
      <c r="AD107" s="336"/>
      <c r="AE107" s="336"/>
      <c r="AF107" s="336"/>
      <c r="AG107" s="336"/>
      <c r="AH107" s="336"/>
      <c r="AI107" s="336"/>
      <c r="AJ107" s="336"/>
      <c r="AK107" s="338">
        <f t="shared" ref="AK107:AV107" si="457">$J$107*AK85</f>
        <v>7200</v>
      </c>
      <c r="AL107" s="337">
        <f t="shared" si="457"/>
        <v>8000</v>
      </c>
      <c r="AM107" s="337">
        <f t="shared" si="457"/>
        <v>8800</v>
      </c>
      <c r="AN107" s="337">
        <f t="shared" si="457"/>
        <v>11200</v>
      </c>
      <c r="AO107" s="337">
        <f t="shared" si="457"/>
        <v>14400</v>
      </c>
      <c r="AP107" s="337">
        <f t="shared" si="457"/>
        <v>16000</v>
      </c>
      <c r="AQ107" s="337">
        <f t="shared" si="457"/>
        <v>16800</v>
      </c>
      <c r="AR107" s="337">
        <f t="shared" si="457"/>
        <v>18400</v>
      </c>
      <c r="AS107" s="337">
        <f t="shared" si="457"/>
        <v>20000</v>
      </c>
      <c r="AT107" s="337">
        <f t="shared" si="457"/>
        <v>20800</v>
      </c>
      <c r="AU107" s="337">
        <f t="shared" si="457"/>
        <v>24000</v>
      </c>
      <c r="AV107" s="339">
        <f t="shared" si="457"/>
        <v>24000</v>
      </c>
      <c r="AW107" s="337">
        <f t="shared" ref="AW107:BH107" si="458">$K$107*AW85</f>
        <v>27200</v>
      </c>
      <c r="AX107" s="337">
        <f t="shared" si="458"/>
        <v>28050</v>
      </c>
      <c r="AY107" s="337">
        <f t="shared" si="458"/>
        <v>29750</v>
      </c>
      <c r="AZ107" s="337">
        <f t="shared" si="458"/>
        <v>33150</v>
      </c>
      <c r="BA107" s="337">
        <f t="shared" si="458"/>
        <v>33150</v>
      </c>
      <c r="BB107" s="337">
        <f t="shared" si="458"/>
        <v>38250</v>
      </c>
      <c r="BC107" s="337">
        <f t="shared" si="458"/>
        <v>40800</v>
      </c>
      <c r="BD107" s="337">
        <f t="shared" si="458"/>
        <v>41650</v>
      </c>
      <c r="BE107" s="337">
        <f t="shared" si="458"/>
        <v>42500</v>
      </c>
      <c r="BF107" s="337">
        <f t="shared" si="458"/>
        <v>43350</v>
      </c>
      <c r="BG107" s="337">
        <f t="shared" si="458"/>
        <v>47600</v>
      </c>
      <c r="BH107" s="339">
        <f t="shared" si="458"/>
        <v>48450</v>
      </c>
      <c r="BI107" s="337">
        <f t="shared" ref="BI107:BT107" si="459">$L$107*BI85</f>
        <v>49300</v>
      </c>
      <c r="BJ107" s="337">
        <f t="shared" si="459"/>
        <v>50150</v>
      </c>
      <c r="BK107" s="337">
        <f t="shared" si="459"/>
        <v>51000</v>
      </c>
      <c r="BL107" s="337">
        <f t="shared" si="459"/>
        <v>52700</v>
      </c>
      <c r="BM107" s="337">
        <f t="shared" si="459"/>
        <v>53550</v>
      </c>
      <c r="BN107" s="337">
        <f t="shared" si="459"/>
        <v>38250</v>
      </c>
      <c r="BO107" s="337">
        <f t="shared" si="459"/>
        <v>41650</v>
      </c>
      <c r="BP107" s="337">
        <f t="shared" si="459"/>
        <v>43350</v>
      </c>
      <c r="BQ107" s="337">
        <f t="shared" si="459"/>
        <v>45050</v>
      </c>
      <c r="BR107" s="337">
        <f t="shared" si="459"/>
        <v>46750</v>
      </c>
      <c r="BS107" s="337">
        <f t="shared" si="459"/>
        <v>51850</v>
      </c>
      <c r="BT107" s="339">
        <f t="shared" si="459"/>
        <v>51850</v>
      </c>
      <c r="BU107" s="337">
        <f t="shared" ref="BU107:CF107" si="460">$M$107*BU85</f>
        <v>93000</v>
      </c>
      <c r="BV107" s="337">
        <f t="shared" si="460"/>
        <v>94500</v>
      </c>
      <c r="BW107" s="337">
        <f t="shared" si="460"/>
        <v>99000</v>
      </c>
      <c r="BX107" s="337">
        <f t="shared" si="460"/>
        <v>105000</v>
      </c>
      <c r="BY107" s="337">
        <f t="shared" si="460"/>
        <v>108000</v>
      </c>
      <c r="BZ107" s="337">
        <f t="shared" si="460"/>
        <v>111000</v>
      </c>
      <c r="CA107" s="337">
        <f t="shared" si="460"/>
        <v>129000</v>
      </c>
      <c r="CB107" s="337">
        <f t="shared" si="460"/>
        <v>136500</v>
      </c>
      <c r="CC107" s="337">
        <f t="shared" si="460"/>
        <v>145500</v>
      </c>
      <c r="CD107" s="337">
        <f t="shared" si="460"/>
        <v>154500</v>
      </c>
      <c r="CE107" s="337">
        <f t="shared" si="460"/>
        <v>168000</v>
      </c>
      <c r="CF107" s="339">
        <f t="shared" si="460"/>
        <v>168000</v>
      </c>
      <c r="CG107" s="337">
        <f t="shared" ref="CG107:CR107" si="461">$N$107*CG85</f>
        <v>292500</v>
      </c>
      <c r="CH107" s="337">
        <f t="shared" si="461"/>
        <v>302500</v>
      </c>
      <c r="CI107" s="337">
        <f t="shared" si="461"/>
        <v>312500</v>
      </c>
      <c r="CJ107" s="337">
        <f t="shared" si="461"/>
        <v>325000</v>
      </c>
      <c r="CK107" s="337">
        <f t="shared" si="461"/>
        <v>340000</v>
      </c>
      <c r="CL107" s="337">
        <f t="shared" si="461"/>
        <v>350000</v>
      </c>
      <c r="CM107" s="337">
        <f t="shared" si="461"/>
        <v>360000</v>
      </c>
      <c r="CN107" s="337">
        <f t="shared" si="461"/>
        <v>367500</v>
      </c>
      <c r="CO107" s="337">
        <f t="shared" si="461"/>
        <v>375000</v>
      </c>
      <c r="CP107" s="337">
        <f t="shared" si="461"/>
        <v>390000</v>
      </c>
      <c r="CQ107" s="337">
        <f t="shared" si="461"/>
        <v>390000</v>
      </c>
      <c r="CR107" s="339">
        <f t="shared" si="461"/>
        <v>390000</v>
      </c>
      <c r="CS107" s="337">
        <f t="shared" ref="CS107:DD107" si="462">$O$107*CS85</f>
        <v>390000</v>
      </c>
      <c r="CT107" s="337">
        <f t="shared" si="462"/>
        <v>405000</v>
      </c>
      <c r="CU107" s="337">
        <f t="shared" si="462"/>
        <v>420000</v>
      </c>
      <c r="CV107" s="337">
        <f t="shared" si="462"/>
        <v>435000</v>
      </c>
      <c r="CW107" s="337">
        <f t="shared" si="462"/>
        <v>450000</v>
      </c>
      <c r="CX107" s="337">
        <f t="shared" si="462"/>
        <v>465000</v>
      </c>
      <c r="CY107" s="337">
        <f t="shared" si="462"/>
        <v>477500</v>
      </c>
      <c r="CZ107" s="337">
        <f t="shared" si="462"/>
        <v>490000</v>
      </c>
      <c r="DA107" s="337">
        <f t="shared" si="462"/>
        <v>502500</v>
      </c>
      <c r="DB107" s="337">
        <f t="shared" si="462"/>
        <v>512500</v>
      </c>
      <c r="DC107" s="337">
        <f t="shared" si="462"/>
        <v>522500</v>
      </c>
      <c r="DD107" s="339">
        <f t="shared" si="462"/>
        <v>532500</v>
      </c>
    </row>
    <row r="108" spans="3:108" s="330" customFormat="1" ht="13.25" customHeight="1">
      <c r="C108" s="291"/>
      <c r="D108" s="296"/>
      <c r="E108" s="334" t="s">
        <v>202</v>
      </c>
      <c r="F108" s="296"/>
      <c r="G108" s="296"/>
      <c r="H108" s="296"/>
      <c r="I108" s="324"/>
      <c r="J108" s="296"/>
      <c r="K108" s="296"/>
      <c r="L108" s="296"/>
      <c r="M108" s="296"/>
      <c r="N108" s="296"/>
      <c r="O108" s="296"/>
      <c r="Q108" s="325">
        <f t="shared" si="444"/>
        <v>920000.00000000012</v>
      </c>
      <c r="R108" s="326">
        <f t="shared" ref="R108:AW108" si="463">SUM(R104:R107)</f>
        <v>3772712.5000000005</v>
      </c>
      <c r="S108" s="326">
        <f t="shared" si="463"/>
        <v>8521161.5833333358</v>
      </c>
      <c r="T108" s="326">
        <f t="shared" si="463"/>
        <v>9899571.2533333339</v>
      </c>
      <c r="U108" s="326">
        <f t="shared" si="463"/>
        <v>17779990.345200002</v>
      </c>
      <c r="V108" s="326">
        <f t="shared" si="463"/>
        <v>31405176.00928</v>
      </c>
      <c r="W108" s="326">
        <f t="shared" si="463"/>
        <v>47283578.507819526</v>
      </c>
      <c r="X108" s="330">
        <f t="shared" si="463"/>
        <v>0</v>
      </c>
      <c r="Y108" s="393">
        <f t="shared" ref="Y108:AI108" si="464">Y101</f>
        <v>20000</v>
      </c>
      <c r="Z108" s="393">
        <f t="shared" si="464"/>
        <v>30000</v>
      </c>
      <c r="AA108" s="393">
        <f t="shared" si="464"/>
        <v>30000</v>
      </c>
      <c r="AB108" s="393">
        <f t="shared" si="464"/>
        <v>60833.333333333336</v>
      </c>
      <c r="AC108" s="393">
        <f t="shared" si="464"/>
        <v>90000</v>
      </c>
      <c r="AD108" s="393">
        <f t="shared" si="464"/>
        <v>90000</v>
      </c>
      <c r="AE108" s="393">
        <f t="shared" si="464"/>
        <v>90000</v>
      </c>
      <c r="AF108" s="393">
        <f t="shared" si="464"/>
        <v>90000</v>
      </c>
      <c r="AG108" s="393">
        <f t="shared" si="464"/>
        <v>90000</v>
      </c>
      <c r="AH108" s="393">
        <f t="shared" si="464"/>
        <v>100000</v>
      </c>
      <c r="AI108" s="393">
        <f t="shared" si="464"/>
        <v>114583.33333333334</v>
      </c>
      <c r="AJ108" s="393">
        <f>AJ101</f>
        <v>114583.33333333334</v>
      </c>
      <c r="AK108" s="394">
        <f t="shared" si="463"/>
        <v>119491.66666666669</v>
      </c>
      <c r="AL108" s="395">
        <f t="shared" si="463"/>
        <v>136333.33333333334</v>
      </c>
      <c r="AM108" s="395">
        <f t="shared" si="463"/>
        <v>153175</v>
      </c>
      <c r="AN108" s="395">
        <f t="shared" si="463"/>
        <v>203700</v>
      </c>
      <c r="AO108" s="395">
        <f t="shared" si="463"/>
        <v>268775</v>
      </c>
      <c r="AP108" s="395">
        <f t="shared" si="463"/>
        <v>302458.33333333337</v>
      </c>
      <c r="AQ108" s="395">
        <f t="shared" si="463"/>
        <v>315175</v>
      </c>
      <c r="AR108" s="395">
        <f t="shared" si="463"/>
        <v>341525</v>
      </c>
      <c r="AS108" s="395">
        <f t="shared" si="463"/>
        <v>360083.33333333337</v>
      </c>
      <c r="AT108" s="395">
        <f t="shared" si="463"/>
        <v>376925</v>
      </c>
      <c r="AU108" s="395">
        <f t="shared" si="463"/>
        <v>434666.66666666663</v>
      </c>
      <c r="AV108" s="396">
        <f t="shared" si="463"/>
        <v>760404.16666666674</v>
      </c>
      <c r="AW108" s="326">
        <f t="shared" si="463"/>
        <v>493994.16666666674</v>
      </c>
      <c r="AX108" s="326">
        <f t="shared" ref="AX108:CC108" si="465">SUM(AX104:AX107)</f>
        <v>512490</v>
      </c>
      <c r="AY108" s="326">
        <f t="shared" si="465"/>
        <v>544705.83333333326</v>
      </c>
      <c r="AZ108" s="326">
        <f t="shared" si="465"/>
        <v>589190.83333333337</v>
      </c>
      <c r="BA108" s="326">
        <f t="shared" si="465"/>
        <v>591986.66666666674</v>
      </c>
      <c r="BB108" s="326">
        <f t="shared" si="465"/>
        <v>673692.5</v>
      </c>
      <c r="BC108" s="326">
        <f t="shared" si="465"/>
        <v>690102.5</v>
      </c>
      <c r="BD108" s="326">
        <f t="shared" si="465"/>
        <v>690952.5</v>
      </c>
      <c r="BE108" s="326">
        <f t="shared" si="465"/>
        <v>709448.33333333326</v>
      </c>
      <c r="BF108" s="326">
        <f t="shared" si="465"/>
        <v>727944.16666666674</v>
      </c>
      <c r="BG108" s="326">
        <f t="shared" si="465"/>
        <v>774773.33333333326</v>
      </c>
      <c r="BH108" s="329">
        <f t="shared" si="465"/>
        <v>1521880.75</v>
      </c>
      <c r="BI108" s="326">
        <f t="shared" si="465"/>
        <v>858912.46666666679</v>
      </c>
      <c r="BJ108" s="326">
        <f t="shared" si="465"/>
        <v>875800.46666666679</v>
      </c>
      <c r="BK108" s="326">
        <f t="shared" si="465"/>
        <v>892688.46666666679</v>
      </c>
      <c r="BL108" s="326">
        <f t="shared" si="465"/>
        <v>910426.46666666679</v>
      </c>
      <c r="BM108" s="326">
        <f t="shared" si="465"/>
        <v>927314.46666666667</v>
      </c>
      <c r="BN108" s="326">
        <f t="shared" si="465"/>
        <v>559254.54999999993</v>
      </c>
      <c r="BO108" s="326">
        <f t="shared" si="465"/>
        <v>592592.14999999991</v>
      </c>
      <c r="BP108" s="326">
        <f t="shared" si="465"/>
        <v>610330.14999999991</v>
      </c>
      <c r="BQ108" s="326">
        <f t="shared" si="465"/>
        <v>647478.56666666653</v>
      </c>
      <c r="BR108" s="326">
        <f t="shared" si="465"/>
        <v>684626.98333333328</v>
      </c>
      <c r="BS108" s="326">
        <f t="shared" si="465"/>
        <v>746249.56666666665</v>
      </c>
      <c r="BT108" s="329">
        <f t="shared" si="465"/>
        <v>1593896.9533333334</v>
      </c>
      <c r="BU108" s="326">
        <f t="shared" si="465"/>
        <v>983274.13199999998</v>
      </c>
      <c r="BV108" s="326">
        <f t="shared" si="465"/>
        <v>996321.49199999997</v>
      </c>
      <c r="BW108" s="326">
        <f t="shared" si="465"/>
        <v>1049897.7719999999</v>
      </c>
      <c r="BX108" s="326">
        <f t="shared" si="465"/>
        <v>1104974.0519999999</v>
      </c>
      <c r="BY108" s="326">
        <f t="shared" si="465"/>
        <v>1145502.9720000001</v>
      </c>
      <c r="BZ108" s="326">
        <f t="shared" si="465"/>
        <v>1186031.892</v>
      </c>
      <c r="CA108" s="326">
        <f t="shared" si="465"/>
        <v>1387818.264</v>
      </c>
      <c r="CB108" s="326">
        <f t="shared" si="465"/>
        <v>1470376.1040000001</v>
      </c>
      <c r="CC108" s="326">
        <f t="shared" si="465"/>
        <v>1582147.6080000002</v>
      </c>
      <c r="CD108" s="326">
        <f t="shared" ref="CD108:DD108" si="466">SUM(CD104:CD107)</f>
        <v>1693919.1120000004</v>
      </c>
      <c r="CE108" s="326">
        <f t="shared" si="466"/>
        <v>1850409.3660000002</v>
      </c>
      <c r="CF108" s="329">
        <f t="shared" si="466"/>
        <v>3329317.5792000005</v>
      </c>
      <c r="CG108" s="326">
        <f t="shared" si="466"/>
        <v>1923726.2630400003</v>
      </c>
      <c r="CH108" s="326">
        <f t="shared" si="466"/>
        <v>2014788.7302400004</v>
      </c>
      <c r="CI108" s="326">
        <f t="shared" si="466"/>
        <v>2105851.1974400003</v>
      </c>
      <c r="CJ108" s="326">
        <f t="shared" si="466"/>
        <v>2211884.8134400006</v>
      </c>
      <c r="CK108" s="326">
        <f t="shared" si="466"/>
        <v>2336630.9228800004</v>
      </c>
      <c r="CL108" s="326">
        <f t="shared" si="466"/>
        <v>2413975.1264000009</v>
      </c>
      <c r="CM108" s="326">
        <f t="shared" si="466"/>
        <v>2505037.5936000003</v>
      </c>
      <c r="CN108" s="326">
        <f t="shared" si="466"/>
        <v>2562422.1888000001</v>
      </c>
      <c r="CO108" s="326">
        <f t="shared" si="466"/>
        <v>2619806.7840000005</v>
      </c>
      <c r="CP108" s="326">
        <f t="shared" si="466"/>
        <v>2745800.0083200005</v>
      </c>
      <c r="CQ108" s="326">
        <f t="shared" si="466"/>
        <v>2745800.0083200005</v>
      </c>
      <c r="CR108" s="329">
        <f t="shared" si="466"/>
        <v>5219452.3728000009</v>
      </c>
      <c r="CS108" s="326">
        <f t="shared" si="466"/>
        <v>2934264.0089856004</v>
      </c>
      <c r="CT108" s="326">
        <f t="shared" si="466"/>
        <v>3067789.8071808005</v>
      </c>
      <c r="CU108" s="326">
        <f t="shared" si="466"/>
        <v>3201315.6053760005</v>
      </c>
      <c r="CV108" s="326">
        <f t="shared" si="466"/>
        <v>3334841.403571201</v>
      </c>
      <c r="CW108" s="326">
        <f t="shared" si="466"/>
        <v>3468367.2017664006</v>
      </c>
      <c r="CX108" s="326">
        <f t="shared" si="466"/>
        <v>3603239.8840320008</v>
      </c>
      <c r="CY108" s="326">
        <f t="shared" si="466"/>
        <v>3716756.1893120008</v>
      </c>
      <c r="CZ108" s="326">
        <f t="shared" si="466"/>
        <v>3830272.4945920007</v>
      </c>
      <c r="DA108" s="326">
        <f t="shared" si="466"/>
        <v>3943788.7998720012</v>
      </c>
      <c r="DB108" s="326">
        <f t="shared" si="466"/>
        <v>4041336.264448001</v>
      </c>
      <c r="DC108" s="326">
        <f t="shared" si="466"/>
        <v>4138883.7290240014</v>
      </c>
      <c r="DD108" s="329">
        <f t="shared" si="466"/>
        <v>8002723.1196595207</v>
      </c>
    </row>
    <row r="109" spans="3:108" ht="5.25" customHeight="1">
      <c r="I109" s="331"/>
      <c r="Q109" s="336"/>
      <c r="R109" s="337"/>
      <c r="S109" s="337"/>
      <c r="T109" s="337"/>
      <c r="U109" s="337"/>
      <c r="V109" s="337"/>
      <c r="W109" s="337"/>
      <c r="Y109" s="406"/>
      <c r="Z109" s="406"/>
      <c r="AA109" s="406"/>
      <c r="AB109" s="406"/>
      <c r="AC109" s="406"/>
      <c r="AD109" s="406"/>
      <c r="AE109" s="406"/>
      <c r="AF109" s="336"/>
      <c r="AG109" s="336"/>
      <c r="AH109" s="336"/>
      <c r="AI109" s="336"/>
      <c r="AJ109" s="336"/>
      <c r="AK109" s="407"/>
      <c r="AL109" s="408"/>
      <c r="AM109" s="408"/>
      <c r="AN109" s="408"/>
      <c r="AO109" s="408"/>
      <c r="AP109" s="408"/>
      <c r="AQ109" s="408"/>
      <c r="AR109" s="337"/>
      <c r="AS109" s="337"/>
      <c r="AT109" s="337"/>
      <c r="AU109" s="337"/>
      <c r="AV109" s="339"/>
      <c r="AW109" s="337"/>
      <c r="AX109" s="337"/>
      <c r="AY109" s="337"/>
      <c r="AZ109" s="337"/>
      <c r="BA109" s="337"/>
      <c r="BB109" s="337"/>
      <c r="BC109" s="337"/>
      <c r="BD109" s="337"/>
      <c r="BE109" s="337"/>
      <c r="BF109" s="337"/>
      <c r="BG109" s="337"/>
      <c r="BH109" s="339"/>
      <c r="BI109" s="337"/>
      <c r="BJ109" s="337"/>
      <c r="BK109" s="337"/>
      <c r="BL109" s="337"/>
      <c r="BM109" s="337"/>
      <c r="BN109" s="337"/>
      <c r="BO109" s="337"/>
      <c r="BP109" s="337"/>
      <c r="BQ109" s="337"/>
      <c r="BR109" s="337"/>
      <c r="BS109" s="337"/>
      <c r="BT109" s="339"/>
      <c r="BU109" s="337"/>
      <c r="BV109" s="337"/>
      <c r="BW109" s="337"/>
      <c r="BX109" s="337"/>
      <c r="BY109" s="337"/>
      <c r="BZ109" s="337"/>
      <c r="CA109" s="337"/>
      <c r="CB109" s="337"/>
      <c r="CC109" s="337"/>
      <c r="CD109" s="337"/>
      <c r="CE109" s="337"/>
      <c r="CF109" s="339"/>
      <c r="CG109" s="337"/>
      <c r="CH109" s="337"/>
      <c r="CI109" s="337"/>
      <c r="CJ109" s="337"/>
      <c r="CK109" s="337"/>
      <c r="CL109" s="337"/>
      <c r="CM109" s="337"/>
      <c r="CN109" s="337"/>
      <c r="CO109" s="337"/>
      <c r="CP109" s="337"/>
      <c r="CQ109" s="337"/>
      <c r="CR109" s="339"/>
      <c r="CS109" s="337"/>
      <c r="CT109" s="337"/>
      <c r="CU109" s="337"/>
      <c r="CV109" s="337"/>
      <c r="CW109" s="337"/>
      <c r="CX109" s="337"/>
      <c r="CY109" s="337"/>
      <c r="CZ109" s="337"/>
      <c r="DA109" s="337"/>
      <c r="DB109" s="337"/>
      <c r="DC109" s="337"/>
      <c r="DD109" s="339"/>
    </row>
    <row r="110" spans="3:108" ht="13.25" customHeight="1">
      <c r="E110" s="334" t="s">
        <v>35</v>
      </c>
      <c r="F110" s="426" t="s">
        <v>155</v>
      </c>
      <c r="G110" s="426"/>
      <c r="H110" s="426"/>
      <c r="I110" s="331"/>
      <c r="Q110" s="336">
        <f t="shared" ref="Q110:Q122" si="467">SUM(Y110:AJ110)</f>
        <v>50000</v>
      </c>
      <c r="R110" s="337">
        <f t="shared" si="445"/>
        <v>160000</v>
      </c>
      <c r="S110" s="337">
        <f t="shared" si="446"/>
        <v>660000</v>
      </c>
      <c r="T110" s="337">
        <f t="shared" si="447"/>
        <v>1500000</v>
      </c>
      <c r="U110" s="337">
        <f t="shared" si="448"/>
        <v>2340000</v>
      </c>
      <c r="V110" s="337">
        <f t="shared" si="449"/>
        <v>2760000</v>
      </c>
      <c r="W110" s="337">
        <f>SUM(CS110:DD110)</f>
        <v>2760000</v>
      </c>
      <c r="Y110" s="387"/>
      <c r="Z110" s="435"/>
      <c r="AA110" s="435"/>
      <c r="AB110" s="435"/>
      <c r="AC110" s="435"/>
      <c r="AD110" s="435"/>
      <c r="AE110" s="435"/>
      <c r="AF110" s="435">
        <v>10000</v>
      </c>
      <c r="AG110" s="435">
        <v>10000</v>
      </c>
      <c r="AH110" s="435">
        <v>10000</v>
      </c>
      <c r="AI110" s="435">
        <v>10000</v>
      </c>
      <c r="AJ110" s="435">
        <v>10000</v>
      </c>
      <c r="AK110" s="388">
        <f t="shared" ref="AK110:BP110" si="468">SUM(AK98:AK100)</f>
        <v>10000</v>
      </c>
      <c r="AL110" s="436">
        <f t="shared" si="468"/>
        <v>10000</v>
      </c>
      <c r="AM110" s="436">
        <f t="shared" si="468"/>
        <v>10000</v>
      </c>
      <c r="AN110" s="436">
        <f t="shared" si="468"/>
        <v>10000</v>
      </c>
      <c r="AO110" s="436">
        <f t="shared" si="468"/>
        <v>10000</v>
      </c>
      <c r="AP110" s="436">
        <f t="shared" si="468"/>
        <v>10000</v>
      </c>
      <c r="AQ110" s="436">
        <f t="shared" si="468"/>
        <v>10000</v>
      </c>
      <c r="AR110" s="436">
        <f t="shared" si="468"/>
        <v>10000</v>
      </c>
      <c r="AS110" s="436">
        <f t="shared" si="468"/>
        <v>20000</v>
      </c>
      <c r="AT110" s="436">
        <f t="shared" si="468"/>
        <v>20000</v>
      </c>
      <c r="AU110" s="436">
        <f t="shared" si="468"/>
        <v>20000</v>
      </c>
      <c r="AV110" s="437">
        <f t="shared" si="468"/>
        <v>20000</v>
      </c>
      <c r="AW110" s="436">
        <f t="shared" si="468"/>
        <v>30000</v>
      </c>
      <c r="AX110" s="436">
        <f t="shared" si="468"/>
        <v>30000</v>
      </c>
      <c r="AY110" s="436">
        <f t="shared" si="468"/>
        <v>30000</v>
      </c>
      <c r="AZ110" s="436">
        <f t="shared" si="468"/>
        <v>40000</v>
      </c>
      <c r="BA110" s="436">
        <f t="shared" si="468"/>
        <v>40000</v>
      </c>
      <c r="BB110" s="436">
        <f t="shared" si="468"/>
        <v>40000</v>
      </c>
      <c r="BC110" s="436">
        <f t="shared" si="468"/>
        <v>60000</v>
      </c>
      <c r="BD110" s="436">
        <f t="shared" si="468"/>
        <v>70000</v>
      </c>
      <c r="BE110" s="436">
        <f t="shared" si="468"/>
        <v>70000</v>
      </c>
      <c r="BF110" s="436">
        <f t="shared" si="468"/>
        <v>70000</v>
      </c>
      <c r="BG110" s="436">
        <f t="shared" si="468"/>
        <v>90000</v>
      </c>
      <c r="BH110" s="437">
        <f t="shared" si="468"/>
        <v>90000</v>
      </c>
      <c r="BI110" s="436">
        <f t="shared" si="468"/>
        <v>100000</v>
      </c>
      <c r="BJ110" s="430">
        <f t="shared" si="468"/>
        <v>100000</v>
      </c>
      <c r="BK110" s="430">
        <f t="shared" si="468"/>
        <v>100000</v>
      </c>
      <c r="BL110" s="430">
        <f t="shared" si="468"/>
        <v>110000</v>
      </c>
      <c r="BM110" s="430">
        <f t="shared" si="468"/>
        <v>110000</v>
      </c>
      <c r="BN110" s="430">
        <f t="shared" si="468"/>
        <v>110000</v>
      </c>
      <c r="BO110" s="430">
        <f t="shared" si="468"/>
        <v>130000</v>
      </c>
      <c r="BP110" s="430">
        <f t="shared" si="468"/>
        <v>140000</v>
      </c>
      <c r="BQ110" s="430">
        <f t="shared" ref="BQ110:CV110" si="469">SUM(BQ98:BQ100)</f>
        <v>140000</v>
      </c>
      <c r="BR110" s="430">
        <f t="shared" si="469"/>
        <v>140000</v>
      </c>
      <c r="BS110" s="430">
        <f t="shared" si="469"/>
        <v>160000</v>
      </c>
      <c r="BT110" s="431">
        <f t="shared" si="469"/>
        <v>160000</v>
      </c>
      <c r="BU110" s="430">
        <f t="shared" si="469"/>
        <v>170000</v>
      </c>
      <c r="BV110" s="430">
        <f t="shared" si="469"/>
        <v>170000</v>
      </c>
      <c r="BW110" s="430">
        <f t="shared" si="469"/>
        <v>170000</v>
      </c>
      <c r="BX110" s="430">
        <f t="shared" si="469"/>
        <v>180000</v>
      </c>
      <c r="BY110" s="430">
        <f t="shared" si="469"/>
        <v>180000</v>
      </c>
      <c r="BZ110" s="430">
        <f t="shared" si="469"/>
        <v>180000</v>
      </c>
      <c r="CA110" s="430">
        <f t="shared" si="469"/>
        <v>200000</v>
      </c>
      <c r="CB110" s="430">
        <f t="shared" si="469"/>
        <v>210000</v>
      </c>
      <c r="CC110" s="430">
        <f t="shared" si="469"/>
        <v>210000</v>
      </c>
      <c r="CD110" s="430">
        <f t="shared" si="469"/>
        <v>210000</v>
      </c>
      <c r="CE110" s="430">
        <f t="shared" si="469"/>
        <v>230000</v>
      </c>
      <c r="CF110" s="431">
        <f t="shared" si="469"/>
        <v>230000</v>
      </c>
      <c r="CG110" s="430">
        <f t="shared" si="469"/>
        <v>230000</v>
      </c>
      <c r="CH110" s="430">
        <f t="shared" si="469"/>
        <v>230000</v>
      </c>
      <c r="CI110" s="430">
        <f t="shared" si="469"/>
        <v>230000</v>
      </c>
      <c r="CJ110" s="430">
        <f t="shared" si="469"/>
        <v>230000</v>
      </c>
      <c r="CK110" s="430">
        <f t="shared" si="469"/>
        <v>230000</v>
      </c>
      <c r="CL110" s="430">
        <f t="shared" si="469"/>
        <v>230000</v>
      </c>
      <c r="CM110" s="430">
        <f t="shared" si="469"/>
        <v>230000</v>
      </c>
      <c r="CN110" s="430">
        <f t="shared" si="469"/>
        <v>230000</v>
      </c>
      <c r="CO110" s="430">
        <f t="shared" si="469"/>
        <v>230000</v>
      </c>
      <c r="CP110" s="430">
        <f t="shared" si="469"/>
        <v>230000</v>
      </c>
      <c r="CQ110" s="430">
        <f t="shared" si="469"/>
        <v>230000</v>
      </c>
      <c r="CR110" s="431">
        <f t="shared" si="469"/>
        <v>230000</v>
      </c>
      <c r="CS110" s="430">
        <f t="shared" si="469"/>
        <v>230000</v>
      </c>
      <c r="CT110" s="430">
        <f t="shared" si="469"/>
        <v>230000</v>
      </c>
      <c r="CU110" s="430">
        <f t="shared" si="469"/>
        <v>230000</v>
      </c>
      <c r="CV110" s="430">
        <f t="shared" si="469"/>
        <v>230000</v>
      </c>
      <c r="CW110" s="430">
        <f t="shared" ref="CW110:DD110" si="470">SUM(CW98:CW100)</f>
        <v>230000</v>
      </c>
      <c r="CX110" s="430">
        <f t="shared" si="470"/>
        <v>230000</v>
      </c>
      <c r="CY110" s="430">
        <f t="shared" si="470"/>
        <v>230000</v>
      </c>
      <c r="CZ110" s="430">
        <f t="shared" si="470"/>
        <v>230000</v>
      </c>
      <c r="DA110" s="430">
        <f t="shared" si="470"/>
        <v>230000</v>
      </c>
      <c r="DB110" s="430">
        <f t="shared" si="470"/>
        <v>230000</v>
      </c>
      <c r="DC110" s="430">
        <f t="shared" si="470"/>
        <v>230000</v>
      </c>
      <c r="DD110" s="431">
        <f t="shared" si="470"/>
        <v>230000</v>
      </c>
    </row>
    <row r="111" spans="3:108" ht="13.25" customHeight="1">
      <c r="E111" s="334"/>
      <c r="F111" s="426"/>
      <c r="G111" s="426"/>
      <c r="H111" s="426"/>
      <c r="I111" s="331"/>
      <c r="Q111" s="336"/>
      <c r="R111" s="337"/>
      <c r="S111" s="337"/>
      <c r="T111" s="337"/>
      <c r="U111" s="337"/>
      <c r="V111" s="337"/>
      <c r="W111" s="337"/>
      <c r="Y111" s="387"/>
      <c r="Z111" s="435"/>
      <c r="AA111" s="435"/>
      <c r="AB111" s="435"/>
      <c r="AC111" s="435"/>
      <c r="AD111" s="435"/>
      <c r="AE111" s="435"/>
      <c r="AF111" s="435"/>
      <c r="AG111" s="435"/>
      <c r="AH111" s="435"/>
      <c r="AI111" s="435"/>
      <c r="AJ111" s="435"/>
      <c r="AK111" s="388"/>
      <c r="AL111" s="436"/>
      <c r="AM111" s="436"/>
      <c r="AN111" s="436"/>
      <c r="AO111" s="436"/>
      <c r="AP111" s="436"/>
      <c r="AQ111" s="436"/>
      <c r="AR111" s="436"/>
      <c r="AS111" s="436"/>
      <c r="AT111" s="436"/>
      <c r="AU111" s="436"/>
      <c r="AV111" s="437"/>
      <c r="AW111" s="436"/>
      <c r="AX111" s="436"/>
      <c r="AY111" s="436"/>
      <c r="AZ111" s="436"/>
      <c r="BA111" s="436"/>
      <c r="BB111" s="436"/>
      <c r="BC111" s="436"/>
      <c r="BD111" s="436"/>
      <c r="BE111" s="436"/>
      <c r="BF111" s="436"/>
      <c r="BG111" s="436"/>
      <c r="BH111" s="437"/>
      <c r="BI111" s="436"/>
      <c r="BJ111" s="430"/>
      <c r="BK111" s="430"/>
      <c r="BL111" s="430"/>
      <c r="BM111" s="430"/>
      <c r="BN111" s="430"/>
      <c r="BO111" s="430"/>
      <c r="BP111" s="430"/>
      <c r="BQ111" s="430"/>
      <c r="BR111" s="430"/>
      <c r="BS111" s="430"/>
      <c r="BT111" s="431"/>
      <c r="BU111" s="430"/>
      <c r="BV111" s="430"/>
      <c r="BW111" s="430"/>
      <c r="BX111" s="430"/>
      <c r="BY111" s="430"/>
      <c r="BZ111" s="430"/>
      <c r="CA111" s="430"/>
      <c r="CB111" s="430"/>
      <c r="CC111" s="430"/>
      <c r="CD111" s="430"/>
      <c r="CE111" s="430"/>
      <c r="CF111" s="431"/>
      <c r="CG111" s="430"/>
      <c r="CH111" s="430"/>
      <c r="CI111" s="430"/>
      <c r="CJ111" s="430"/>
      <c r="CK111" s="430"/>
      <c r="CL111" s="430"/>
      <c r="CM111" s="430"/>
      <c r="CN111" s="430"/>
      <c r="CO111" s="430"/>
      <c r="CP111" s="430"/>
      <c r="CQ111" s="430"/>
      <c r="CR111" s="431"/>
      <c r="CS111" s="430"/>
      <c r="CT111" s="430"/>
      <c r="CU111" s="430"/>
      <c r="CV111" s="430"/>
      <c r="CW111" s="430"/>
      <c r="CX111" s="430"/>
      <c r="CY111" s="430"/>
      <c r="CZ111" s="430"/>
      <c r="DA111" s="430"/>
      <c r="DB111" s="430"/>
      <c r="DC111" s="430"/>
      <c r="DD111" s="431"/>
    </row>
    <row r="112" spans="3:108" ht="13.25" customHeight="1">
      <c r="D112" s="291"/>
      <c r="E112" s="334" t="s">
        <v>158</v>
      </c>
      <c r="F112" s="293" t="s">
        <v>407</v>
      </c>
      <c r="I112" s="438"/>
      <c r="J112" s="516">
        <v>350</v>
      </c>
      <c r="K112" s="516">
        <v>325</v>
      </c>
      <c r="L112" s="516">
        <v>325</v>
      </c>
      <c r="M112" s="516">
        <v>500</v>
      </c>
      <c r="N112" s="516">
        <v>2500</v>
      </c>
      <c r="O112" s="516">
        <v>2500</v>
      </c>
      <c r="Q112" s="336">
        <f t="shared" si="467"/>
        <v>269750</v>
      </c>
      <c r="R112" s="337">
        <f>SUM(AK112:AV112)</f>
        <v>379050</v>
      </c>
      <c r="S112" s="337">
        <f>SUM(AW112:BH112)</f>
        <v>1216782.3309975979</v>
      </c>
      <c r="T112" s="337">
        <f>SUM(BI112:BT112)</f>
        <v>3083290.3642520127</v>
      </c>
      <c r="U112" s="337">
        <f>SUM(BU112:CF112)</f>
        <v>4159969.683302037</v>
      </c>
      <c r="V112" s="337">
        <f>SUM(CG112:CR112)</f>
        <v>9154633.8201974146</v>
      </c>
      <c r="W112" s="337">
        <f>SUM(CS112:DD112)</f>
        <v>11476319.014902009</v>
      </c>
      <c r="Y112" s="336">
        <f>Y22*1000</f>
        <v>20000</v>
      </c>
      <c r="Z112" s="336">
        <f>(Z22-Y22)*1000</f>
        <v>20000</v>
      </c>
      <c r="AA112" s="336">
        <f>(AA22-Z22)*1000</f>
        <v>20000</v>
      </c>
      <c r="AB112" s="336">
        <f>(AB22-AA22)*1000</f>
        <v>17000</v>
      </c>
      <c r="AC112" s="336">
        <f>(AC22-AB22)*1000</f>
        <v>21750</v>
      </c>
      <c r="AD112" s="336">
        <v>20000</v>
      </c>
      <c r="AE112" s="336">
        <f>(AE22-AD22)*600</f>
        <v>52800</v>
      </c>
      <c r="AF112" s="336">
        <f>(AF22-AE22)*600</f>
        <v>33900</v>
      </c>
      <c r="AG112" s="336">
        <f>(AG22-AF22)*400</f>
        <v>30600</v>
      </c>
      <c r="AH112" s="336">
        <f>(AH22-AG22)*200</f>
        <v>5200</v>
      </c>
      <c r="AI112" s="336">
        <f>(AI22-AH22)*150</f>
        <v>19800</v>
      </c>
      <c r="AJ112" s="336">
        <f>(AJ22-AI22)*150</f>
        <v>8700</v>
      </c>
      <c r="AK112" s="388">
        <f>(AK22-AJ22)*$J$112</f>
        <v>21350</v>
      </c>
      <c r="AL112" s="389">
        <f t="shared" ref="AL112:AV112" si="471">(AL22-AK22)*$J$112</f>
        <v>24850</v>
      </c>
      <c r="AM112" s="389">
        <f t="shared" si="471"/>
        <v>29050</v>
      </c>
      <c r="AN112" s="389">
        <f t="shared" si="471"/>
        <v>33950</v>
      </c>
      <c r="AO112" s="389">
        <f t="shared" si="471"/>
        <v>39900</v>
      </c>
      <c r="AP112" s="389">
        <f t="shared" si="471"/>
        <v>46900</v>
      </c>
      <c r="AQ112" s="389">
        <f t="shared" si="471"/>
        <v>31150</v>
      </c>
      <c r="AR112" s="389">
        <f t="shared" si="471"/>
        <v>33950</v>
      </c>
      <c r="AS112" s="389">
        <f t="shared" si="471"/>
        <v>36750</v>
      </c>
      <c r="AT112" s="389">
        <f t="shared" si="471"/>
        <v>28350</v>
      </c>
      <c r="AU112" s="389">
        <f t="shared" si="471"/>
        <v>25550</v>
      </c>
      <c r="AV112" s="390">
        <f t="shared" si="471"/>
        <v>27300</v>
      </c>
      <c r="AW112" s="389">
        <f>(AW22-AV22)*$K$112</f>
        <v>33946.249999999942</v>
      </c>
      <c r="AX112" s="389">
        <f t="shared" ref="AX112:BH112" si="472">(AX22-AW22)*$K$112</f>
        <v>46637.500000000146</v>
      </c>
      <c r="AY112" s="389">
        <f t="shared" si="472"/>
        <v>50842.268750000017</v>
      </c>
      <c r="AZ112" s="389">
        <f t="shared" si="472"/>
        <v>55444.565312500017</v>
      </c>
      <c r="BA112" s="389">
        <f t="shared" si="472"/>
        <v>60482.9950156251</v>
      </c>
      <c r="BB112" s="389">
        <f t="shared" si="472"/>
        <v>65999.966347656344</v>
      </c>
      <c r="BC112" s="389">
        <f t="shared" si="472"/>
        <v>90839.044069414143</v>
      </c>
      <c r="BD112" s="389">
        <f t="shared" si="472"/>
        <v>127902.00795269728</v>
      </c>
      <c r="BE112" s="389">
        <f t="shared" si="472"/>
        <v>165357.72119812595</v>
      </c>
      <c r="BF112" s="389">
        <f t="shared" si="472"/>
        <v>181333.86593230109</v>
      </c>
      <c r="BG112" s="389">
        <f t="shared" si="472"/>
        <v>216400.55922891572</v>
      </c>
      <c r="BH112" s="390">
        <f t="shared" si="472"/>
        <v>121595.58719036209</v>
      </c>
      <c r="BI112" s="389">
        <f>(BI22-BH22)*$L$112</f>
        <v>142300.36654987998</v>
      </c>
      <c r="BJ112" s="337">
        <f t="shared" ref="BJ112:BT112" si="473">(BJ22-BI22)*$L$112</f>
        <v>145142.30790189895</v>
      </c>
      <c r="BK112" s="337">
        <f t="shared" si="473"/>
        <v>161439.00021797532</v>
      </c>
      <c r="BL112" s="337">
        <f t="shared" si="473"/>
        <v>180090.56022669407</v>
      </c>
      <c r="BM112" s="337">
        <f t="shared" si="473"/>
        <v>201100.18263576188</v>
      </c>
      <c r="BN112" s="337">
        <f t="shared" si="473"/>
        <v>225121.18994119237</v>
      </c>
      <c r="BO112" s="337">
        <f t="shared" si="473"/>
        <v>252482.03753884003</v>
      </c>
      <c r="BP112" s="337">
        <f t="shared" si="473"/>
        <v>283511.31904039363</v>
      </c>
      <c r="BQ112" s="337">
        <f t="shared" si="473"/>
        <v>319187.77180200943</v>
      </c>
      <c r="BR112" s="337">
        <f t="shared" si="473"/>
        <v>359840.28267409024</v>
      </c>
      <c r="BS112" s="337">
        <f t="shared" si="473"/>
        <v>406447.89398105297</v>
      </c>
      <c r="BT112" s="339">
        <f t="shared" si="473"/>
        <v>406627.45174222352</v>
      </c>
      <c r="BU112" s="337">
        <f>(BU22-BT22)*$M$112</f>
        <v>556301.99999653082</v>
      </c>
      <c r="BV112" s="337">
        <f t="shared" ref="BV112:CF112" si="474">(BV22-BU22)*$M$112</f>
        <v>605589.4153149093</v>
      </c>
      <c r="BW112" s="337">
        <f t="shared" si="474"/>
        <v>659576.99585876253</v>
      </c>
      <c r="BX112" s="337">
        <f t="shared" si="474"/>
        <v>416089.86122315039</v>
      </c>
      <c r="BY112" s="337">
        <f t="shared" si="474"/>
        <v>435511.85282289953</v>
      </c>
      <c r="BZ112" s="337">
        <f t="shared" si="474"/>
        <v>255669.67227129862</v>
      </c>
      <c r="CA112" s="337">
        <f t="shared" si="474"/>
        <v>262982.58415070816</v>
      </c>
      <c r="CB112" s="337">
        <f t="shared" si="474"/>
        <v>270537.06323140068</v>
      </c>
      <c r="CC112" s="337">
        <f t="shared" si="474"/>
        <v>278342.26629684417</v>
      </c>
      <c r="CD112" s="337">
        <f t="shared" si="474"/>
        <v>178059.6344543701</v>
      </c>
      <c r="CE112" s="337">
        <f t="shared" si="474"/>
        <v>183686.61560388864</v>
      </c>
      <c r="CF112" s="339">
        <f t="shared" si="474"/>
        <v>57621.722077274171</v>
      </c>
      <c r="CG112" s="337">
        <f>(CG22-CF22)*$N$112</f>
        <v>289549.15343829268</v>
      </c>
      <c r="CH112" s="337">
        <f t="shared" ref="CH112:CR112" si="475">(CH22-CG22)*$N$112</f>
        <v>795549.69556115789</v>
      </c>
      <c r="CI112" s="337">
        <f t="shared" si="475"/>
        <v>807776.31045978528</v>
      </c>
      <c r="CJ112" s="337">
        <f t="shared" si="475"/>
        <v>820210.61386623839</v>
      </c>
      <c r="CK112" s="337">
        <f t="shared" si="475"/>
        <v>832856.39111280034</v>
      </c>
      <c r="CL112" s="337">
        <f t="shared" si="475"/>
        <v>845717.49955399358</v>
      </c>
      <c r="CM112" s="337">
        <f t="shared" si="475"/>
        <v>858797.86997018522</v>
      </c>
      <c r="CN112" s="337">
        <f t="shared" si="475"/>
        <v>872101.50799895928</v>
      </c>
      <c r="CO112" s="337">
        <f t="shared" si="475"/>
        <v>885632.4955946093</v>
      </c>
      <c r="CP112" s="337">
        <f t="shared" si="475"/>
        <v>899394.99251652707</v>
      </c>
      <c r="CQ112" s="337">
        <f t="shared" si="475"/>
        <v>913393.23784697626</v>
      </c>
      <c r="CR112" s="339">
        <f t="shared" si="475"/>
        <v>333654.0522778887</v>
      </c>
      <c r="CS112" s="337">
        <f>(CS22-CR22)*$O$112</f>
        <v>902601.66591175226</v>
      </c>
      <c r="CT112" s="337">
        <f t="shared" ref="CT112:DD112" si="476">(CT22-CS22)*$O$112</f>
        <v>948276.64471046778</v>
      </c>
      <c r="CU112" s="337">
        <f t="shared" si="476"/>
        <v>963131.53081701789</v>
      </c>
      <c r="CV112" s="337">
        <f t="shared" si="476"/>
        <v>978242.40817784809</v>
      </c>
      <c r="CW112" s="337">
        <f t="shared" si="476"/>
        <v>993613.98555331107</v>
      </c>
      <c r="CX112" s="337">
        <f t="shared" si="476"/>
        <v>1009251.0617684184</v>
      </c>
      <c r="CY112" s="337">
        <f t="shared" si="476"/>
        <v>1025158.5274728587</v>
      </c>
      <c r="CZ112" s="337">
        <f t="shared" si="476"/>
        <v>1041341.3669360944</v>
      </c>
      <c r="DA112" s="337">
        <f t="shared" si="476"/>
        <v>1057804.6598777201</v>
      </c>
      <c r="DB112" s="337">
        <f t="shared" si="476"/>
        <v>1074553.5833342092</v>
      </c>
      <c r="DC112" s="337">
        <f t="shared" si="476"/>
        <v>1091593.4135624138</v>
      </c>
      <c r="DD112" s="339">
        <f t="shared" si="476"/>
        <v>390750.16677989881</v>
      </c>
    </row>
    <row r="113" spans="3:108" ht="13.25" customHeight="1">
      <c r="E113" s="334" t="s">
        <v>41</v>
      </c>
      <c r="F113" s="293" t="s">
        <v>348</v>
      </c>
      <c r="I113" s="405">
        <v>750</v>
      </c>
      <c r="J113" s="516">
        <v>1500</v>
      </c>
      <c r="K113" s="516">
        <v>1500</v>
      </c>
      <c r="L113" s="516">
        <v>1500</v>
      </c>
      <c r="M113" s="516">
        <v>1250</v>
      </c>
      <c r="N113" s="516">
        <v>1000</v>
      </c>
      <c r="O113" s="516">
        <v>5000</v>
      </c>
      <c r="Q113" s="336">
        <f t="shared" si="467"/>
        <v>1000</v>
      </c>
      <c r="R113" s="337">
        <f>SUM(AK113:AV113)</f>
        <v>355500</v>
      </c>
      <c r="S113" s="337">
        <f>SUM(AW113:BH113)</f>
        <v>801000</v>
      </c>
      <c r="T113" s="337">
        <f>SUM(BI113:BT113)</f>
        <v>1015500</v>
      </c>
      <c r="U113" s="337">
        <f>SUM(BU113:CF113)</f>
        <v>1260000</v>
      </c>
      <c r="V113" s="337">
        <f>SUM(CG113:CR113)</f>
        <v>1678000</v>
      </c>
      <c r="W113" s="337">
        <f>SUM(CS113:DD113)</f>
        <v>11205000</v>
      </c>
      <c r="Y113" s="387"/>
      <c r="Z113" s="387">
        <v>100</v>
      </c>
      <c r="AA113" s="387">
        <v>100</v>
      </c>
      <c r="AB113" s="387">
        <v>100</v>
      </c>
      <c r="AC113" s="387">
        <v>100</v>
      </c>
      <c r="AD113" s="387">
        <v>100</v>
      </c>
      <c r="AE113" s="387">
        <v>100</v>
      </c>
      <c r="AF113" s="387">
        <v>100</v>
      </c>
      <c r="AG113" s="387">
        <v>100</v>
      </c>
      <c r="AH113" s="387">
        <v>100</v>
      </c>
      <c r="AI113" s="387">
        <v>100</v>
      </c>
      <c r="AJ113" s="387"/>
      <c r="AK113" s="388">
        <f t="shared" ref="AK113:AV113" si="477">$J$113*AK85</f>
        <v>13500</v>
      </c>
      <c r="AL113" s="389">
        <f t="shared" si="477"/>
        <v>15000</v>
      </c>
      <c r="AM113" s="389">
        <f t="shared" si="477"/>
        <v>16500</v>
      </c>
      <c r="AN113" s="389">
        <f t="shared" si="477"/>
        <v>21000</v>
      </c>
      <c r="AO113" s="389">
        <f t="shared" si="477"/>
        <v>27000</v>
      </c>
      <c r="AP113" s="389">
        <f t="shared" si="477"/>
        <v>30000</v>
      </c>
      <c r="AQ113" s="389">
        <f t="shared" si="477"/>
        <v>31500</v>
      </c>
      <c r="AR113" s="389">
        <f t="shared" si="477"/>
        <v>34500</v>
      </c>
      <c r="AS113" s="389">
        <f t="shared" si="477"/>
        <v>37500</v>
      </c>
      <c r="AT113" s="389">
        <f t="shared" si="477"/>
        <v>39000</v>
      </c>
      <c r="AU113" s="389">
        <f t="shared" si="477"/>
        <v>45000</v>
      </c>
      <c r="AV113" s="390">
        <f t="shared" si="477"/>
        <v>45000</v>
      </c>
      <c r="AW113" s="389">
        <f t="shared" ref="AW113:BH113" si="478">$K$113*AW85</f>
        <v>48000</v>
      </c>
      <c r="AX113" s="389">
        <f t="shared" si="478"/>
        <v>49500</v>
      </c>
      <c r="AY113" s="389">
        <f t="shared" si="478"/>
        <v>52500</v>
      </c>
      <c r="AZ113" s="389">
        <f t="shared" si="478"/>
        <v>58500</v>
      </c>
      <c r="BA113" s="389">
        <f t="shared" si="478"/>
        <v>58500</v>
      </c>
      <c r="BB113" s="389">
        <f t="shared" si="478"/>
        <v>67500</v>
      </c>
      <c r="BC113" s="389">
        <f t="shared" si="478"/>
        <v>72000</v>
      </c>
      <c r="BD113" s="389">
        <f t="shared" si="478"/>
        <v>73500</v>
      </c>
      <c r="BE113" s="389">
        <f t="shared" si="478"/>
        <v>75000</v>
      </c>
      <c r="BF113" s="389">
        <f t="shared" si="478"/>
        <v>76500</v>
      </c>
      <c r="BG113" s="389">
        <f t="shared" si="478"/>
        <v>84000</v>
      </c>
      <c r="BH113" s="390">
        <f t="shared" si="478"/>
        <v>85500</v>
      </c>
      <c r="BI113" s="389">
        <f t="shared" ref="BI113:BT113" si="479">$L$113*BI85</f>
        <v>87000</v>
      </c>
      <c r="BJ113" s="337">
        <f t="shared" si="479"/>
        <v>88500</v>
      </c>
      <c r="BK113" s="337">
        <f t="shared" si="479"/>
        <v>90000</v>
      </c>
      <c r="BL113" s="337">
        <f t="shared" si="479"/>
        <v>93000</v>
      </c>
      <c r="BM113" s="337">
        <f t="shared" si="479"/>
        <v>94500</v>
      </c>
      <c r="BN113" s="337">
        <f t="shared" si="479"/>
        <v>67500</v>
      </c>
      <c r="BO113" s="337">
        <f t="shared" si="479"/>
        <v>73500</v>
      </c>
      <c r="BP113" s="337">
        <f t="shared" si="479"/>
        <v>76500</v>
      </c>
      <c r="BQ113" s="337">
        <f t="shared" si="479"/>
        <v>79500</v>
      </c>
      <c r="BR113" s="337">
        <f t="shared" si="479"/>
        <v>82500</v>
      </c>
      <c r="BS113" s="337">
        <f t="shared" si="479"/>
        <v>91500</v>
      </c>
      <c r="BT113" s="339">
        <f t="shared" si="479"/>
        <v>91500</v>
      </c>
      <c r="BU113" s="337">
        <f t="shared" ref="BU113:CF113" si="480">$M$113*BU85</f>
        <v>77500</v>
      </c>
      <c r="BV113" s="337">
        <f t="shared" si="480"/>
        <v>78750</v>
      </c>
      <c r="BW113" s="337">
        <f t="shared" si="480"/>
        <v>82500</v>
      </c>
      <c r="BX113" s="337">
        <f t="shared" si="480"/>
        <v>87500</v>
      </c>
      <c r="BY113" s="337">
        <f t="shared" si="480"/>
        <v>90000</v>
      </c>
      <c r="BZ113" s="337">
        <f t="shared" si="480"/>
        <v>92500</v>
      </c>
      <c r="CA113" s="337">
        <f t="shared" si="480"/>
        <v>107500</v>
      </c>
      <c r="CB113" s="337">
        <f t="shared" si="480"/>
        <v>113750</v>
      </c>
      <c r="CC113" s="337">
        <f t="shared" si="480"/>
        <v>121250</v>
      </c>
      <c r="CD113" s="337">
        <f t="shared" si="480"/>
        <v>128750</v>
      </c>
      <c r="CE113" s="337">
        <f t="shared" si="480"/>
        <v>140000</v>
      </c>
      <c r="CF113" s="339">
        <f t="shared" si="480"/>
        <v>140000</v>
      </c>
      <c r="CG113" s="337">
        <f t="shared" ref="CG113:CR113" si="481">$N$113*CG85</f>
        <v>117000</v>
      </c>
      <c r="CH113" s="337">
        <f t="shared" si="481"/>
        <v>121000</v>
      </c>
      <c r="CI113" s="337">
        <f t="shared" si="481"/>
        <v>125000</v>
      </c>
      <c r="CJ113" s="337">
        <f t="shared" si="481"/>
        <v>130000</v>
      </c>
      <c r="CK113" s="337">
        <f t="shared" si="481"/>
        <v>136000</v>
      </c>
      <c r="CL113" s="337">
        <f t="shared" si="481"/>
        <v>140000</v>
      </c>
      <c r="CM113" s="337">
        <f t="shared" si="481"/>
        <v>144000</v>
      </c>
      <c r="CN113" s="337">
        <f t="shared" si="481"/>
        <v>147000</v>
      </c>
      <c r="CO113" s="337">
        <f t="shared" si="481"/>
        <v>150000</v>
      </c>
      <c r="CP113" s="337">
        <f t="shared" si="481"/>
        <v>156000</v>
      </c>
      <c r="CQ113" s="337">
        <f t="shared" si="481"/>
        <v>156000</v>
      </c>
      <c r="CR113" s="339">
        <f t="shared" si="481"/>
        <v>156000</v>
      </c>
      <c r="CS113" s="337">
        <f t="shared" ref="CS113:DD113" si="482">$O$113*CS85</f>
        <v>780000</v>
      </c>
      <c r="CT113" s="337">
        <f t="shared" si="482"/>
        <v>810000</v>
      </c>
      <c r="CU113" s="337">
        <f t="shared" si="482"/>
        <v>840000</v>
      </c>
      <c r="CV113" s="337">
        <f t="shared" si="482"/>
        <v>870000</v>
      </c>
      <c r="CW113" s="337">
        <f t="shared" si="482"/>
        <v>900000</v>
      </c>
      <c r="CX113" s="337">
        <f t="shared" si="482"/>
        <v>930000</v>
      </c>
      <c r="CY113" s="337">
        <f t="shared" si="482"/>
        <v>955000</v>
      </c>
      <c r="CZ113" s="337">
        <f t="shared" si="482"/>
        <v>980000</v>
      </c>
      <c r="DA113" s="337">
        <f t="shared" si="482"/>
        <v>1005000</v>
      </c>
      <c r="DB113" s="337">
        <f t="shared" si="482"/>
        <v>1025000</v>
      </c>
      <c r="DC113" s="337">
        <f t="shared" si="482"/>
        <v>1045000</v>
      </c>
      <c r="DD113" s="339">
        <f t="shared" si="482"/>
        <v>1065000</v>
      </c>
    </row>
    <row r="114" spans="3:108" ht="13.25" customHeight="1">
      <c r="E114" s="334" t="s">
        <v>42</v>
      </c>
      <c r="F114" s="293" t="s">
        <v>197</v>
      </c>
      <c r="I114" s="405">
        <v>5000</v>
      </c>
      <c r="J114" s="516">
        <v>10000</v>
      </c>
      <c r="K114" s="516">
        <v>15000</v>
      </c>
      <c r="L114" s="516">
        <v>20000</v>
      </c>
      <c r="M114" s="516">
        <v>30000</v>
      </c>
      <c r="N114" s="516">
        <v>35000</v>
      </c>
      <c r="O114" s="516">
        <v>35000</v>
      </c>
      <c r="Q114" s="336">
        <f t="shared" si="467"/>
        <v>25700</v>
      </c>
      <c r="R114" s="337">
        <f>SUM(AK114:AV114)</f>
        <v>120000</v>
      </c>
      <c r="S114" s="337">
        <f>SUM(AW114:BH114)</f>
        <v>180000</v>
      </c>
      <c r="T114" s="337">
        <f>SUM(BI114:BT114)</f>
        <v>240000</v>
      </c>
      <c r="U114" s="337">
        <f>SUM(BU114:CF114)</f>
        <v>360000</v>
      </c>
      <c r="V114" s="337">
        <f>SUM(CG114:CR114)</f>
        <v>420000</v>
      </c>
      <c r="W114" s="337">
        <f>SUM(CS114:DD114)</f>
        <v>420000</v>
      </c>
      <c r="Y114" s="387"/>
      <c r="Z114" s="387"/>
      <c r="AA114" s="387">
        <v>100</v>
      </c>
      <c r="AB114" s="387">
        <v>15000</v>
      </c>
      <c r="AC114" s="387">
        <v>10000</v>
      </c>
      <c r="AD114" s="387">
        <v>100</v>
      </c>
      <c r="AE114" s="387">
        <v>100</v>
      </c>
      <c r="AF114" s="387">
        <v>100</v>
      </c>
      <c r="AG114" s="387">
        <v>100</v>
      </c>
      <c r="AH114" s="387">
        <v>100</v>
      </c>
      <c r="AI114" s="387">
        <v>100</v>
      </c>
      <c r="AJ114" s="387"/>
      <c r="AK114" s="388">
        <f>$J114</f>
        <v>10000</v>
      </c>
      <c r="AL114" s="389">
        <f t="shared" ref="AL114:AV116" si="483">$J114</f>
        <v>10000</v>
      </c>
      <c r="AM114" s="389">
        <f t="shared" si="483"/>
        <v>10000</v>
      </c>
      <c r="AN114" s="389">
        <f t="shared" si="483"/>
        <v>10000</v>
      </c>
      <c r="AO114" s="389">
        <f t="shared" si="483"/>
        <v>10000</v>
      </c>
      <c r="AP114" s="389">
        <f t="shared" si="483"/>
        <v>10000</v>
      </c>
      <c r="AQ114" s="389">
        <f t="shared" si="483"/>
        <v>10000</v>
      </c>
      <c r="AR114" s="389">
        <f t="shared" si="483"/>
        <v>10000</v>
      </c>
      <c r="AS114" s="389">
        <f t="shared" si="483"/>
        <v>10000</v>
      </c>
      <c r="AT114" s="389">
        <f t="shared" si="483"/>
        <v>10000</v>
      </c>
      <c r="AU114" s="389">
        <f t="shared" si="483"/>
        <v>10000</v>
      </c>
      <c r="AV114" s="390">
        <f t="shared" si="483"/>
        <v>10000</v>
      </c>
      <c r="AW114" s="389">
        <f>$K114</f>
        <v>15000</v>
      </c>
      <c r="AX114" s="389">
        <f t="shared" ref="AX114:BH116" si="484">$K114</f>
        <v>15000</v>
      </c>
      <c r="AY114" s="389">
        <f t="shared" si="484"/>
        <v>15000</v>
      </c>
      <c r="AZ114" s="389">
        <f t="shared" si="484"/>
        <v>15000</v>
      </c>
      <c r="BA114" s="389">
        <f t="shared" si="484"/>
        <v>15000</v>
      </c>
      <c r="BB114" s="389">
        <f t="shared" si="484"/>
        <v>15000</v>
      </c>
      <c r="BC114" s="389">
        <f t="shared" si="484"/>
        <v>15000</v>
      </c>
      <c r="BD114" s="389">
        <f t="shared" si="484"/>
        <v>15000</v>
      </c>
      <c r="BE114" s="389">
        <f t="shared" si="484"/>
        <v>15000</v>
      </c>
      <c r="BF114" s="389">
        <f t="shared" si="484"/>
        <v>15000</v>
      </c>
      <c r="BG114" s="389">
        <f t="shared" si="484"/>
        <v>15000</v>
      </c>
      <c r="BH114" s="390">
        <f t="shared" si="484"/>
        <v>15000</v>
      </c>
      <c r="BI114" s="389">
        <f>$L114</f>
        <v>20000</v>
      </c>
      <c r="BJ114" s="389">
        <f t="shared" ref="BJ114:BT116" si="485">$L114</f>
        <v>20000</v>
      </c>
      <c r="BK114" s="389">
        <f t="shared" si="485"/>
        <v>20000</v>
      </c>
      <c r="BL114" s="389">
        <f t="shared" si="485"/>
        <v>20000</v>
      </c>
      <c r="BM114" s="389">
        <f t="shared" si="485"/>
        <v>20000</v>
      </c>
      <c r="BN114" s="389">
        <f t="shared" si="485"/>
        <v>20000</v>
      </c>
      <c r="BO114" s="389">
        <f t="shared" si="485"/>
        <v>20000</v>
      </c>
      <c r="BP114" s="389">
        <f t="shared" si="485"/>
        <v>20000</v>
      </c>
      <c r="BQ114" s="389">
        <f t="shared" si="485"/>
        <v>20000</v>
      </c>
      <c r="BR114" s="389">
        <f t="shared" si="485"/>
        <v>20000</v>
      </c>
      <c r="BS114" s="389">
        <f t="shared" si="485"/>
        <v>20000</v>
      </c>
      <c r="BT114" s="390">
        <f t="shared" si="485"/>
        <v>20000</v>
      </c>
      <c r="BU114" s="389">
        <f>$M114</f>
        <v>30000</v>
      </c>
      <c r="BV114" s="389">
        <f t="shared" ref="BV114:CF116" si="486">$M114</f>
        <v>30000</v>
      </c>
      <c r="BW114" s="389">
        <f t="shared" si="486"/>
        <v>30000</v>
      </c>
      <c r="BX114" s="389">
        <f t="shared" si="486"/>
        <v>30000</v>
      </c>
      <c r="BY114" s="389">
        <f t="shared" si="486"/>
        <v>30000</v>
      </c>
      <c r="BZ114" s="389">
        <f t="shared" si="486"/>
        <v>30000</v>
      </c>
      <c r="CA114" s="389">
        <f t="shared" si="486"/>
        <v>30000</v>
      </c>
      <c r="CB114" s="389">
        <f t="shared" si="486"/>
        <v>30000</v>
      </c>
      <c r="CC114" s="389">
        <f t="shared" si="486"/>
        <v>30000</v>
      </c>
      <c r="CD114" s="389">
        <f t="shared" si="486"/>
        <v>30000</v>
      </c>
      <c r="CE114" s="389">
        <f t="shared" si="486"/>
        <v>30000</v>
      </c>
      <c r="CF114" s="390">
        <f t="shared" si="486"/>
        <v>30000</v>
      </c>
      <c r="CG114" s="389">
        <f>$N114</f>
        <v>35000</v>
      </c>
      <c r="CH114" s="389">
        <f t="shared" ref="CH114:CR116" si="487">$N114</f>
        <v>35000</v>
      </c>
      <c r="CI114" s="389">
        <f t="shared" si="487"/>
        <v>35000</v>
      </c>
      <c r="CJ114" s="389">
        <f t="shared" si="487"/>
        <v>35000</v>
      </c>
      <c r="CK114" s="389">
        <f t="shared" si="487"/>
        <v>35000</v>
      </c>
      <c r="CL114" s="389">
        <f t="shared" si="487"/>
        <v>35000</v>
      </c>
      <c r="CM114" s="389">
        <f t="shared" si="487"/>
        <v>35000</v>
      </c>
      <c r="CN114" s="389">
        <f t="shared" si="487"/>
        <v>35000</v>
      </c>
      <c r="CO114" s="389">
        <f t="shared" si="487"/>
        <v>35000</v>
      </c>
      <c r="CP114" s="389">
        <f t="shared" si="487"/>
        <v>35000</v>
      </c>
      <c r="CQ114" s="389">
        <f t="shared" si="487"/>
        <v>35000</v>
      </c>
      <c r="CR114" s="390">
        <f t="shared" si="487"/>
        <v>35000</v>
      </c>
      <c r="CS114" s="389">
        <f t="shared" ref="CS114:DD116" si="488">$O114</f>
        <v>35000</v>
      </c>
      <c r="CT114" s="389">
        <f t="shared" si="488"/>
        <v>35000</v>
      </c>
      <c r="CU114" s="389">
        <f t="shared" si="488"/>
        <v>35000</v>
      </c>
      <c r="CV114" s="389">
        <f t="shared" si="488"/>
        <v>35000</v>
      </c>
      <c r="CW114" s="389">
        <f t="shared" si="488"/>
        <v>35000</v>
      </c>
      <c r="CX114" s="389">
        <f t="shared" si="488"/>
        <v>35000</v>
      </c>
      <c r="CY114" s="389">
        <f t="shared" si="488"/>
        <v>35000</v>
      </c>
      <c r="CZ114" s="389">
        <f t="shared" si="488"/>
        <v>35000</v>
      </c>
      <c r="DA114" s="389">
        <f t="shared" si="488"/>
        <v>35000</v>
      </c>
      <c r="DB114" s="389">
        <f t="shared" si="488"/>
        <v>35000</v>
      </c>
      <c r="DC114" s="389">
        <f t="shared" si="488"/>
        <v>35000</v>
      </c>
      <c r="DD114" s="390">
        <f t="shared" si="488"/>
        <v>35000</v>
      </c>
    </row>
    <row r="115" spans="3:108" ht="13.25" customHeight="1">
      <c r="E115" s="334" t="s">
        <v>46</v>
      </c>
      <c r="F115" s="293" t="s">
        <v>197</v>
      </c>
      <c r="I115" s="405">
        <v>17500</v>
      </c>
      <c r="J115" s="516">
        <v>17500</v>
      </c>
      <c r="K115" s="516">
        <v>17500</v>
      </c>
      <c r="L115" s="516">
        <v>25000</v>
      </c>
      <c r="M115" s="516">
        <v>35000</v>
      </c>
      <c r="N115" s="516">
        <v>40000</v>
      </c>
      <c r="O115" s="516">
        <v>60000</v>
      </c>
      <c r="Q115" s="336">
        <f t="shared" si="467"/>
        <v>54250</v>
      </c>
      <c r="R115" s="337">
        <f t="shared" si="445"/>
        <v>210000</v>
      </c>
      <c r="S115" s="337">
        <f t="shared" si="446"/>
        <v>210000</v>
      </c>
      <c r="T115" s="337">
        <f t="shared" si="447"/>
        <v>300000</v>
      </c>
      <c r="U115" s="337">
        <f t="shared" si="448"/>
        <v>420000</v>
      </c>
      <c r="V115" s="337">
        <f t="shared" si="449"/>
        <v>480000</v>
      </c>
      <c r="W115" s="337">
        <f t="shared" si="450"/>
        <v>720000</v>
      </c>
      <c r="Y115" s="387"/>
      <c r="Z115" s="387"/>
      <c r="AA115" s="387"/>
      <c r="AB115" s="387"/>
      <c r="AC115" s="387"/>
      <c r="AD115" s="387">
        <v>250</v>
      </c>
      <c r="AE115" s="387">
        <v>500</v>
      </c>
      <c r="AF115" s="387">
        <v>500</v>
      </c>
      <c r="AG115" s="387">
        <v>500</v>
      </c>
      <c r="AH115" s="387">
        <v>17500</v>
      </c>
      <c r="AI115" s="387">
        <v>17500</v>
      </c>
      <c r="AJ115" s="387">
        <v>17500</v>
      </c>
      <c r="AK115" s="388">
        <f>$J115</f>
        <v>17500</v>
      </c>
      <c r="AL115" s="389">
        <f t="shared" si="483"/>
        <v>17500</v>
      </c>
      <c r="AM115" s="389">
        <f t="shared" si="483"/>
        <v>17500</v>
      </c>
      <c r="AN115" s="389">
        <f t="shared" si="483"/>
        <v>17500</v>
      </c>
      <c r="AO115" s="389">
        <f t="shared" si="483"/>
        <v>17500</v>
      </c>
      <c r="AP115" s="389">
        <f t="shared" si="483"/>
        <v>17500</v>
      </c>
      <c r="AQ115" s="389">
        <f t="shared" si="483"/>
        <v>17500</v>
      </c>
      <c r="AR115" s="389">
        <f t="shared" si="483"/>
        <v>17500</v>
      </c>
      <c r="AS115" s="389">
        <f t="shared" si="483"/>
        <v>17500</v>
      </c>
      <c r="AT115" s="389">
        <f t="shared" si="483"/>
        <v>17500</v>
      </c>
      <c r="AU115" s="389">
        <f t="shared" si="483"/>
        <v>17500</v>
      </c>
      <c r="AV115" s="390">
        <f t="shared" si="483"/>
        <v>17500</v>
      </c>
      <c r="AW115" s="389">
        <f>$K115</f>
        <v>17500</v>
      </c>
      <c r="AX115" s="389">
        <f t="shared" si="484"/>
        <v>17500</v>
      </c>
      <c r="AY115" s="389">
        <f t="shared" si="484"/>
        <v>17500</v>
      </c>
      <c r="AZ115" s="389">
        <f t="shared" si="484"/>
        <v>17500</v>
      </c>
      <c r="BA115" s="389">
        <f t="shared" si="484"/>
        <v>17500</v>
      </c>
      <c r="BB115" s="389">
        <f t="shared" si="484"/>
        <v>17500</v>
      </c>
      <c r="BC115" s="389">
        <f t="shared" si="484"/>
        <v>17500</v>
      </c>
      <c r="BD115" s="389">
        <f t="shared" si="484"/>
        <v>17500</v>
      </c>
      <c r="BE115" s="389">
        <f t="shared" si="484"/>
        <v>17500</v>
      </c>
      <c r="BF115" s="389">
        <f t="shared" si="484"/>
        <v>17500</v>
      </c>
      <c r="BG115" s="389">
        <f t="shared" si="484"/>
        <v>17500</v>
      </c>
      <c r="BH115" s="390">
        <f t="shared" si="484"/>
        <v>17500</v>
      </c>
      <c r="BI115" s="389">
        <f>$L115</f>
        <v>25000</v>
      </c>
      <c r="BJ115" s="389">
        <f t="shared" si="485"/>
        <v>25000</v>
      </c>
      <c r="BK115" s="389">
        <f t="shared" si="485"/>
        <v>25000</v>
      </c>
      <c r="BL115" s="389">
        <f t="shared" si="485"/>
        <v>25000</v>
      </c>
      <c r="BM115" s="389">
        <f t="shared" si="485"/>
        <v>25000</v>
      </c>
      <c r="BN115" s="389">
        <f t="shared" si="485"/>
        <v>25000</v>
      </c>
      <c r="BO115" s="389">
        <f t="shared" si="485"/>
        <v>25000</v>
      </c>
      <c r="BP115" s="389">
        <f t="shared" si="485"/>
        <v>25000</v>
      </c>
      <c r="BQ115" s="389">
        <f t="shared" si="485"/>
        <v>25000</v>
      </c>
      <c r="BR115" s="389">
        <f t="shared" si="485"/>
        <v>25000</v>
      </c>
      <c r="BS115" s="389">
        <f t="shared" si="485"/>
        <v>25000</v>
      </c>
      <c r="BT115" s="390">
        <f t="shared" si="485"/>
        <v>25000</v>
      </c>
      <c r="BU115" s="389">
        <f>$M115</f>
        <v>35000</v>
      </c>
      <c r="BV115" s="389">
        <f t="shared" si="486"/>
        <v>35000</v>
      </c>
      <c r="BW115" s="389">
        <f t="shared" si="486"/>
        <v>35000</v>
      </c>
      <c r="BX115" s="389">
        <f t="shared" si="486"/>
        <v>35000</v>
      </c>
      <c r="BY115" s="389">
        <f t="shared" si="486"/>
        <v>35000</v>
      </c>
      <c r="BZ115" s="389">
        <f t="shared" si="486"/>
        <v>35000</v>
      </c>
      <c r="CA115" s="389">
        <f t="shared" si="486"/>
        <v>35000</v>
      </c>
      <c r="CB115" s="389">
        <f t="shared" si="486"/>
        <v>35000</v>
      </c>
      <c r="CC115" s="389">
        <f t="shared" si="486"/>
        <v>35000</v>
      </c>
      <c r="CD115" s="389">
        <f t="shared" si="486"/>
        <v>35000</v>
      </c>
      <c r="CE115" s="389">
        <f t="shared" si="486"/>
        <v>35000</v>
      </c>
      <c r="CF115" s="390">
        <f t="shared" si="486"/>
        <v>35000</v>
      </c>
      <c r="CG115" s="389">
        <f>$N115</f>
        <v>40000</v>
      </c>
      <c r="CH115" s="389">
        <f t="shared" si="487"/>
        <v>40000</v>
      </c>
      <c r="CI115" s="389">
        <f t="shared" si="487"/>
        <v>40000</v>
      </c>
      <c r="CJ115" s="389">
        <f t="shared" si="487"/>
        <v>40000</v>
      </c>
      <c r="CK115" s="389">
        <f t="shared" si="487"/>
        <v>40000</v>
      </c>
      <c r="CL115" s="389">
        <f t="shared" si="487"/>
        <v>40000</v>
      </c>
      <c r="CM115" s="389">
        <f t="shared" si="487"/>
        <v>40000</v>
      </c>
      <c r="CN115" s="389">
        <f t="shared" si="487"/>
        <v>40000</v>
      </c>
      <c r="CO115" s="389">
        <f t="shared" si="487"/>
        <v>40000</v>
      </c>
      <c r="CP115" s="389">
        <f t="shared" si="487"/>
        <v>40000</v>
      </c>
      <c r="CQ115" s="389">
        <f t="shared" si="487"/>
        <v>40000</v>
      </c>
      <c r="CR115" s="390">
        <f t="shared" si="487"/>
        <v>40000</v>
      </c>
      <c r="CS115" s="389">
        <f t="shared" si="488"/>
        <v>60000</v>
      </c>
      <c r="CT115" s="389">
        <f t="shared" si="488"/>
        <v>60000</v>
      </c>
      <c r="CU115" s="389">
        <f t="shared" si="488"/>
        <v>60000</v>
      </c>
      <c r="CV115" s="389">
        <f t="shared" si="488"/>
        <v>60000</v>
      </c>
      <c r="CW115" s="389">
        <f t="shared" si="488"/>
        <v>60000</v>
      </c>
      <c r="CX115" s="389">
        <f t="shared" si="488"/>
        <v>60000</v>
      </c>
      <c r="CY115" s="389">
        <f t="shared" si="488"/>
        <v>60000</v>
      </c>
      <c r="CZ115" s="389">
        <f t="shared" si="488"/>
        <v>60000</v>
      </c>
      <c r="DA115" s="389">
        <f t="shared" si="488"/>
        <v>60000</v>
      </c>
      <c r="DB115" s="389">
        <f t="shared" si="488"/>
        <v>60000</v>
      </c>
      <c r="DC115" s="389">
        <f t="shared" si="488"/>
        <v>60000</v>
      </c>
      <c r="DD115" s="390">
        <f t="shared" si="488"/>
        <v>60000</v>
      </c>
    </row>
    <row r="116" spans="3:108" ht="13.25" customHeight="1">
      <c r="E116" s="334" t="s">
        <v>43</v>
      </c>
      <c r="F116" s="293" t="s">
        <v>197</v>
      </c>
      <c r="I116" s="439"/>
      <c r="J116" s="516">
        <v>75000</v>
      </c>
      <c r="K116" s="516">
        <v>75000</v>
      </c>
      <c r="L116" s="516">
        <v>90000</v>
      </c>
      <c r="M116" s="516">
        <v>600000</v>
      </c>
      <c r="N116" s="516">
        <v>600000</v>
      </c>
      <c r="O116" s="516">
        <v>625000</v>
      </c>
      <c r="Q116" s="336">
        <f t="shared" si="467"/>
        <v>700</v>
      </c>
      <c r="R116" s="337">
        <f t="shared" si="445"/>
        <v>900000</v>
      </c>
      <c r="S116" s="337">
        <f t="shared" si="446"/>
        <v>900000</v>
      </c>
      <c r="T116" s="337">
        <f t="shared" si="447"/>
        <v>1080000</v>
      </c>
      <c r="U116" s="337">
        <f t="shared" si="448"/>
        <v>7200000</v>
      </c>
      <c r="V116" s="337">
        <f t="shared" si="449"/>
        <v>7200000</v>
      </c>
      <c r="W116" s="337">
        <f t="shared" si="450"/>
        <v>7500000</v>
      </c>
      <c r="Y116" s="387"/>
      <c r="Z116" s="387"/>
      <c r="AA116" s="387"/>
      <c r="AB116" s="387">
        <v>100</v>
      </c>
      <c r="AC116" s="387">
        <v>100</v>
      </c>
      <c r="AD116" s="387">
        <v>100</v>
      </c>
      <c r="AE116" s="387">
        <v>100</v>
      </c>
      <c r="AF116" s="387">
        <v>100</v>
      </c>
      <c r="AG116" s="387">
        <v>100</v>
      </c>
      <c r="AH116" s="387">
        <v>100</v>
      </c>
      <c r="AI116" s="387"/>
      <c r="AJ116" s="387"/>
      <c r="AK116" s="388">
        <f>$J116</f>
        <v>75000</v>
      </c>
      <c r="AL116" s="389">
        <f t="shared" si="483"/>
        <v>75000</v>
      </c>
      <c r="AM116" s="389">
        <f t="shared" si="483"/>
        <v>75000</v>
      </c>
      <c r="AN116" s="389">
        <f t="shared" si="483"/>
        <v>75000</v>
      </c>
      <c r="AO116" s="389">
        <f t="shared" si="483"/>
        <v>75000</v>
      </c>
      <c r="AP116" s="389">
        <f t="shared" si="483"/>
        <v>75000</v>
      </c>
      <c r="AQ116" s="389">
        <f t="shared" si="483"/>
        <v>75000</v>
      </c>
      <c r="AR116" s="389">
        <f t="shared" si="483"/>
        <v>75000</v>
      </c>
      <c r="AS116" s="389">
        <f t="shared" si="483"/>
        <v>75000</v>
      </c>
      <c r="AT116" s="389">
        <f t="shared" si="483"/>
        <v>75000</v>
      </c>
      <c r="AU116" s="389">
        <f t="shared" si="483"/>
        <v>75000</v>
      </c>
      <c r="AV116" s="390">
        <f t="shared" si="483"/>
        <v>75000</v>
      </c>
      <c r="AW116" s="389">
        <f>$K116</f>
        <v>75000</v>
      </c>
      <c r="AX116" s="389">
        <f t="shared" si="484"/>
        <v>75000</v>
      </c>
      <c r="AY116" s="389">
        <f t="shared" si="484"/>
        <v>75000</v>
      </c>
      <c r="AZ116" s="389">
        <f t="shared" si="484"/>
        <v>75000</v>
      </c>
      <c r="BA116" s="389">
        <f t="shared" si="484"/>
        <v>75000</v>
      </c>
      <c r="BB116" s="389">
        <f t="shared" si="484"/>
        <v>75000</v>
      </c>
      <c r="BC116" s="389">
        <f t="shared" si="484"/>
        <v>75000</v>
      </c>
      <c r="BD116" s="389">
        <f t="shared" si="484"/>
        <v>75000</v>
      </c>
      <c r="BE116" s="389">
        <f t="shared" si="484"/>
        <v>75000</v>
      </c>
      <c r="BF116" s="389">
        <f t="shared" si="484"/>
        <v>75000</v>
      </c>
      <c r="BG116" s="389">
        <f t="shared" si="484"/>
        <v>75000</v>
      </c>
      <c r="BH116" s="390">
        <f t="shared" si="484"/>
        <v>75000</v>
      </c>
      <c r="BI116" s="389">
        <f>$L116</f>
        <v>90000</v>
      </c>
      <c r="BJ116" s="389">
        <f t="shared" si="485"/>
        <v>90000</v>
      </c>
      <c r="BK116" s="389">
        <f t="shared" si="485"/>
        <v>90000</v>
      </c>
      <c r="BL116" s="389">
        <f t="shared" si="485"/>
        <v>90000</v>
      </c>
      <c r="BM116" s="389">
        <f t="shared" si="485"/>
        <v>90000</v>
      </c>
      <c r="BN116" s="389">
        <f t="shared" si="485"/>
        <v>90000</v>
      </c>
      <c r="BO116" s="389">
        <f t="shared" si="485"/>
        <v>90000</v>
      </c>
      <c r="BP116" s="389">
        <f t="shared" si="485"/>
        <v>90000</v>
      </c>
      <c r="BQ116" s="389">
        <f t="shared" si="485"/>
        <v>90000</v>
      </c>
      <c r="BR116" s="389">
        <f t="shared" si="485"/>
        <v>90000</v>
      </c>
      <c r="BS116" s="389">
        <f t="shared" si="485"/>
        <v>90000</v>
      </c>
      <c r="BT116" s="390">
        <f t="shared" si="485"/>
        <v>90000</v>
      </c>
      <c r="BU116" s="389">
        <f>$M116</f>
        <v>600000</v>
      </c>
      <c r="BV116" s="389">
        <f t="shared" si="486"/>
        <v>600000</v>
      </c>
      <c r="BW116" s="389">
        <f t="shared" si="486"/>
        <v>600000</v>
      </c>
      <c r="BX116" s="389">
        <f t="shared" si="486"/>
        <v>600000</v>
      </c>
      <c r="BY116" s="389">
        <f t="shared" si="486"/>
        <v>600000</v>
      </c>
      <c r="BZ116" s="389">
        <f t="shared" si="486"/>
        <v>600000</v>
      </c>
      <c r="CA116" s="389">
        <f t="shared" si="486"/>
        <v>600000</v>
      </c>
      <c r="CB116" s="389">
        <f t="shared" si="486"/>
        <v>600000</v>
      </c>
      <c r="CC116" s="389">
        <f t="shared" si="486"/>
        <v>600000</v>
      </c>
      <c r="CD116" s="389">
        <f t="shared" si="486"/>
        <v>600000</v>
      </c>
      <c r="CE116" s="389">
        <f t="shared" si="486"/>
        <v>600000</v>
      </c>
      <c r="CF116" s="390">
        <f t="shared" si="486"/>
        <v>600000</v>
      </c>
      <c r="CG116" s="389">
        <f>$N116</f>
        <v>600000</v>
      </c>
      <c r="CH116" s="389">
        <f t="shared" si="487"/>
        <v>600000</v>
      </c>
      <c r="CI116" s="389">
        <f t="shared" si="487"/>
        <v>600000</v>
      </c>
      <c r="CJ116" s="389">
        <f t="shared" si="487"/>
        <v>600000</v>
      </c>
      <c r="CK116" s="389">
        <f t="shared" si="487"/>
        <v>600000</v>
      </c>
      <c r="CL116" s="389">
        <f t="shared" si="487"/>
        <v>600000</v>
      </c>
      <c r="CM116" s="389">
        <f t="shared" si="487"/>
        <v>600000</v>
      </c>
      <c r="CN116" s="389">
        <f t="shared" si="487"/>
        <v>600000</v>
      </c>
      <c r="CO116" s="389">
        <f t="shared" si="487"/>
        <v>600000</v>
      </c>
      <c r="CP116" s="389">
        <f t="shared" si="487"/>
        <v>600000</v>
      </c>
      <c r="CQ116" s="389">
        <f t="shared" si="487"/>
        <v>600000</v>
      </c>
      <c r="CR116" s="390">
        <f t="shared" si="487"/>
        <v>600000</v>
      </c>
      <c r="CS116" s="389">
        <f t="shared" si="488"/>
        <v>625000</v>
      </c>
      <c r="CT116" s="389">
        <f t="shared" si="488"/>
        <v>625000</v>
      </c>
      <c r="CU116" s="389">
        <f t="shared" si="488"/>
        <v>625000</v>
      </c>
      <c r="CV116" s="389">
        <f t="shared" si="488"/>
        <v>625000</v>
      </c>
      <c r="CW116" s="389">
        <f t="shared" si="488"/>
        <v>625000</v>
      </c>
      <c r="CX116" s="389">
        <f t="shared" si="488"/>
        <v>625000</v>
      </c>
      <c r="CY116" s="389">
        <f t="shared" si="488"/>
        <v>625000</v>
      </c>
      <c r="CZ116" s="389">
        <f t="shared" si="488"/>
        <v>625000</v>
      </c>
      <c r="DA116" s="389">
        <f t="shared" si="488"/>
        <v>625000</v>
      </c>
      <c r="DB116" s="389">
        <f t="shared" si="488"/>
        <v>625000</v>
      </c>
      <c r="DC116" s="389">
        <f t="shared" si="488"/>
        <v>625000</v>
      </c>
      <c r="DD116" s="390">
        <f t="shared" si="488"/>
        <v>625000</v>
      </c>
    </row>
    <row r="117" spans="3:108" ht="13.25" customHeight="1">
      <c r="E117" s="334" t="s">
        <v>44</v>
      </c>
      <c r="F117" s="293" t="s">
        <v>57</v>
      </c>
      <c r="I117" s="405">
        <v>300</v>
      </c>
      <c r="J117" s="516">
        <v>850</v>
      </c>
      <c r="K117" s="516">
        <v>850</v>
      </c>
      <c r="L117" s="516">
        <v>750</v>
      </c>
      <c r="M117" s="516">
        <v>500</v>
      </c>
      <c r="N117" s="516">
        <v>500</v>
      </c>
      <c r="O117" s="516">
        <v>500</v>
      </c>
      <c r="Q117" s="336">
        <f t="shared" si="467"/>
        <v>700</v>
      </c>
      <c r="R117" s="337">
        <f t="shared" si="445"/>
        <v>201450</v>
      </c>
      <c r="S117" s="337">
        <f t="shared" si="446"/>
        <v>453900</v>
      </c>
      <c r="T117" s="337">
        <f t="shared" si="447"/>
        <v>507750</v>
      </c>
      <c r="U117" s="337">
        <f t="shared" si="448"/>
        <v>504000</v>
      </c>
      <c r="V117" s="337">
        <f t="shared" si="449"/>
        <v>839000</v>
      </c>
      <c r="W117" s="337">
        <f t="shared" si="450"/>
        <v>1120500</v>
      </c>
      <c r="Y117" s="406"/>
      <c r="Z117" s="406"/>
      <c r="AA117" s="406"/>
      <c r="AB117" s="387">
        <v>100</v>
      </c>
      <c r="AC117" s="387">
        <v>100</v>
      </c>
      <c r="AD117" s="387">
        <v>100</v>
      </c>
      <c r="AE117" s="387">
        <v>100</v>
      </c>
      <c r="AF117" s="387">
        <v>100</v>
      </c>
      <c r="AG117" s="387">
        <v>100</v>
      </c>
      <c r="AH117" s="387">
        <v>100</v>
      </c>
      <c r="AI117" s="336"/>
      <c r="AJ117" s="336"/>
      <c r="AK117" s="388">
        <f t="shared" ref="AK117:AV117" si="489">$J$117*AK85</f>
        <v>7650</v>
      </c>
      <c r="AL117" s="389">
        <f t="shared" si="489"/>
        <v>8500</v>
      </c>
      <c r="AM117" s="389">
        <f t="shared" si="489"/>
        <v>9350</v>
      </c>
      <c r="AN117" s="389">
        <f t="shared" si="489"/>
        <v>11900</v>
      </c>
      <c r="AO117" s="389">
        <f t="shared" si="489"/>
        <v>15300</v>
      </c>
      <c r="AP117" s="389">
        <f t="shared" si="489"/>
        <v>17000</v>
      </c>
      <c r="AQ117" s="389">
        <f t="shared" si="489"/>
        <v>17850</v>
      </c>
      <c r="AR117" s="337">
        <f t="shared" si="489"/>
        <v>19550</v>
      </c>
      <c r="AS117" s="337">
        <f t="shared" si="489"/>
        <v>21250</v>
      </c>
      <c r="AT117" s="337">
        <f t="shared" si="489"/>
        <v>22100</v>
      </c>
      <c r="AU117" s="337">
        <f t="shared" si="489"/>
        <v>25500</v>
      </c>
      <c r="AV117" s="339">
        <f t="shared" si="489"/>
        <v>25500</v>
      </c>
      <c r="AW117" s="337">
        <f t="shared" ref="AW117:BH117" si="490">$K$117*AW85</f>
        <v>27200</v>
      </c>
      <c r="AX117" s="337">
        <f t="shared" si="490"/>
        <v>28050</v>
      </c>
      <c r="AY117" s="337">
        <f t="shared" si="490"/>
        <v>29750</v>
      </c>
      <c r="AZ117" s="337">
        <f t="shared" si="490"/>
        <v>33150</v>
      </c>
      <c r="BA117" s="337">
        <f t="shared" si="490"/>
        <v>33150</v>
      </c>
      <c r="BB117" s="337">
        <f t="shared" si="490"/>
        <v>38250</v>
      </c>
      <c r="BC117" s="337">
        <f t="shared" si="490"/>
        <v>40800</v>
      </c>
      <c r="BD117" s="337">
        <f t="shared" si="490"/>
        <v>41650</v>
      </c>
      <c r="BE117" s="337">
        <f t="shared" si="490"/>
        <v>42500</v>
      </c>
      <c r="BF117" s="337">
        <f t="shared" si="490"/>
        <v>43350</v>
      </c>
      <c r="BG117" s="337">
        <f t="shared" si="490"/>
        <v>47600</v>
      </c>
      <c r="BH117" s="339">
        <f t="shared" si="490"/>
        <v>48450</v>
      </c>
      <c r="BI117" s="337">
        <f t="shared" ref="BI117:BT117" si="491">$L$117*BI85</f>
        <v>43500</v>
      </c>
      <c r="BJ117" s="337">
        <f t="shared" si="491"/>
        <v>44250</v>
      </c>
      <c r="BK117" s="337">
        <f t="shared" si="491"/>
        <v>45000</v>
      </c>
      <c r="BL117" s="337">
        <f t="shared" si="491"/>
        <v>46500</v>
      </c>
      <c r="BM117" s="337">
        <f t="shared" si="491"/>
        <v>47250</v>
      </c>
      <c r="BN117" s="337">
        <f t="shared" si="491"/>
        <v>33750</v>
      </c>
      <c r="BO117" s="337">
        <f t="shared" si="491"/>
        <v>36750</v>
      </c>
      <c r="BP117" s="337">
        <f t="shared" si="491"/>
        <v>38250</v>
      </c>
      <c r="BQ117" s="337">
        <f t="shared" si="491"/>
        <v>39750</v>
      </c>
      <c r="BR117" s="337">
        <f t="shared" si="491"/>
        <v>41250</v>
      </c>
      <c r="BS117" s="337">
        <f t="shared" si="491"/>
        <v>45750</v>
      </c>
      <c r="BT117" s="339">
        <f t="shared" si="491"/>
        <v>45750</v>
      </c>
      <c r="BU117" s="337">
        <f t="shared" ref="BU117:CF117" si="492">$M$117*BU85</f>
        <v>31000</v>
      </c>
      <c r="BV117" s="337">
        <f t="shared" si="492"/>
        <v>31500</v>
      </c>
      <c r="BW117" s="337">
        <f t="shared" si="492"/>
        <v>33000</v>
      </c>
      <c r="BX117" s="337">
        <f t="shared" si="492"/>
        <v>35000</v>
      </c>
      <c r="BY117" s="337">
        <f t="shared" si="492"/>
        <v>36000</v>
      </c>
      <c r="BZ117" s="337">
        <f t="shared" si="492"/>
        <v>37000</v>
      </c>
      <c r="CA117" s="337">
        <f t="shared" si="492"/>
        <v>43000</v>
      </c>
      <c r="CB117" s="337">
        <f t="shared" si="492"/>
        <v>45500</v>
      </c>
      <c r="CC117" s="337">
        <f t="shared" si="492"/>
        <v>48500</v>
      </c>
      <c r="CD117" s="337">
        <f t="shared" si="492"/>
        <v>51500</v>
      </c>
      <c r="CE117" s="337">
        <f t="shared" si="492"/>
        <v>56000</v>
      </c>
      <c r="CF117" s="339">
        <f t="shared" si="492"/>
        <v>56000</v>
      </c>
      <c r="CG117" s="337">
        <f t="shared" ref="CG117:CR117" si="493">$N$117*CG85</f>
        <v>58500</v>
      </c>
      <c r="CH117" s="337">
        <f t="shared" si="493"/>
        <v>60500</v>
      </c>
      <c r="CI117" s="337">
        <f t="shared" si="493"/>
        <v>62500</v>
      </c>
      <c r="CJ117" s="337">
        <f t="shared" si="493"/>
        <v>65000</v>
      </c>
      <c r="CK117" s="337">
        <f t="shared" si="493"/>
        <v>68000</v>
      </c>
      <c r="CL117" s="337">
        <f t="shared" si="493"/>
        <v>70000</v>
      </c>
      <c r="CM117" s="337">
        <f t="shared" si="493"/>
        <v>72000</v>
      </c>
      <c r="CN117" s="337">
        <f t="shared" si="493"/>
        <v>73500</v>
      </c>
      <c r="CO117" s="337">
        <f t="shared" si="493"/>
        <v>75000</v>
      </c>
      <c r="CP117" s="337">
        <f t="shared" si="493"/>
        <v>78000</v>
      </c>
      <c r="CQ117" s="337">
        <f t="shared" si="493"/>
        <v>78000</v>
      </c>
      <c r="CR117" s="339">
        <f t="shared" si="493"/>
        <v>78000</v>
      </c>
      <c r="CS117" s="337">
        <f t="shared" ref="CS117:DD117" si="494">$O$117*CS85</f>
        <v>78000</v>
      </c>
      <c r="CT117" s="337">
        <f t="shared" si="494"/>
        <v>81000</v>
      </c>
      <c r="CU117" s="337">
        <f t="shared" si="494"/>
        <v>84000</v>
      </c>
      <c r="CV117" s="337">
        <f t="shared" si="494"/>
        <v>87000</v>
      </c>
      <c r="CW117" s="337">
        <f t="shared" si="494"/>
        <v>90000</v>
      </c>
      <c r="CX117" s="337">
        <f t="shared" si="494"/>
        <v>93000</v>
      </c>
      <c r="CY117" s="337">
        <f t="shared" si="494"/>
        <v>95500</v>
      </c>
      <c r="CZ117" s="337">
        <f t="shared" si="494"/>
        <v>98000</v>
      </c>
      <c r="DA117" s="337">
        <f t="shared" si="494"/>
        <v>100500</v>
      </c>
      <c r="DB117" s="337">
        <f t="shared" si="494"/>
        <v>102500</v>
      </c>
      <c r="DC117" s="337">
        <f t="shared" si="494"/>
        <v>104500</v>
      </c>
      <c r="DD117" s="339">
        <f t="shared" si="494"/>
        <v>106500</v>
      </c>
    </row>
    <row r="118" spans="3:108" ht="13.25" customHeight="1">
      <c r="I118" s="405"/>
      <c r="J118" s="516"/>
      <c r="K118" s="516"/>
      <c r="L118" s="516"/>
      <c r="M118" s="516"/>
      <c r="N118" s="516"/>
      <c r="O118" s="516"/>
      <c r="Q118" s="336">
        <f t="shared" si="467"/>
        <v>0</v>
      </c>
      <c r="R118" s="337">
        <f t="shared" ref="R118" si="495">SUM(AK118:AV118)</f>
        <v>0</v>
      </c>
      <c r="S118" s="337">
        <f t="shared" ref="S118" si="496">SUM(AW118:BH118)</f>
        <v>0</v>
      </c>
      <c r="T118" s="337">
        <f t="shared" ref="T118" si="497">SUM(BI118:BT118)</f>
        <v>0</v>
      </c>
      <c r="U118" s="337">
        <f t="shared" ref="U118" si="498">SUM(BU118:CF118)</f>
        <v>0</v>
      </c>
      <c r="V118" s="337">
        <f t="shared" ref="V118" si="499">SUM(CG118:CR118)</f>
        <v>0</v>
      </c>
      <c r="W118" s="337">
        <f t="shared" ref="W118" si="500">SUM(CS118:DD118)</f>
        <v>0</v>
      </c>
      <c r="Y118" s="406"/>
      <c r="Z118" s="406"/>
      <c r="AA118" s="406"/>
      <c r="AB118" s="406"/>
      <c r="AC118" s="406"/>
      <c r="AD118" s="406"/>
      <c r="AE118" s="406"/>
      <c r="AF118" s="336"/>
      <c r="AG118" s="336"/>
      <c r="AH118" s="336"/>
      <c r="AI118" s="336"/>
      <c r="AJ118" s="336"/>
      <c r="AK118" s="407"/>
      <c r="AL118" s="408"/>
      <c r="AM118" s="408"/>
      <c r="AN118" s="408"/>
      <c r="AO118" s="408"/>
      <c r="AP118" s="408"/>
      <c r="AQ118" s="408"/>
      <c r="AR118" s="337"/>
      <c r="AS118" s="337"/>
      <c r="AT118" s="337"/>
      <c r="AU118" s="337"/>
      <c r="AV118" s="339"/>
      <c r="AW118" s="337"/>
      <c r="AX118" s="337"/>
      <c r="AY118" s="337"/>
      <c r="AZ118" s="337"/>
      <c r="BA118" s="337"/>
      <c r="BB118" s="337"/>
      <c r="BC118" s="337"/>
      <c r="BD118" s="337"/>
      <c r="BE118" s="337"/>
      <c r="BF118" s="337"/>
      <c r="BG118" s="337"/>
      <c r="BH118" s="339"/>
      <c r="BI118" s="337"/>
      <c r="BJ118" s="337"/>
      <c r="BK118" s="337"/>
      <c r="BL118" s="337"/>
      <c r="BM118" s="337"/>
      <c r="BN118" s="337"/>
      <c r="BO118" s="337"/>
      <c r="BP118" s="337"/>
      <c r="BQ118" s="337"/>
      <c r="BR118" s="337"/>
      <c r="BS118" s="337"/>
      <c r="BT118" s="339"/>
      <c r="BU118" s="337"/>
      <c r="BV118" s="337"/>
      <c r="BW118" s="337"/>
      <c r="BX118" s="337"/>
      <c r="BY118" s="337"/>
      <c r="BZ118" s="337"/>
      <c r="CA118" s="337"/>
      <c r="CB118" s="337"/>
      <c r="CC118" s="337"/>
      <c r="CD118" s="337"/>
      <c r="CE118" s="337"/>
      <c r="CF118" s="339"/>
      <c r="CG118" s="337"/>
      <c r="CH118" s="337"/>
      <c r="CI118" s="337"/>
      <c r="CJ118" s="337"/>
      <c r="CK118" s="337"/>
      <c r="CL118" s="337"/>
      <c r="CM118" s="337"/>
      <c r="CN118" s="337"/>
      <c r="CO118" s="337"/>
      <c r="CP118" s="337"/>
      <c r="CQ118" s="337"/>
      <c r="CR118" s="339"/>
      <c r="CS118" s="337"/>
      <c r="CT118" s="337"/>
      <c r="CU118" s="337"/>
      <c r="CV118" s="337"/>
      <c r="CW118" s="337"/>
      <c r="CX118" s="337"/>
      <c r="CY118" s="337"/>
      <c r="CZ118" s="337"/>
      <c r="DA118" s="337"/>
      <c r="DB118" s="337"/>
      <c r="DC118" s="337"/>
      <c r="DD118" s="339"/>
    </row>
    <row r="119" spans="3:108" ht="5.25" customHeight="1">
      <c r="I119" s="405"/>
      <c r="J119" s="517"/>
      <c r="K119" s="517"/>
      <c r="L119" s="517"/>
      <c r="M119" s="517"/>
      <c r="N119" s="517"/>
      <c r="O119" s="517"/>
      <c r="Q119" s="336"/>
      <c r="R119" s="337"/>
      <c r="S119" s="337"/>
      <c r="T119" s="337"/>
      <c r="U119" s="337"/>
      <c r="V119" s="337"/>
      <c r="W119" s="337"/>
      <c r="Y119" s="406"/>
      <c r="Z119" s="406"/>
      <c r="AA119" s="406"/>
      <c r="AB119" s="406"/>
      <c r="AC119" s="406"/>
      <c r="AD119" s="406"/>
      <c r="AE119" s="406"/>
      <c r="AF119" s="336"/>
      <c r="AG119" s="336"/>
      <c r="AH119" s="336"/>
      <c r="AI119" s="336"/>
      <c r="AJ119" s="336"/>
      <c r="AK119" s="407"/>
      <c r="AL119" s="408"/>
      <c r="AM119" s="408"/>
      <c r="AN119" s="408"/>
      <c r="AO119" s="408"/>
      <c r="AP119" s="408"/>
      <c r="AQ119" s="408"/>
      <c r="AR119" s="337"/>
      <c r="AS119" s="337"/>
      <c r="AT119" s="337"/>
      <c r="AU119" s="337"/>
      <c r="AV119" s="339"/>
      <c r="AW119" s="337"/>
      <c r="AX119" s="337"/>
      <c r="AY119" s="337"/>
      <c r="AZ119" s="337"/>
      <c r="BA119" s="337"/>
      <c r="BB119" s="337"/>
      <c r="BC119" s="337"/>
      <c r="BD119" s="337"/>
      <c r="BE119" s="337"/>
      <c r="BF119" s="337"/>
      <c r="BG119" s="337"/>
      <c r="BH119" s="339"/>
      <c r="BI119" s="337"/>
      <c r="BJ119" s="337"/>
      <c r="BK119" s="337"/>
      <c r="BL119" s="337"/>
      <c r="BM119" s="337"/>
      <c r="BN119" s="337"/>
      <c r="BO119" s="337"/>
      <c r="BP119" s="337"/>
      <c r="BQ119" s="337"/>
      <c r="BR119" s="337"/>
      <c r="BS119" s="337"/>
      <c r="BT119" s="339"/>
      <c r="BU119" s="337"/>
      <c r="BV119" s="337"/>
      <c r="BW119" s="337"/>
      <c r="BX119" s="337"/>
      <c r="BY119" s="337"/>
      <c r="BZ119" s="337"/>
      <c r="CA119" s="337"/>
      <c r="CB119" s="337"/>
      <c r="CC119" s="337"/>
      <c r="CD119" s="337"/>
      <c r="CE119" s="337"/>
      <c r="CF119" s="339"/>
      <c r="CG119" s="337"/>
      <c r="CH119" s="337"/>
      <c r="CI119" s="337"/>
      <c r="CJ119" s="337"/>
      <c r="CK119" s="337"/>
      <c r="CL119" s="337"/>
      <c r="CM119" s="337"/>
      <c r="CN119" s="337"/>
      <c r="CO119" s="337"/>
      <c r="CP119" s="337"/>
      <c r="CQ119" s="337"/>
      <c r="CR119" s="339"/>
      <c r="CS119" s="337"/>
      <c r="CT119" s="337"/>
      <c r="CU119" s="337"/>
      <c r="CV119" s="337"/>
      <c r="CW119" s="337"/>
      <c r="CX119" s="337"/>
      <c r="CY119" s="337"/>
      <c r="CZ119" s="337"/>
      <c r="DA119" s="337"/>
      <c r="DB119" s="337"/>
      <c r="DC119" s="337"/>
      <c r="DD119" s="339"/>
    </row>
    <row r="120" spans="3:108" s="330" customFormat="1">
      <c r="C120" s="291"/>
      <c r="E120" s="322" t="s">
        <v>185</v>
      </c>
      <c r="F120" s="296"/>
      <c r="G120" s="296"/>
      <c r="H120" s="296"/>
      <c r="I120" s="324"/>
      <c r="J120" s="296"/>
      <c r="K120" s="296"/>
      <c r="L120" s="296"/>
      <c r="M120" s="296"/>
      <c r="N120" s="296"/>
      <c r="O120" s="296"/>
      <c r="Q120" s="397">
        <f t="shared" si="467"/>
        <v>1322100</v>
      </c>
      <c r="R120" s="398">
        <f t="shared" si="445"/>
        <v>6098712.5000000009</v>
      </c>
      <c r="S120" s="398">
        <f t="shared" si="446"/>
        <v>12942843.914330933</v>
      </c>
      <c r="T120" s="398">
        <f t="shared" si="447"/>
        <v>17626111.617585346</v>
      </c>
      <c r="U120" s="398">
        <f t="shared" si="448"/>
        <v>34023960.028502032</v>
      </c>
      <c r="V120" s="398">
        <f t="shared" si="449"/>
        <v>53936809.829477414</v>
      </c>
      <c r="W120" s="398">
        <f t="shared" si="450"/>
        <v>82485397.522721529</v>
      </c>
      <c r="X120" s="440"/>
      <c r="Y120" s="397">
        <f>SUM(Y108:Y119)</f>
        <v>40000</v>
      </c>
      <c r="Z120" s="397">
        <f t="shared" ref="Z120:AJ120" si="501">SUM(Z108:Z119)</f>
        <v>50100</v>
      </c>
      <c r="AA120" s="397">
        <f t="shared" si="501"/>
        <v>50200</v>
      </c>
      <c r="AB120" s="397">
        <f t="shared" si="501"/>
        <v>93133.333333333343</v>
      </c>
      <c r="AC120" s="397">
        <f t="shared" si="501"/>
        <v>122050</v>
      </c>
      <c r="AD120" s="397">
        <f t="shared" si="501"/>
        <v>110650</v>
      </c>
      <c r="AE120" s="397">
        <f t="shared" si="501"/>
        <v>143700</v>
      </c>
      <c r="AF120" s="397">
        <f t="shared" si="501"/>
        <v>134800</v>
      </c>
      <c r="AG120" s="397">
        <f t="shared" si="501"/>
        <v>131500</v>
      </c>
      <c r="AH120" s="397">
        <f t="shared" si="501"/>
        <v>133100</v>
      </c>
      <c r="AI120" s="397">
        <f t="shared" si="501"/>
        <v>162083.33333333334</v>
      </c>
      <c r="AJ120" s="397">
        <f t="shared" si="501"/>
        <v>150783.33333333334</v>
      </c>
      <c r="AK120" s="441">
        <f>SUM(AK108:AK119)</f>
        <v>274491.66666666669</v>
      </c>
      <c r="AL120" s="398">
        <f t="shared" ref="AL120:CW120" si="502">SUM(AL108:AL119)</f>
        <v>297183.33333333337</v>
      </c>
      <c r="AM120" s="398">
        <f t="shared" si="502"/>
        <v>320575</v>
      </c>
      <c r="AN120" s="398">
        <f t="shared" si="502"/>
        <v>383050</v>
      </c>
      <c r="AO120" s="398">
        <f t="shared" si="502"/>
        <v>463475</v>
      </c>
      <c r="AP120" s="398">
        <f t="shared" si="502"/>
        <v>508858.33333333337</v>
      </c>
      <c r="AQ120" s="398">
        <f t="shared" si="502"/>
        <v>508175</v>
      </c>
      <c r="AR120" s="398">
        <f t="shared" si="502"/>
        <v>542025</v>
      </c>
      <c r="AS120" s="398">
        <f t="shared" si="502"/>
        <v>578083.33333333337</v>
      </c>
      <c r="AT120" s="398">
        <f t="shared" si="502"/>
        <v>588875</v>
      </c>
      <c r="AU120" s="398">
        <f t="shared" si="502"/>
        <v>653216.66666666663</v>
      </c>
      <c r="AV120" s="442">
        <f t="shared" si="502"/>
        <v>980704.16666666674</v>
      </c>
      <c r="AW120" s="398">
        <f t="shared" si="502"/>
        <v>740640.41666666674</v>
      </c>
      <c r="AX120" s="398">
        <f t="shared" si="502"/>
        <v>774177.50000000012</v>
      </c>
      <c r="AY120" s="398">
        <f t="shared" si="502"/>
        <v>815298.1020833333</v>
      </c>
      <c r="AZ120" s="398">
        <f t="shared" si="502"/>
        <v>883785.39864583337</v>
      </c>
      <c r="BA120" s="398">
        <f t="shared" si="502"/>
        <v>891619.66168229189</v>
      </c>
      <c r="BB120" s="398">
        <f t="shared" si="502"/>
        <v>992942.46634765633</v>
      </c>
      <c r="BC120" s="398">
        <f t="shared" si="502"/>
        <v>1061241.544069414</v>
      </c>
      <c r="BD120" s="398">
        <f t="shared" si="502"/>
        <v>1111504.5079526973</v>
      </c>
      <c r="BE120" s="398">
        <f t="shared" si="502"/>
        <v>1169806.0545314592</v>
      </c>
      <c r="BF120" s="398">
        <f t="shared" si="502"/>
        <v>1206628.0325989679</v>
      </c>
      <c r="BG120" s="398">
        <f t="shared" si="502"/>
        <v>1320273.892562249</v>
      </c>
      <c r="BH120" s="442">
        <f t="shared" si="502"/>
        <v>1974926.3371903622</v>
      </c>
      <c r="BI120" s="398">
        <f t="shared" si="502"/>
        <v>1366712.8332165468</v>
      </c>
      <c r="BJ120" s="398">
        <f t="shared" si="502"/>
        <v>1388692.7745685657</v>
      </c>
      <c r="BK120" s="398">
        <f t="shared" si="502"/>
        <v>1424127.4668846421</v>
      </c>
      <c r="BL120" s="398">
        <f t="shared" si="502"/>
        <v>1475017.0268933608</v>
      </c>
      <c r="BM120" s="398">
        <f t="shared" si="502"/>
        <v>1515164.6493024286</v>
      </c>
      <c r="BN120" s="398">
        <f t="shared" si="502"/>
        <v>1130625.7399411923</v>
      </c>
      <c r="BO120" s="398">
        <f t="shared" si="502"/>
        <v>1220324.1875388399</v>
      </c>
      <c r="BP120" s="398">
        <f t="shared" si="502"/>
        <v>1283591.4690403936</v>
      </c>
      <c r="BQ120" s="398">
        <f t="shared" si="502"/>
        <v>1360916.338468676</v>
      </c>
      <c r="BR120" s="398">
        <f t="shared" si="502"/>
        <v>1443217.2660074234</v>
      </c>
      <c r="BS120" s="398">
        <f t="shared" si="502"/>
        <v>1584947.4606477197</v>
      </c>
      <c r="BT120" s="442">
        <f t="shared" si="502"/>
        <v>2432774.4050755571</v>
      </c>
      <c r="BU120" s="398">
        <f t="shared" si="502"/>
        <v>2483076.131996531</v>
      </c>
      <c r="BV120" s="398">
        <f t="shared" si="502"/>
        <v>2547160.9073149096</v>
      </c>
      <c r="BW120" s="398">
        <f t="shared" si="502"/>
        <v>2659974.7678587623</v>
      </c>
      <c r="BX120" s="398">
        <f t="shared" si="502"/>
        <v>2488563.9132231502</v>
      </c>
      <c r="BY120" s="398">
        <f t="shared" si="502"/>
        <v>2552014.8248228999</v>
      </c>
      <c r="BZ120" s="398">
        <f t="shared" si="502"/>
        <v>2416201.5642712987</v>
      </c>
      <c r="CA120" s="398">
        <f t="shared" si="502"/>
        <v>2666300.8481507082</v>
      </c>
      <c r="CB120" s="398">
        <f t="shared" si="502"/>
        <v>2775163.1672314005</v>
      </c>
      <c r="CC120" s="398">
        <f t="shared" si="502"/>
        <v>2905239.8742968445</v>
      </c>
      <c r="CD120" s="398">
        <f t="shared" si="502"/>
        <v>2927228.7464543702</v>
      </c>
      <c r="CE120" s="398">
        <f t="shared" si="502"/>
        <v>3125095.9816038888</v>
      </c>
      <c r="CF120" s="442">
        <f t="shared" si="502"/>
        <v>4477939.3012772743</v>
      </c>
      <c r="CG120" s="398">
        <f t="shared" si="502"/>
        <v>3293775.416478293</v>
      </c>
      <c r="CH120" s="398">
        <f t="shared" si="502"/>
        <v>3896838.4258011584</v>
      </c>
      <c r="CI120" s="398">
        <f t="shared" si="502"/>
        <v>4006127.5078997854</v>
      </c>
      <c r="CJ120" s="398">
        <f t="shared" si="502"/>
        <v>4132095.427306239</v>
      </c>
      <c r="CK120" s="398">
        <f t="shared" si="502"/>
        <v>4278487.3139928002</v>
      </c>
      <c r="CL120" s="398">
        <f t="shared" si="502"/>
        <v>4374692.6259539947</v>
      </c>
      <c r="CM120" s="398">
        <f t="shared" si="502"/>
        <v>4484835.463570185</v>
      </c>
      <c r="CN120" s="398">
        <f t="shared" si="502"/>
        <v>4560023.6967989597</v>
      </c>
      <c r="CO120" s="398">
        <f t="shared" si="502"/>
        <v>4635439.2795946095</v>
      </c>
      <c r="CP120" s="398">
        <f t="shared" si="502"/>
        <v>4784195.000836527</v>
      </c>
      <c r="CQ120" s="398">
        <f t="shared" si="502"/>
        <v>4798193.2461669762</v>
      </c>
      <c r="CR120" s="442">
        <f t="shared" si="502"/>
        <v>6692106.42507789</v>
      </c>
      <c r="CS120" s="398">
        <f t="shared" si="502"/>
        <v>5644865.6748973522</v>
      </c>
      <c r="CT120" s="398">
        <f t="shared" si="502"/>
        <v>5857066.4518912686</v>
      </c>
      <c r="CU120" s="398">
        <f t="shared" si="502"/>
        <v>6038447.1361930184</v>
      </c>
      <c r="CV120" s="398">
        <f t="shared" si="502"/>
        <v>6220083.8117490495</v>
      </c>
      <c r="CW120" s="398">
        <f t="shared" si="502"/>
        <v>6401981.1873197118</v>
      </c>
      <c r="CX120" s="398">
        <f t="shared" ref="CX120:DD120" si="503">SUM(CX108:CX119)</f>
        <v>6585490.945800419</v>
      </c>
      <c r="CY120" s="398">
        <f t="shared" si="503"/>
        <v>6742414.7167848591</v>
      </c>
      <c r="CZ120" s="398">
        <f t="shared" si="503"/>
        <v>6899613.8615280949</v>
      </c>
      <c r="DA120" s="398">
        <f t="shared" si="503"/>
        <v>7057093.459749721</v>
      </c>
      <c r="DB120" s="398">
        <f t="shared" si="503"/>
        <v>7193389.8477822104</v>
      </c>
      <c r="DC120" s="398">
        <f t="shared" si="503"/>
        <v>7329977.1425864156</v>
      </c>
      <c r="DD120" s="442">
        <f t="shared" si="503"/>
        <v>10514973.286439419</v>
      </c>
    </row>
    <row r="121" spans="3:108">
      <c r="D121" s="291"/>
      <c r="I121" s="331"/>
      <c r="Q121" s="336"/>
      <c r="R121" s="337"/>
      <c r="S121" s="337"/>
      <c r="T121" s="337"/>
      <c r="U121" s="337"/>
      <c r="V121" s="337"/>
      <c r="W121" s="337"/>
      <c r="Y121" s="336"/>
      <c r="Z121" s="336"/>
      <c r="AA121" s="336"/>
      <c r="AB121" s="336"/>
      <c r="AC121" s="336"/>
      <c r="AD121" s="336"/>
      <c r="AE121" s="336"/>
      <c r="AF121" s="336"/>
      <c r="AG121" s="336"/>
      <c r="AH121" s="336"/>
      <c r="AI121" s="336"/>
      <c r="AJ121" s="336"/>
      <c r="AK121" s="338"/>
      <c r="AL121" s="337"/>
      <c r="AM121" s="337"/>
      <c r="AN121" s="337"/>
      <c r="AO121" s="337"/>
      <c r="AP121" s="337"/>
      <c r="AQ121" s="337"/>
      <c r="AR121" s="337"/>
      <c r="AS121" s="337"/>
      <c r="AT121" s="337"/>
      <c r="AU121" s="337"/>
      <c r="AV121" s="339"/>
      <c r="AW121" s="337"/>
      <c r="AX121" s="337"/>
      <c r="AY121" s="337"/>
      <c r="AZ121" s="337"/>
      <c r="BA121" s="337"/>
      <c r="BB121" s="337"/>
      <c r="BC121" s="337"/>
      <c r="BD121" s="337"/>
      <c r="BE121" s="337"/>
      <c r="BF121" s="337"/>
      <c r="BG121" s="337"/>
      <c r="BH121" s="339"/>
      <c r="BI121" s="337"/>
      <c r="BJ121" s="337"/>
      <c r="BK121" s="337"/>
      <c r="BL121" s="337"/>
      <c r="BM121" s="337"/>
      <c r="BN121" s="337"/>
      <c r="BO121" s="337"/>
      <c r="BP121" s="337"/>
      <c r="BQ121" s="337"/>
      <c r="BR121" s="337"/>
      <c r="BS121" s="337"/>
      <c r="BT121" s="339"/>
      <c r="BU121" s="337"/>
      <c r="BV121" s="337"/>
      <c r="BW121" s="337"/>
      <c r="BX121" s="337"/>
      <c r="BY121" s="337"/>
      <c r="BZ121" s="337"/>
      <c r="CA121" s="337"/>
      <c r="CB121" s="337"/>
      <c r="CC121" s="337"/>
      <c r="CD121" s="337"/>
      <c r="CE121" s="337"/>
      <c r="CF121" s="339"/>
      <c r="CG121" s="337"/>
      <c r="CH121" s="337"/>
      <c r="CI121" s="337"/>
      <c r="CJ121" s="337"/>
      <c r="CK121" s="337"/>
      <c r="CL121" s="337"/>
      <c r="CM121" s="337"/>
      <c r="CN121" s="337"/>
      <c r="CO121" s="337"/>
      <c r="CP121" s="337"/>
      <c r="CQ121" s="337"/>
      <c r="CR121" s="339"/>
      <c r="CS121" s="337"/>
      <c r="CT121" s="337"/>
      <c r="CU121" s="337"/>
      <c r="CV121" s="337"/>
      <c r="CW121" s="337"/>
      <c r="CX121" s="337"/>
      <c r="CY121" s="337"/>
      <c r="CZ121" s="337"/>
      <c r="DA121" s="337"/>
      <c r="DB121" s="337"/>
      <c r="DC121" s="337"/>
      <c r="DD121" s="339"/>
    </row>
    <row r="122" spans="3:108" s="330" customFormat="1">
      <c r="C122" s="291"/>
      <c r="E122" s="322" t="s">
        <v>36</v>
      </c>
      <c r="F122" s="296"/>
      <c r="G122" s="296"/>
      <c r="H122" s="296"/>
      <c r="I122" s="324"/>
      <c r="J122" s="296"/>
      <c r="K122" s="296"/>
      <c r="L122" s="296"/>
      <c r="M122" s="296"/>
      <c r="N122" s="296"/>
      <c r="O122" s="296"/>
      <c r="Q122" s="325">
        <f t="shared" si="467"/>
        <v>-1205862.75</v>
      </c>
      <c r="R122" s="326">
        <f t="shared" si="445"/>
        <v>-4986832.5</v>
      </c>
      <c r="S122" s="326">
        <f t="shared" si="446"/>
        <v>-10171255.462392617</v>
      </c>
      <c r="T122" s="326">
        <f t="shared" si="447"/>
        <v>-8036640.1982313348</v>
      </c>
      <c r="U122" s="326">
        <f t="shared" si="448"/>
        <v>-7816532.496584571</v>
      </c>
      <c r="V122" s="326">
        <f t="shared" si="449"/>
        <v>-5946762.6275171861</v>
      </c>
      <c r="W122" s="326">
        <f t="shared" si="450"/>
        <v>9180559.1803200655</v>
      </c>
      <c r="Y122" s="325">
        <f t="shared" ref="Y122:BD122" si="504">Y66-Y120</f>
        <v>-39945</v>
      </c>
      <c r="Z122" s="325">
        <f t="shared" si="504"/>
        <v>-49942</v>
      </c>
      <c r="AA122" s="325">
        <f t="shared" si="504"/>
        <v>-49718</v>
      </c>
      <c r="AB122" s="325">
        <f t="shared" si="504"/>
        <v>-92380.333333333343</v>
      </c>
      <c r="AC122" s="325">
        <f t="shared" si="504"/>
        <v>-121041.25</v>
      </c>
      <c r="AD122" s="325">
        <f t="shared" si="504"/>
        <v>-109759</v>
      </c>
      <c r="AE122" s="325">
        <f t="shared" si="504"/>
        <v>-139345</v>
      </c>
      <c r="AF122" s="325">
        <f t="shared" si="504"/>
        <v>-126653.5</v>
      </c>
      <c r="AG122" s="325">
        <f t="shared" si="504"/>
        <v>-116460</v>
      </c>
      <c r="AH122" s="325">
        <f t="shared" si="504"/>
        <v>-113890</v>
      </c>
      <c r="AI122" s="325">
        <f t="shared" si="504"/>
        <v>-132215.33333333334</v>
      </c>
      <c r="AJ122" s="325">
        <f t="shared" si="504"/>
        <v>-114513.33333333334</v>
      </c>
      <c r="AK122" s="328">
        <f t="shared" si="504"/>
        <v>-233890.56666666668</v>
      </c>
      <c r="AL122" s="326">
        <f t="shared" si="504"/>
        <v>-249697.53333333338</v>
      </c>
      <c r="AM122" s="326">
        <f t="shared" si="504"/>
        <v>-264851.3</v>
      </c>
      <c r="AN122" s="326">
        <f t="shared" si="504"/>
        <v>-317460.59999999998</v>
      </c>
      <c r="AO122" s="326">
        <f t="shared" si="504"/>
        <v>-386109.4</v>
      </c>
      <c r="AP122" s="326">
        <f t="shared" si="504"/>
        <v>-417505.33333333337</v>
      </c>
      <c r="AQ122" s="326">
        <f t="shared" si="504"/>
        <v>-408205.1</v>
      </c>
      <c r="AR122" s="326">
        <f t="shared" si="504"/>
        <v>-432598.2</v>
      </c>
      <c r="AS122" s="326">
        <f t="shared" si="504"/>
        <v>-458359.63333333336</v>
      </c>
      <c r="AT122" s="326">
        <f t="shared" si="504"/>
        <v>-460604.4</v>
      </c>
      <c r="AU122" s="326">
        <f t="shared" si="504"/>
        <v>-518453.96666666662</v>
      </c>
      <c r="AV122" s="329">
        <f t="shared" si="504"/>
        <v>-839096.46666666679</v>
      </c>
      <c r="AW122" s="326">
        <f t="shared" si="504"/>
        <v>-606448.75416666677</v>
      </c>
      <c r="AX122" s="326">
        <f t="shared" si="504"/>
        <v>-626771.44750000013</v>
      </c>
      <c r="AY122" s="326">
        <f t="shared" si="504"/>
        <v>-653366.45939583331</v>
      </c>
      <c r="AZ122" s="326">
        <f t="shared" si="504"/>
        <v>-705886.35750520835</v>
      </c>
      <c r="BA122" s="326">
        <f t="shared" si="504"/>
        <v>-696167.7705340106</v>
      </c>
      <c r="BB122" s="326">
        <f t="shared" si="504"/>
        <v>-778194.29289627343</v>
      </c>
      <c r="BC122" s="326">
        <f t="shared" si="504"/>
        <v>-831385.5421584557</v>
      </c>
      <c r="BD122" s="326">
        <f t="shared" si="504"/>
        <v>-862160.74418048421</v>
      </c>
      <c r="BE122" s="326">
        <f t="shared" ref="BE122:CJ122" si="505">BE66-BE120</f>
        <v>-896556.89462835784</v>
      </c>
      <c r="BF122" s="326">
        <f t="shared" si="505"/>
        <v>-905841.4147007115</v>
      </c>
      <c r="BG122" s="326">
        <f t="shared" si="505"/>
        <v>-987572.94376907975</v>
      </c>
      <c r="BH122" s="329">
        <f t="shared" si="505"/>
        <v>-1620902.8409575345</v>
      </c>
      <c r="BI122" s="326">
        <f t="shared" si="505"/>
        <v>-800124.1288145401</v>
      </c>
      <c r="BJ122" s="326">
        <f t="shared" si="505"/>
        <v>-790848.52199047874</v>
      </c>
      <c r="BK122" s="326">
        <f t="shared" si="505"/>
        <v>-792486.24420343165</v>
      </c>
      <c r="BL122" s="326">
        <f t="shared" si="505"/>
        <v>-806726.15530490188</v>
      </c>
      <c r="BM122" s="326">
        <f t="shared" si="505"/>
        <v>-807058.94285043131</v>
      </c>
      <c r="BN122" s="326">
        <f t="shared" si="505"/>
        <v>-379146.20523111511</v>
      </c>
      <c r="BO122" s="326">
        <f t="shared" si="505"/>
        <v>-421476.67144035955</v>
      </c>
      <c r="BP122" s="326">
        <f t="shared" si="505"/>
        <v>-432905.25229797419</v>
      </c>
      <c r="BQ122" s="326">
        <f t="shared" si="505"/>
        <v>-453322.67305655964</v>
      </c>
      <c r="BR122" s="326">
        <f t="shared" si="505"/>
        <v>-473007.85397882236</v>
      </c>
      <c r="BS122" s="326">
        <f t="shared" si="505"/>
        <v>-545652.87213797471</v>
      </c>
      <c r="BT122" s="329">
        <f t="shared" si="505"/>
        <v>-1333884.6769247465</v>
      </c>
      <c r="BU122" s="326">
        <f t="shared" si="505"/>
        <v>-703205.38015029184</v>
      </c>
      <c r="BV122" s="326">
        <f t="shared" si="505"/>
        <v>-676759.45069239265</v>
      </c>
      <c r="BW122" s="326">
        <f t="shared" si="505"/>
        <v>-692684.15295563359</v>
      </c>
      <c r="BX122" s="326">
        <f t="shared" si="505"/>
        <v>-448343.11073689535</v>
      </c>
      <c r="BY122" s="326">
        <f t="shared" si="505"/>
        <v>-435980.35566922324</v>
      </c>
      <c r="BZ122" s="326">
        <f t="shared" si="505"/>
        <v>-241768.43358266121</v>
      </c>
      <c r="CA122" s="326">
        <f t="shared" si="505"/>
        <v>-431767.01703542192</v>
      </c>
      <c r="CB122" s="326">
        <f t="shared" si="505"/>
        <v>-478773.94772529276</v>
      </c>
      <c r="CC122" s="326">
        <f t="shared" si="505"/>
        <v>-545186.1888167276</v>
      </c>
      <c r="CD122" s="326">
        <f t="shared" si="505"/>
        <v>-512696.83173993509</v>
      </c>
      <c r="CE122" s="326">
        <f t="shared" si="505"/>
        <v>-654438.79686520156</v>
      </c>
      <c r="CF122" s="329">
        <f t="shared" si="505"/>
        <v>-1994928.8306148937</v>
      </c>
      <c r="CG122" s="326">
        <f t="shared" si="505"/>
        <v>339510.03315665573</v>
      </c>
      <c r="CH122" s="326">
        <f t="shared" si="505"/>
        <v>-200282.43365566107</v>
      </c>
      <c r="CI122" s="326">
        <f t="shared" si="505"/>
        <v>-245129.51405835059</v>
      </c>
      <c r="CJ122" s="326">
        <f t="shared" si="505"/>
        <v>-305461.482916418</v>
      </c>
      <c r="CK122" s="326">
        <f t="shared" ref="CK122:DD122" si="506">CK66-CK120</f>
        <v>-385000.54013690911</v>
      </c>
      <c r="CL122" s="326">
        <f t="shared" si="506"/>
        <v>-413112.76453692978</v>
      </c>
      <c r="CM122" s="326">
        <f t="shared" si="506"/>
        <v>-453898.41931988159</v>
      </c>
      <c r="CN122" s="326">
        <f t="shared" si="506"/>
        <v>-458441.07020270545</v>
      </c>
      <c r="CO122" s="326">
        <f t="shared" si="506"/>
        <v>-461897.89059087401</v>
      </c>
      <c r="CP122" s="326">
        <f t="shared" si="506"/>
        <v>-537356.40307840612</v>
      </c>
      <c r="CQ122" s="326">
        <f t="shared" si="506"/>
        <v>-476693.23166963924</v>
      </c>
      <c r="CR122" s="329">
        <f t="shared" si="506"/>
        <v>-2348998.9105080673</v>
      </c>
      <c r="CS122" s="326">
        <f t="shared" si="506"/>
        <v>1273840.9038932649</v>
      </c>
      <c r="CT122" s="326">
        <f t="shared" si="506"/>
        <v>1186038.0593971545</v>
      </c>
      <c r="CU122" s="326">
        <f t="shared" si="506"/>
        <v>1131403.5042523835</v>
      </c>
      <c r="CV122" s="326">
        <f t="shared" si="506"/>
        <v>1078906.7208257858</v>
      </c>
      <c r="CW122" s="326">
        <f t="shared" si="506"/>
        <v>1028589.4640203491</v>
      </c>
      <c r="CX122" s="326">
        <f t="shared" si="506"/>
        <v>979147.42976131104</v>
      </c>
      <c r="CY122" s="326">
        <f t="shared" si="506"/>
        <v>958827.30059492029</v>
      </c>
      <c r="CZ122" s="326">
        <f t="shared" si="506"/>
        <v>940816.9792491626</v>
      </c>
      <c r="DA122" s="326">
        <f t="shared" si="506"/>
        <v>925161.62072346453</v>
      </c>
      <c r="DB122" s="326">
        <f t="shared" si="506"/>
        <v>933376.1134096235</v>
      </c>
      <c r="DC122" s="326">
        <f t="shared" si="506"/>
        <v>944038.57472953387</v>
      </c>
      <c r="DD122" s="329">
        <f t="shared" si="506"/>
        <v>-2199587.4905368891</v>
      </c>
    </row>
    <row r="123" spans="3:108">
      <c r="D123" s="291"/>
      <c r="E123" s="404" t="s">
        <v>311</v>
      </c>
      <c r="I123" s="331"/>
      <c r="Q123" s="351">
        <f t="shared" ref="Q123:W123" si="507">IFERROR(Q122/Q40,"–")</f>
        <v>-8.3728694402349664</v>
      </c>
      <c r="R123" s="352">
        <f t="shared" si="507"/>
        <v>-3.877559629104057</v>
      </c>
      <c r="S123" s="352">
        <f t="shared" si="507"/>
        <v>-2.5913276499617073</v>
      </c>
      <c r="T123" s="352">
        <f t="shared" si="507"/>
        <v>-0.74839914530584362</v>
      </c>
      <c r="U123" s="352">
        <f t="shared" si="507"/>
        <v>-0.27437904998385509</v>
      </c>
      <c r="V123" s="352">
        <f t="shared" si="507"/>
        <v>-0.11468025500770501</v>
      </c>
      <c r="W123" s="352">
        <f t="shared" si="507"/>
        <v>9.318992605339696E-2</v>
      </c>
      <c r="Y123" s="351">
        <f t="shared" ref="Y123:BD123" si="508">IFERROR(Y122/Y40,"–")</f>
        <v>-68.870689655172413</v>
      </c>
      <c r="Z123" s="351">
        <f t="shared" si="508"/>
        <v>-43.053448275862067</v>
      </c>
      <c r="AA123" s="351">
        <f t="shared" si="508"/>
        <v>-28.573563218390806</v>
      </c>
      <c r="AB123" s="351">
        <f t="shared" si="508"/>
        <v>-40.642469570318234</v>
      </c>
      <c r="AC123" s="351">
        <f t="shared" si="508"/>
        <v>-40.840573597638127</v>
      </c>
      <c r="AD123" s="351">
        <f t="shared" si="508"/>
        <v>-37.105814739688981</v>
      </c>
      <c r="AE123" s="351">
        <f t="shared" si="508"/>
        <v>-20.038107563991947</v>
      </c>
      <c r="AF123" s="351">
        <f t="shared" si="508"/>
        <v>-11.511338332197228</v>
      </c>
      <c r="AG123" s="351">
        <f t="shared" si="508"/>
        <v>-6.4552962696081151</v>
      </c>
      <c r="AH123" s="351">
        <f t="shared" si="508"/>
        <v>-5.0149713782474681</v>
      </c>
      <c r="AI123" s="351">
        <f t="shared" si="508"/>
        <v>-3.938731331426756</v>
      </c>
      <c r="AJ123" s="351">
        <f t="shared" si="508"/>
        <v>-2.8578321271108895</v>
      </c>
      <c r="AK123" s="353">
        <f t="shared" si="508"/>
        <v>-4.9999052281294318</v>
      </c>
      <c r="AL123" s="352">
        <f t="shared" si="508"/>
        <v>-4.5596861570675538</v>
      </c>
      <c r="AM123" s="352">
        <f t="shared" si="508"/>
        <v>-4.1178410398333281</v>
      </c>
      <c r="AN123" s="352">
        <f t="shared" si="508"/>
        <v>-4.1900139904442621</v>
      </c>
      <c r="AO123" s="352">
        <f t="shared" si="508"/>
        <v>-4.3172551825927501</v>
      </c>
      <c r="AP123" s="352">
        <f t="shared" si="508"/>
        <v>-3.9510299359641654</v>
      </c>
      <c r="AQ123" s="352">
        <f t="shared" si="508"/>
        <v>-3.5293236268059238</v>
      </c>
      <c r="AR123" s="352">
        <f t="shared" si="508"/>
        <v>-3.4163187945698787</v>
      </c>
      <c r="AS123" s="352">
        <f t="shared" si="508"/>
        <v>-3.3078317745318788</v>
      </c>
      <c r="AT123" s="352">
        <f t="shared" si="508"/>
        <v>-3.1015251600913079</v>
      </c>
      <c r="AU123" s="352">
        <f t="shared" si="508"/>
        <v>-3.3228264584989016</v>
      </c>
      <c r="AV123" s="354">
        <f t="shared" si="508"/>
        <v>-5.1179085876236901</v>
      </c>
      <c r="AW123" s="352">
        <f t="shared" si="508"/>
        <v>-3.1719582216320035</v>
      </c>
      <c r="AX123" s="352">
        <f t="shared" si="508"/>
        <v>-2.9918832519510072</v>
      </c>
      <c r="AY123" s="352">
        <f t="shared" si="508"/>
        <v>-2.8459254602853847</v>
      </c>
      <c r="AZ123" s="352">
        <f t="shared" si="508"/>
        <v>-2.8052049042783929</v>
      </c>
      <c r="BA123" s="352">
        <f t="shared" si="508"/>
        <v>-2.5237209322009813</v>
      </c>
      <c r="BB123" s="352">
        <f t="shared" si="508"/>
        <v>-2.5730612163233215</v>
      </c>
      <c r="BC123" s="352">
        <f t="shared" si="508"/>
        <v>-2.557773121961795</v>
      </c>
      <c r="BD123" s="352">
        <f t="shared" si="508"/>
        <v>-2.4370333075232913</v>
      </c>
      <c r="BE123" s="352">
        <f t="shared" ref="BE123:CJ123" si="509">IFERROR(BE122/BE40,"–")</f>
        <v>-2.3064557736797551</v>
      </c>
      <c r="BF123" s="352">
        <f t="shared" si="509"/>
        <v>-2.1231383618694162</v>
      </c>
      <c r="BG123" s="352">
        <f t="shared" si="509"/>
        <v>-2.099054358717416</v>
      </c>
      <c r="BH123" s="354">
        <f t="shared" si="509"/>
        <v>-3.240127770354305</v>
      </c>
      <c r="BI123" s="352">
        <f t="shared" si="509"/>
        <v>-1.2802847705451577</v>
      </c>
      <c r="BJ123" s="352">
        <f t="shared" si="509"/>
        <v>-1.1969925919535109</v>
      </c>
      <c r="BK123" s="352">
        <f t="shared" si="509"/>
        <v>-1.1329679071808272</v>
      </c>
      <c r="BL123" s="352">
        <f t="shared" si="509"/>
        <v>-1.0876905035987265</v>
      </c>
      <c r="BM123" s="352">
        <f t="shared" si="509"/>
        <v>-1.024565203553913</v>
      </c>
      <c r="BN123" s="352">
        <f t="shared" si="509"/>
        <v>-0.45242607966241333</v>
      </c>
      <c r="BO123" s="352">
        <f t="shared" si="509"/>
        <v>-0.4718799480403017</v>
      </c>
      <c r="BP123" s="352">
        <f t="shared" si="509"/>
        <v>-0.45388867155387524</v>
      </c>
      <c r="BQ123" s="352">
        <f t="shared" si="509"/>
        <v>-0.44420733181261762</v>
      </c>
      <c r="BR123" s="352">
        <f t="shared" si="509"/>
        <v>-0.43227410952921969</v>
      </c>
      <c r="BS123" s="352">
        <f t="shared" si="509"/>
        <v>-0.46405109480907519</v>
      </c>
      <c r="BT123" s="354">
        <f t="shared" si="509"/>
        <v>-1.068535583307866</v>
      </c>
      <c r="BU123" s="352">
        <f t="shared" si="509"/>
        <v>-0.36440894300944815</v>
      </c>
      <c r="BV123" s="352">
        <f t="shared" si="509"/>
        <v>-0.33320295911094311</v>
      </c>
      <c r="BW123" s="352">
        <f t="shared" si="509"/>
        <v>-0.32372267287816237</v>
      </c>
      <c r="BX123" s="352">
        <f t="shared" si="509"/>
        <v>-0.20195087114447691</v>
      </c>
      <c r="BY123" s="352">
        <f t="shared" si="509"/>
        <v>-0.18926121584910621</v>
      </c>
      <c r="BZ123" s="352">
        <f t="shared" si="509"/>
        <v>-0.10216503105462492</v>
      </c>
      <c r="CA123" s="352">
        <f t="shared" si="509"/>
        <v>-0.17759982944783881</v>
      </c>
      <c r="CB123" s="352">
        <f t="shared" si="509"/>
        <v>-0.19168860916491914</v>
      </c>
      <c r="CC123" s="352">
        <f t="shared" si="509"/>
        <v>-0.21245430406685814</v>
      </c>
      <c r="CD123" s="352">
        <f t="shared" si="509"/>
        <v>-0.19541828085530996</v>
      </c>
      <c r="CE123" s="352">
        <f t="shared" si="509"/>
        <v>-0.24394217649092104</v>
      </c>
      <c r="CF123" s="354">
        <f t="shared" si="509"/>
        <v>-0.73991051944579911</v>
      </c>
      <c r="CG123" s="352">
        <f t="shared" si="509"/>
        <v>8.6373206974944675E-2</v>
      </c>
      <c r="CH123" s="352">
        <f t="shared" si="509"/>
        <v>-5.0091963398021085E-2</v>
      </c>
      <c r="CI123" s="352">
        <f t="shared" si="509"/>
        <v>-6.0271371994570305E-2</v>
      </c>
      <c r="CJ123" s="352">
        <f t="shared" si="509"/>
        <v>-7.3833551819494914E-2</v>
      </c>
      <c r="CK123" s="352">
        <f t="shared" ref="CK123:DD123" si="510">IFERROR(CK122/CK40,"–")</f>
        <v>-9.1481244905797468E-2</v>
      </c>
      <c r="CL123" s="352">
        <f t="shared" si="510"/>
        <v>-9.6494906775587211E-2</v>
      </c>
      <c r="CM123" s="352">
        <f t="shared" si="510"/>
        <v>-0.10422002223556218</v>
      </c>
      <c r="CN123" s="352">
        <f t="shared" si="510"/>
        <v>-0.10347237699575657</v>
      </c>
      <c r="CO123" s="352">
        <f t="shared" si="510"/>
        <v>-0.10247715139421874</v>
      </c>
      <c r="CP123" s="352">
        <f t="shared" si="510"/>
        <v>-0.11718591887038814</v>
      </c>
      <c r="CQ123" s="352">
        <f t="shared" si="510"/>
        <v>-0.10218231537522642</v>
      </c>
      <c r="CR123" s="354">
        <f t="shared" si="510"/>
        <v>-0.50101820559801069</v>
      </c>
      <c r="CS123" s="352">
        <f t="shared" si="510"/>
        <v>0.17114091383874291</v>
      </c>
      <c r="CT123" s="352">
        <f t="shared" si="510"/>
        <v>0.15655923989850787</v>
      </c>
      <c r="CU123" s="352">
        <f t="shared" si="510"/>
        <v>0.14673435415873212</v>
      </c>
      <c r="CV123" s="352">
        <f t="shared" si="510"/>
        <v>0.13747547061878532</v>
      </c>
      <c r="CW123" s="352">
        <f t="shared" si="510"/>
        <v>0.12876661637743919</v>
      </c>
      <c r="CX123" s="352">
        <f t="shared" si="510"/>
        <v>0.12042651004724468</v>
      </c>
      <c r="CY123" s="352">
        <f t="shared" si="510"/>
        <v>0.11585643162867552</v>
      </c>
      <c r="CZ123" s="352">
        <f t="shared" si="510"/>
        <v>0.11168211566033166</v>
      </c>
      <c r="DA123" s="352">
        <f t="shared" si="510"/>
        <v>0.10789165305679908</v>
      </c>
      <c r="DB123" s="352">
        <f t="shared" si="510"/>
        <v>0.10693299694238494</v>
      </c>
      <c r="DC123" s="352">
        <f t="shared" si="510"/>
        <v>0.1062484782125475</v>
      </c>
      <c r="DD123" s="354">
        <f t="shared" si="510"/>
        <v>-0.24632481042077381</v>
      </c>
    </row>
    <row r="124" spans="3:108">
      <c r="D124" s="291"/>
      <c r="E124" s="404"/>
      <c r="I124" s="331"/>
      <c r="Q124" s="351"/>
      <c r="R124" s="352"/>
      <c r="S124" s="352"/>
      <c r="T124" s="352"/>
      <c r="U124" s="352"/>
      <c r="V124" s="352"/>
      <c r="W124" s="352"/>
      <c r="Y124" s="351"/>
      <c r="Z124" s="351"/>
      <c r="AA124" s="351"/>
      <c r="AB124" s="351"/>
      <c r="AC124" s="351"/>
      <c r="AD124" s="351"/>
      <c r="AE124" s="351"/>
      <c r="AF124" s="351"/>
      <c r="AG124" s="351"/>
      <c r="AH124" s="351"/>
      <c r="AI124" s="351"/>
      <c r="AJ124" s="351"/>
      <c r="AK124" s="353"/>
      <c r="AL124" s="352"/>
      <c r="AM124" s="352"/>
      <c r="AN124" s="352"/>
      <c r="AO124" s="352"/>
      <c r="AP124" s="352"/>
      <c r="AQ124" s="352"/>
      <c r="AR124" s="352"/>
      <c r="AS124" s="352"/>
      <c r="AT124" s="352"/>
      <c r="AU124" s="352"/>
      <c r="AV124" s="354"/>
      <c r="AW124" s="352"/>
      <c r="AX124" s="352"/>
      <c r="AY124" s="352"/>
      <c r="AZ124" s="352"/>
      <c r="BA124" s="352"/>
      <c r="BB124" s="352"/>
      <c r="BC124" s="352"/>
      <c r="BD124" s="352"/>
      <c r="BE124" s="352"/>
      <c r="BF124" s="352"/>
      <c r="BG124" s="352"/>
      <c r="BH124" s="354"/>
      <c r="BI124" s="352"/>
      <c r="BJ124" s="352"/>
      <c r="BK124" s="352"/>
      <c r="BL124" s="352"/>
      <c r="BM124" s="352"/>
      <c r="BN124" s="352"/>
      <c r="BO124" s="352"/>
      <c r="BP124" s="352"/>
      <c r="BQ124" s="352"/>
      <c r="BR124" s="352"/>
      <c r="BS124" s="352"/>
      <c r="BT124" s="354"/>
      <c r="BU124" s="352"/>
      <c r="BV124" s="352"/>
      <c r="BW124" s="352"/>
      <c r="BX124" s="352"/>
      <c r="BY124" s="352"/>
      <c r="BZ124" s="352"/>
      <c r="CA124" s="352"/>
      <c r="CB124" s="352"/>
      <c r="CC124" s="352"/>
      <c r="CD124" s="352"/>
      <c r="CE124" s="352"/>
      <c r="CF124" s="354"/>
      <c r="CG124" s="352"/>
      <c r="CH124" s="352"/>
      <c r="CI124" s="352"/>
      <c r="CJ124" s="352"/>
      <c r="CK124" s="352"/>
      <c r="CL124" s="352"/>
      <c r="CM124" s="352"/>
      <c r="CN124" s="352"/>
      <c r="CO124" s="352"/>
      <c r="CP124" s="352"/>
      <c r="CQ124" s="352"/>
      <c r="CR124" s="354"/>
      <c r="CS124" s="352"/>
      <c r="CT124" s="352"/>
      <c r="CU124" s="352"/>
      <c r="CV124" s="352"/>
      <c r="CW124" s="352"/>
      <c r="CX124" s="352"/>
      <c r="CY124" s="352"/>
      <c r="CZ124" s="352"/>
      <c r="DA124" s="352"/>
      <c r="DB124" s="352"/>
      <c r="DC124" s="352"/>
      <c r="DD124" s="354"/>
    </row>
    <row r="125" spans="3:108">
      <c r="D125" s="291"/>
      <c r="E125" s="381" t="s">
        <v>45</v>
      </c>
      <c r="F125" s="293" t="s">
        <v>197</v>
      </c>
      <c r="I125" s="331"/>
      <c r="J125" s="516">
        <v>500</v>
      </c>
      <c r="K125" s="443"/>
      <c r="L125" s="443"/>
      <c r="M125" s="443"/>
      <c r="N125" s="443"/>
      <c r="O125" s="443"/>
      <c r="P125" s="422"/>
      <c r="Q125" s="336">
        <f>SUM(Y125:AJ125)</f>
        <v>0</v>
      </c>
      <c r="R125" s="337">
        <f>SUM(AK125:AV125)</f>
        <v>6000</v>
      </c>
      <c r="S125" s="337">
        <f>SUM(AW125:BH125)</f>
        <v>6000</v>
      </c>
      <c r="T125" s="337">
        <f>SUM(BI125:BT125)</f>
        <v>6000</v>
      </c>
      <c r="U125" s="337">
        <f>SUM(BU125:CF125)</f>
        <v>6000</v>
      </c>
      <c r="V125" s="337">
        <f>SUM(CG125:CR125)</f>
        <v>6000</v>
      </c>
      <c r="W125" s="337">
        <f>SUM(CS125:DD125)</f>
        <v>6000</v>
      </c>
      <c r="X125" s="422"/>
      <c r="Y125" s="387"/>
      <c r="Z125" s="387"/>
      <c r="AA125" s="387"/>
      <c r="AB125" s="387"/>
      <c r="AC125" s="387"/>
      <c r="AD125" s="387"/>
      <c r="AE125" s="387"/>
      <c r="AF125" s="336"/>
      <c r="AG125" s="336"/>
      <c r="AH125" s="336"/>
      <c r="AI125" s="336"/>
      <c r="AJ125" s="336"/>
      <c r="AK125" s="388">
        <f t="shared" ref="AK125:AQ125" si="511">$J125</f>
        <v>500</v>
      </c>
      <c r="AL125" s="389">
        <f t="shared" si="511"/>
        <v>500</v>
      </c>
      <c r="AM125" s="389">
        <f t="shared" si="511"/>
        <v>500</v>
      </c>
      <c r="AN125" s="389">
        <f t="shared" si="511"/>
        <v>500</v>
      </c>
      <c r="AO125" s="389">
        <f t="shared" si="511"/>
        <v>500</v>
      </c>
      <c r="AP125" s="389">
        <f t="shared" si="511"/>
        <v>500</v>
      </c>
      <c r="AQ125" s="389">
        <f t="shared" si="511"/>
        <v>500</v>
      </c>
      <c r="AR125" s="337">
        <f t="shared" ref="AR125:BW125" si="512">$J125</f>
        <v>500</v>
      </c>
      <c r="AS125" s="337">
        <f t="shared" si="512"/>
        <v>500</v>
      </c>
      <c r="AT125" s="337">
        <f t="shared" si="512"/>
        <v>500</v>
      </c>
      <c r="AU125" s="337">
        <f t="shared" si="512"/>
        <v>500</v>
      </c>
      <c r="AV125" s="339">
        <f t="shared" si="512"/>
        <v>500</v>
      </c>
      <c r="AW125" s="337">
        <f t="shared" si="512"/>
        <v>500</v>
      </c>
      <c r="AX125" s="337">
        <f t="shared" si="512"/>
        <v>500</v>
      </c>
      <c r="AY125" s="337">
        <f t="shared" si="512"/>
        <v>500</v>
      </c>
      <c r="AZ125" s="337">
        <f t="shared" si="512"/>
        <v>500</v>
      </c>
      <c r="BA125" s="337">
        <f t="shared" si="512"/>
        <v>500</v>
      </c>
      <c r="BB125" s="337">
        <f t="shared" si="512"/>
        <v>500</v>
      </c>
      <c r="BC125" s="337">
        <f t="shared" si="512"/>
        <v>500</v>
      </c>
      <c r="BD125" s="337">
        <f t="shared" si="512"/>
        <v>500</v>
      </c>
      <c r="BE125" s="337">
        <f t="shared" si="512"/>
        <v>500</v>
      </c>
      <c r="BF125" s="337">
        <f t="shared" si="512"/>
        <v>500</v>
      </c>
      <c r="BG125" s="337">
        <f t="shared" si="512"/>
        <v>500</v>
      </c>
      <c r="BH125" s="339">
        <f t="shared" si="512"/>
        <v>500</v>
      </c>
      <c r="BI125" s="337">
        <f t="shared" si="512"/>
        <v>500</v>
      </c>
      <c r="BJ125" s="337">
        <f t="shared" si="512"/>
        <v>500</v>
      </c>
      <c r="BK125" s="337">
        <f t="shared" si="512"/>
        <v>500</v>
      </c>
      <c r="BL125" s="337">
        <f t="shared" si="512"/>
        <v>500</v>
      </c>
      <c r="BM125" s="337">
        <f t="shared" si="512"/>
        <v>500</v>
      </c>
      <c r="BN125" s="337">
        <f t="shared" si="512"/>
        <v>500</v>
      </c>
      <c r="BO125" s="337">
        <f t="shared" si="512"/>
        <v>500</v>
      </c>
      <c r="BP125" s="337">
        <f t="shared" si="512"/>
        <v>500</v>
      </c>
      <c r="BQ125" s="337">
        <f t="shared" si="512"/>
        <v>500</v>
      </c>
      <c r="BR125" s="337">
        <f t="shared" si="512"/>
        <v>500</v>
      </c>
      <c r="BS125" s="337">
        <f t="shared" si="512"/>
        <v>500</v>
      </c>
      <c r="BT125" s="339">
        <f t="shared" si="512"/>
        <v>500</v>
      </c>
      <c r="BU125" s="337">
        <f t="shared" si="512"/>
        <v>500</v>
      </c>
      <c r="BV125" s="337">
        <f t="shared" si="512"/>
        <v>500</v>
      </c>
      <c r="BW125" s="337">
        <f t="shared" si="512"/>
        <v>500</v>
      </c>
      <c r="BX125" s="337">
        <f t="shared" ref="BX125:DD125" si="513">$J125</f>
        <v>500</v>
      </c>
      <c r="BY125" s="337">
        <f t="shared" si="513"/>
        <v>500</v>
      </c>
      <c r="BZ125" s="337">
        <f t="shared" si="513"/>
        <v>500</v>
      </c>
      <c r="CA125" s="337">
        <f t="shared" si="513"/>
        <v>500</v>
      </c>
      <c r="CB125" s="337">
        <f t="shared" si="513"/>
        <v>500</v>
      </c>
      <c r="CC125" s="337">
        <f t="shared" si="513"/>
        <v>500</v>
      </c>
      <c r="CD125" s="337">
        <f t="shared" si="513"/>
        <v>500</v>
      </c>
      <c r="CE125" s="337">
        <f t="shared" si="513"/>
        <v>500</v>
      </c>
      <c r="CF125" s="339">
        <f t="shared" si="513"/>
        <v>500</v>
      </c>
      <c r="CG125" s="337">
        <f t="shared" si="513"/>
        <v>500</v>
      </c>
      <c r="CH125" s="337">
        <f t="shared" si="513"/>
        <v>500</v>
      </c>
      <c r="CI125" s="337">
        <f t="shared" si="513"/>
        <v>500</v>
      </c>
      <c r="CJ125" s="337">
        <f t="shared" si="513"/>
        <v>500</v>
      </c>
      <c r="CK125" s="337">
        <f t="shared" si="513"/>
        <v>500</v>
      </c>
      <c r="CL125" s="337">
        <f t="shared" si="513"/>
        <v>500</v>
      </c>
      <c r="CM125" s="337">
        <f t="shared" si="513"/>
        <v>500</v>
      </c>
      <c r="CN125" s="337">
        <f t="shared" si="513"/>
        <v>500</v>
      </c>
      <c r="CO125" s="337">
        <f t="shared" si="513"/>
        <v>500</v>
      </c>
      <c r="CP125" s="337">
        <f t="shared" si="513"/>
        <v>500</v>
      </c>
      <c r="CQ125" s="337">
        <f t="shared" si="513"/>
        <v>500</v>
      </c>
      <c r="CR125" s="339">
        <f t="shared" si="513"/>
        <v>500</v>
      </c>
      <c r="CS125" s="337">
        <f t="shared" si="513"/>
        <v>500</v>
      </c>
      <c r="CT125" s="337">
        <f t="shared" si="513"/>
        <v>500</v>
      </c>
      <c r="CU125" s="337">
        <f t="shared" si="513"/>
        <v>500</v>
      </c>
      <c r="CV125" s="337">
        <f t="shared" si="513"/>
        <v>500</v>
      </c>
      <c r="CW125" s="337">
        <f t="shared" si="513"/>
        <v>500</v>
      </c>
      <c r="CX125" s="337">
        <f t="shared" si="513"/>
        <v>500</v>
      </c>
      <c r="CY125" s="337">
        <f t="shared" si="513"/>
        <v>500</v>
      </c>
      <c r="CZ125" s="337">
        <f t="shared" si="513"/>
        <v>500</v>
      </c>
      <c r="DA125" s="337">
        <f t="shared" si="513"/>
        <v>500</v>
      </c>
      <c r="DB125" s="337">
        <f t="shared" si="513"/>
        <v>500</v>
      </c>
      <c r="DC125" s="337">
        <f t="shared" si="513"/>
        <v>500</v>
      </c>
      <c r="DD125" s="339">
        <f t="shared" si="513"/>
        <v>500</v>
      </c>
    </row>
    <row r="126" spans="3:108">
      <c r="D126" s="291"/>
      <c r="E126" s="381"/>
      <c r="I126" s="331"/>
      <c r="J126" s="443"/>
      <c r="K126" s="443"/>
      <c r="L126" s="443"/>
      <c r="M126" s="443"/>
      <c r="N126" s="443"/>
      <c r="O126" s="443"/>
      <c r="P126" s="422"/>
      <c r="Q126" s="336"/>
      <c r="R126" s="337"/>
      <c r="S126" s="337"/>
      <c r="T126" s="337"/>
      <c r="U126" s="337"/>
      <c r="V126" s="337"/>
      <c r="W126" s="337"/>
      <c r="X126" s="422"/>
      <c r="Y126" s="387"/>
      <c r="Z126" s="387"/>
      <c r="AA126" s="387"/>
      <c r="AB126" s="387"/>
      <c r="AC126" s="387"/>
      <c r="AD126" s="387"/>
      <c r="AE126" s="387"/>
      <c r="AF126" s="336"/>
      <c r="AG126" s="336"/>
      <c r="AH126" s="336"/>
      <c r="AI126" s="336"/>
      <c r="AJ126" s="336"/>
      <c r="AK126" s="388"/>
      <c r="AL126" s="389"/>
      <c r="AM126" s="389"/>
      <c r="AN126" s="389"/>
      <c r="AO126" s="389"/>
      <c r="AP126" s="389"/>
      <c r="AQ126" s="389"/>
      <c r="AR126" s="337"/>
      <c r="AS126" s="337"/>
      <c r="AT126" s="337"/>
      <c r="AU126" s="337"/>
      <c r="AV126" s="339"/>
      <c r="AW126" s="337"/>
      <c r="AX126" s="337"/>
      <c r="AY126" s="337"/>
      <c r="AZ126" s="337"/>
      <c r="BA126" s="337"/>
      <c r="BB126" s="337"/>
      <c r="BC126" s="337"/>
      <c r="BD126" s="337"/>
      <c r="BE126" s="337"/>
      <c r="BF126" s="337"/>
      <c r="BG126" s="337"/>
      <c r="BH126" s="339"/>
      <c r="BI126" s="337"/>
      <c r="BJ126" s="337"/>
      <c r="BK126" s="337"/>
      <c r="BL126" s="337"/>
      <c r="BM126" s="337"/>
      <c r="BN126" s="337"/>
      <c r="BO126" s="337"/>
      <c r="BP126" s="337"/>
      <c r="BQ126" s="337"/>
      <c r="BR126" s="337"/>
      <c r="BS126" s="337"/>
      <c r="BT126" s="339"/>
      <c r="BU126" s="337"/>
      <c r="BV126" s="337"/>
      <c r="BW126" s="337"/>
      <c r="BX126" s="337"/>
      <c r="BY126" s="337"/>
      <c r="BZ126" s="337"/>
      <c r="CA126" s="337"/>
      <c r="CB126" s="337"/>
      <c r="CC126" s="337"/>
      <c r="CD126" s="337"/>
      <c r="CE126" s="337"/>
      <c r="CF126" s="339"/>
      <c r="CG126" s="337"/>
      <c r="CH126" s="337"/>
      <c r="CI126" s="337"/>
      <c r="CJ126" s="337"/>
      <c r="CK126" s="337"/>
      <c r="CL126" s="337"/>
      <c r="CM126" s="337"/>
      <c r="CN126" s="337"/>
      <c r="CO126" s="337"/>
      <c r="CP126" s="337"/>
      <c r="CQ126" s="337"/>
      <c r="CR126" s="339"/>
      <c r="CS126" s="337"/>
      <c r="CT126" s="337"/>
      <c r="CU126" s="337"/>
      <c r="CV126" s="337"/>
      <c r="CW126" s="337"/>
      <c r="CX126" s="337"/>
      <c r="CY126" s="337"/>
      <c r="CZ126" s="337"/>
      <c r="DA126" s="337"/>
      <c r="DB126" s="337"/>
      <c r="DC126" s="337"/>
      <c r="DD126" s="339"/>
    </row>
    <row r="127" spans="3:108" s="330" customFormat="1" outlineLevel="1">
      <c r="C127" s="291"/>
      <c r="D127" s="291"/>
      <c r="E127" s="321" t="s">
        <v>214</v>
      </c>
      <c r="F127" s="293"/>
      <c r="G127" s="293"/>
      <c r="H127" s="293"/>
      <c r="I127" s="331" t="s">
        <v>211</v>
      </c>
      <c r="J127" s="293" t="s">
        <v>212</v>
      </c>
      <c r="K127" s="322"/>
      <c r="L127" s="322"/>
      <c r="M127" s="322"/>
      <c r="N127" s="322"/>
      <c r="O127" s="322"/>
      <c r="Q127" s="325"/>
      <c r="R127" s="326"/>
      <c r="S127" s="326"/>
      <c r="T127" s="326"/>
      <c r="U127" s="326"/>
      <c r="V127" s="326"/>
      <c r="W127" s="326"/>
      <c r="X127" s="327"/>
      <c r="Y127" s="325"/>
      <c r="Z127" s="325"/>
      <c r="AA127" s="325"/>
      <c r="AB127" s="325"/>
      <c r="AC127" s="325"/>
      <c r="AD127" s="325"/>
      <c r="AE127" s="325"/>
      <c r="AF127" s="325"/>
      <c r="AG127" s="325"/>
      <c r="AH127" s="325"/>
      <c r="AI127" s="325"/>
      <c r="AJ127" s="325"/>
      <c r="AK127" s="328"/>
      <c r="AL127" s="326"/>
      <c r="AM127" s="326"/>
      <c r="AN127" s="326"/>
      <c r="AO127" s="326"/>
      <c r="AP127" s="326"/>
      <c r="AQ127" s="326"/>
      <c r="AR127" s="326"/>
      <c r="AS127" s="326"/>
      <c r="AT127" s="326"/>
      <c r="AU127" s="326"/>
      <c r="AV127" s="329"/>
      <c r="AW127" s="326"/>
      <c r="AX127" s="326"/>
      <c r="AY127" s="326"/>
      <c r="AZ127" s="326"/>
      <c r="BA127" s="326"/>
      <c r="BB127" s="326"/>
      <c r="BC127" s="326"/>
      <c r="BD127" s="326"/>
      <c r="BE127" s="326"/>
      <c r="BF127" s="326"/>
      <c r="BG127" s="326"/>
      <c r="BH127" s="329"/>
      <c r="BI127" s="326"/>
      <c r="BJ127" s="326"/>
      <c r="BK127" s="326"/>
      <c r="BL127" s="326"/>
      <c r="BM127" s="326"/>
      <c r="BN127" s="326"/>
      <c r="BO127" s="326"/>
      <c r="BP127" s="326"/>
      <c r="BQ127" s="326"/>
      <c r="BR127" s="326"/>
      <c r="BS127" s="326"/>
      <c r="BT127" s="329"/>
      <c r="BU127" s="326"/>
      <c r="BV127" s="326"/>
      <c r="BW127" s="326"/>
      <c r="BX127" s="326"/>
      <c r="BY127" s="326"/>
      <c r="BZ127" s="326"/>
      <c r="CA127" s="326"/>
      <c r="CB127" s="326"/>
      <c r="CC127" s="326"/>
      <c r="CD127" s="326"/>
      <c r="CE127" s="326"/>
      <c r="CF127" s="329"/>
      <c r="CG127" s="326"/>
      <c r="CH127" s="326"/>
      <c r="CI127" s="326"/>
      <c r="CJ127" s="326"/>
      <c r="CK127" s="326"/>
      <c r="CL127" s="326"/>
      <c r="CM127" s="326"/>
      <c r="CN127" s="326"/>
      <c r="CO127" s="326"/>
      <c r="CP127" s="326"/>
      <c r="CQ127" s="326"/>
      <c r="CR127" s="329"/>
      <c r="CS127" s="326"/>
      <c r="CT127" s="326"/>
      <c r="CU127" s="326"/>
      <c r="CV127" s="326"/>
      <c r="CW127" s="326"/>
      <c r="CX127" s="326"/>
      <c r="CY127" s="326"/>
      <c r="CZ127" s="326"/>
      <c r="DA127" s="326"/>
      <c r="DB127" s="326"/>
      <c r="DC127" s="326"/>
      <c r="DD127" s="329"/>
    </row>
    <row r="128" spans="3:108" outlineLevel="1">
      <c r="D128" s="291"/>
      <c r="E128" s="348" t="s">
        <v>153</v>
      </c>
      <c r="I128" s="427">
        <v>5000</v>
      </c>
      <c r="J128" s="444">
        <v>150</v>
      </c>
      <c r="K128" s="444">
        <v>150</v>
      </c>
      <c r="L128" s="444">
        <v>150</v>
      </c>
      <c r="M128" s="444">
        <v>20000</v>
      </c>
      <c r="N128" s="444">
        <v>20000</v>
      </c>
      <c r="O128" s="444">
        <v>20000</v>
      </c>
      <c r="Q128" s="336">
        <f t="shared" ref="Q128:Q133" si="514">SUM(Y128:AJ128)</f>
        <v>1000</v>
      </c>
      <c r="R128" s="337">
        <f t="shared" ref="R128:R134" si="515">SUM(AK128:AV128)</f>
        <v>1800</v>
      </c>
      <c r="S128" s="337">
        <f t="shared" ref="S128:S134" si="516">SUM(AW128:BH128)</f>
        <v>1800</v>
      </c>
      <c r="T128" s="337">
        <f t="shared" ref="T128:T134" si="517">SUM(BI128:BT128)</f>
        <v>1800</v>
      </c>
      <c r="U128" s="337">
        <f t="shared" ref="U128:U134" si="518">SUM(BU128:CF128)</f>
        <v>240000</v>
      </c>
      <c r="V128" s="337">
        <f t="shared" ref="V128:V134" si="519">SUM(CG128:CR128)</f>
        <v>240000</v>
      </c>
      <c r="W128" s="337">
        <f t="shared" ref="W128:W134" si="520">SUM(CS128:DD128)</f>
        <v>240000</v>
      </c>
      <c r="X128" s="422"/>
      <c r="Y128" s="387"/>
      <c r="Z128" s="387"/>
      <c r="AA128" s="387"/>
      <c r="AB128" s="387"/>
      <c r="AC128" s="387"/>
      <c r="AD128" s="387"/>
      <c r="AE128" s="387"/>
      <c r="AF128" s="387"/>
      <c r="AG128" s="387"/>
      <c r="AH128" s="387"/>
      <c r="AI128" s="387"/>
      <c r="AJ128" s="387">
        <v>1000</v>
      </c>
      <c r="AK128" s="388">
        <f t="shared" ref="AK128:AV132" si="521">$J128</f>
        <v>150</v>
      </c>
      <c r="AL128" s="389">
        <f t="shared" si="521"/>
        <v>150</v>
      </c>
      <c r="AM128" s="389">
        <f t="shared" si="521"/>
        <v>150</v>
      </c>
      <c r="AN128" s="389">
        <f t="shared" si="521"/>
        <v>150</v>
      </c>
      <c r="AO128" s="389">
        <f t="shared" si="521"/>
        <v>150</v>
      </c>
      <c r="AP128" s="389">
        <f t="shared" si="521"/>
        <v>150</v>
      </c>
      <c r="AQ128" s="389">
        <f t="shared" si="521"/>
        <v>150</v>
      </c>
      <c r="AR128" s="389">
        <f t="shared" si="521"/>
        <v>150</v>
      </c>
      <c r="AS128" s="389">
        <f t="shared" si="521"/>
        <v>150</v>
      </c>
      <c r="AT128" s="389">
        <f t="shared" si="521"/>
        <v>150</v>
      </c>
      <c r="AU128" s="389">
        <f t="shared" si="521"/>
        <v>150</v>
      </c>
      <c r="AV128" s="390">
        <f t="shared" si="521"/>
        <v>150</v>
      </c>
      <c r="AW128" s="389">
        <f t="shared" ref="AW128:BH132" si="522">$K128</f>
        <v>150</v>
      </c>
      <c r="AX128" s="389">
        <f t="shared" si="522"/>
        <v>150</v>
      </c>
      <c r="AY128" s="389">
        <f t="shared" si="522"/>
        <v>150</v>
      </c>
      <c r="AZ128" s="389">
        <f t="shared" si="522"/>
        <v>150</v>
      </c>
      <c r="BA128" s="389">
        <f t="shared" si="522"/>
        <v>150</v>
      </c>
      <c r="BB128" s="389">
        <f t="shared" si="522"/>
        <v>150</v>
      </c>
      <c r="BC128" s="389">
        <f t="shared" si="522"/>
        <v>150</v>
      </c>
      <c r="BD128" s="389">
        <f t="shared" si="522"/>
        <v>150</v>
      </c>
      <c r="BE128" s="389">
        <f t="shared" si="522"/>
        <v>150</v>
      </c>
      <c r="BF128" s="389">
        <f t="shared" si="522"/>
        <v>150</v>
      </c>
      <c r="BG128" s="389">
        <f t="shared" si="522"/>
        <v>150</v>
      </c>
      <c r="BH128" s="390">
        <f t="shared" si="522"/>
        <v>150</v>
      </c>
      <c r="BI128" s="389">
        <f t="shared" ref="BI128:BT132" si="523">$L128</f>
        <v>150</v>
      </c>
      <c r="BJ128" s="389">
        <f t="shared" si="523"/>
        <v>150</v>
      </c>
      <c r="BK128" s="389">
        <f t="shared" si="523"/>
        <v>150</v>
      </c>
      <c r="BL128" s="389">
        <f t="shared" si="523"/>
        <v>150</v>
      </c>
      <c r="BM128" s="389">
        <f t="shared" si="523"/>
        <v>150</v>
      </c>
      <c r="BN128" s="389">
        <f t="shared" si="523"/>
        <v>150</v>
      </c>
      <c r="BO128" s="389">
        <f t="shared" si="523"/>
        <v>150</v>
      </c>
      <c r="BP128" s="389">
        <f t="shared" si="523"/>
        <v>150</v>
      </c>
      <c r="BQ128" s="389">
        <f t="shared" si="523"/>
        <v>150</v>
      </c>
      <c r="BR128" s="389">
        <f t="shared" si="523"/>
        <v>150</v>
      </c>
      <c r="BS128" s="389">
        <f t="shared" si="523"/>
        <v>150</v>
      </c>
      <c r="BT128" s="390">
        <f t="shared" si="523"/>
        <v>150</v>
      </c>
      <c r="BU128" s="389">
        <f t="shared" ref="BU128:CF132" si="524">$M128</f>
        <v>20000</v>
      </c>
      <c r="BV128" s="389">
        <f t="shared" si="524"/>
        <v>20000</v>
      </c>
      <c r="BW128" s="389">
        <f t="shared" si="524"/>
        <v>20000</v>
      </c>
      <c r="BX128" s="389">
        <f t="shared" si="524"/>
        <v>20000</v>
      </c>
      <c r="BY128" s="389">
        <f t="shared" si="524"/>
        <v>20000</v>
      </c>
      <c r="BZ128" s="389">
        <f t="shared" si="524"/>
        <v>20000</v>
      </c>
      <c r="CA128" s="389">
        <f t="shared" si="524"/>
        <v>20000</v>
      </c>
      <c r="CB128" s="389">
        <f t="shared" si="524"/>
        <v>20000</v>
      </c>
      <c r="CC128" s="389">
        <f t="shared" si="524"/>
        <v>20000</v>
      </c>
      <c r="CD128" s="389">
        <f t="shared" si="524"/>
        <v>20000</v>
      </c>
      <c r="CE128" s="389">
        <f t="shared" si="524"/>
        <v>20000</v>
      </c>
      <c r="CF128" s="390">
        <f t="shared" si="524"/>
        <v>20000</v>
      </c>
      <c r="CG128" s="389">
        <f t="shared" ref="CG128:CR132" si="525">$N128</f>
        <v>20000</v>
      </c>
      <c r="CH128" s="389">
        <f t="shared" si="525"/>
        <v>20000</v>
      </c>
      <c r="CI128" s="389">
        <f t="shared" si="525"/>
        <v>20000</v>
      </c>
      <c r="CJ128" s="389">
        <f t="shared" si="525"/>
        <v>20000</v>
      </c>
      <c r="CK128" s="389">
        <f t="shared" si="525"/>
        <v>20000</v>
      </c>
      <c r="CL128" s="389">
        <f t="shared" si="525"/>
        <v>20000</v>
      </c>
      <c r="CM128" s="389">
        <f t="shared" si="525"/>
        <v>20000</v>
      </c>
      <c r="CN128" s="389">
        <f t="shared" si="525"/>
        <v>20000</v>
      </c>
      <c r="CO128" s="389">
        <f t="shared" si="525"/>
        <v>20000</v>
      </c>
      <c r="CP128" s="389">
        <f t="shared" si="525"/>
        <v>20000</v>
      </c>
      <c r="CQ128" s="389">
        <f t="shared" si="525"/>
        <v>20000</v>
      </c>
      <c r="CR128" s="390">
        <f t="shared" si="525"/>
        <v>20000</v>
      </c>
      <c r="CS128" s="389">
        <f t="shared" ref="CS128:DD132" si="526">$O128</f>
        <v>20000</v>
      </c>
      <c r="CT128" s="389">
        <f t="shared" si="526"/>
        <v>20000</v>
      </c>
      <c r="CU128" s="389">
        <f t="shared" si="526"/>
        <v>20000</v>
      </c>
      <c r="CV128" s="389">
        <f t="shared" si="526"/>
        <v>20000</v>
      </c>
      <c r="CW128" s="389">
        <f t="shared" si="526"/>
        <v>20000</v>
      </c>
      <c r="CX128" s="389">
        <f t="shared" si="526"/>
        <v>20000</v>
      </c>
      <c r="CY128" s="389">
        <f t="shared" si="526"/>
        <v>20000</v>
      </c>
      <c r="CZ128" s="389">
        <f t="shared" si="526"/>
        <v>20000</v>
      </c>
      <c r="DA128" s="389">
        <f t="shared" si="526"/>
        <v>20000</v>
      </c>
      <c r="DB128" s="389">
        <f t="shared" si="526"/>
        <v>20000</v>
      </c>
      <c r="DC128" s="389">
        <f t="shared" si="526"/>
        <v>20000</v>
      </c>
      <c r="DD128" s="390">
        <f t="shared" si="526"/>
        <v>20000</v>
      </c>
    </row>
    <row r="129" spans="3:108" outlineLevel="1">
      <c r="D129" s="291"/>
      <c r="E129" s="348" t="s">
        <v>154</v>
      </c>
      <c r="I129" s="427">
        <v>5000</v>
      </c>
      <c r="J129" s="444">
        <v>150</v>
      </c>
      <c r="K129" s="444">
        <v>150</v>
      </c>
      <c r="L129" s="444">
        <v>150</v>
      </c>
      <c r="M129" s="444">
        <v>20000</v>
      </c>
      <c r="N129" s="444">
        <v>20000</v>
      </c>
      <c r="O129" s="444">
        <v>20000</v>
      </c>
      <c r="Q129" s="336">
        <f t="shared" si="514"/>
        <v>0</v>
      </c>
      <c r="R129" s="337">
        <f t="shared" si="515"/>
        <v>1800</v>
      </c>
      <c r="S129" s="337">
        <f t="shared" si="516"/>
        <v>1800</v>
      </c>
      <c r="T129" s="337">
        <f t="shared" si="517"/>
        <v>1800</v>
      </c>
      <c r="U129" s="337">
        <f t="shared" si="518"/>
        <v>240000</v>
      </c>
      <c r="V129" s="337">
        <f t="shared" si="519"/>
        <v>240000</v>
      </c>
      <c r="W129" s="337">
        <f t="shared" si="520"/>
        <v>240000</v>
      </c>
      <c r="X129" s="422"/>
      <c r="Y129" s="387"/>
      <c r="Z129" s="387"/>
      <c r="AA129" s="387"/>
      <c r="AB129" s="387"/>
      <c r="AC129" s="387"/>
      <c r="AD129" s="387"/>
      <c r="AE129" s="387"/>
      <c r="AF129" s="387"/>
      <c r="AG129" s="387"/>
      <c r="AH129" s="387"/>
      <c r="AI129" s="387"/>
      <c r="AJ129" s="387"/>
      <c r="AK129" s="388">
        <f t="shared" si="521"/>
        <v>150</v>
      </c>
      <c r="AL129" s="389">
        <f t="shared" si="521"/>
        <v>150</v>
      </c>
      <c r="AM129" s="389">
        <f t="shared" si="521"/>
        <v>150</v>
      </c>
      <c r="AN129" s="389">
        <f t="shared" si="521"/>
        <v>150</v>
      </c>
      <c r="AO129" s="389">
        <f t="shared" si="521"/>
        <v>150</v>
      </c>
      <c r="AP129" s="389">
        <f t="shared" si="521"/>
        <v>150</v>
      </c>
      <c r="AQ129" s="389">
        <f t="shared" si="521"/>
        <v>150</v>
      </c>
      <c r="AR129" s="389">
        <f t="shared" si="521"/>
        <v>150</v>
      </c>
      <c r="AS129" s="389">
        <f t="shared" si="521"/>
        <v>150</v>
      </c>
      <c r="AT129" s="389">
        <f t="shared" si="521"/>
        <v>150</v>
      </c>
      <c r="AU129" s="389">
        <f>$J129</f>
        <v>150</v>
      </c>
      <c r="AV129" s="390">
        <f t="shared" si="521"/>
        <v>150</v>
      </c>
      <c r="AW129" s="389">
        <f t="shared" si="522"/>
        <v>150</v>
      </c>
      <c r="AX129" s="389">
        <f t="shared" si="522"/>
        <v>150</v>
      </c>
      <c r="AY129" s="389">
        <f t="shared" si="522"/>
        <v>150</v>
      </c>
      <c r="AZ129" s="389">
        <f t="shared" si="522"/>
        <v>150</v>
      </c>
      <c r="BA129" s="389">
        <f t="shared" si="522"/>
        <v>150</v>
      </c>
      <c r="BB129" s="389">
        <f t="shared" si="522"/>
        <v>150</v>
      </c>
      <c r="BC129" s="389">
        <f t="shared" si="522"/>
        <v>150</v>
      </c>
      <c r="BD129" s="389">
        <f t="shared" si="522"/>
        <v>150</v>
      </c>
      <c r="BE129" s="389">
        <f t="shared" si="522"/>
        <v>150</v>
      </c>
      <c r="BF129" s="389">
        <f t="shared" si="522"/>
        <v>150</v>
      </c>
      <c r="BG129" s="389">
        <f t="shared" si="522"/>
        <v>150</v>
      </c>
      <c r="BH129" s="390">
        <f t="shared" si="522"/>
        <v>150</v>
      </c>
      <c r="BI129" s="389">
        <f t="shared" si="523"/>
        <v>150</v>
      </c>
      <c r="BJ129" s="389">
        <f t="shared" si="523"/>
        <v>150</v>
      </c>
      <c r="BK129" s="389">
        <f t="shared" si="523"/>
        <v>150</v>
      </c>
      <c r="BL129" s="389">
        <f t="shared" si="523"/>
        <v>150</v>
      </c>
      <c r="BM129" s="389">
        <f t="shared" si="523"/>
        <v>150</v>
      </c>
      <c r="BN129" s="389">
        <f t="shared" si="523"/>
        <v>150</v>
      </c>
      <c r="BO129" s="389">
        <f t="shared" si="523"/>
        <v>150</v>
      </c>
      <c r="BP129" s="389">
        <f t="shared" si="523"/>
        <v>150</v>
      </c>
      <c r="BQ129" s="389">
        <f t="shared" si="523"/>
        <v>150</v>
      </c>
      <c r="BR129" s="389">
        <f t="shared" si="523"/>
        <v>150</v>
      </c>
      <c r="BS129" s="389">
        <f t="shared" si="523"/>
        <v>150</v>
      </c>
      <c r="BT129" s="390">
        <f t="shared" si="523"/>
        <v>150</v>
      </c>
      <c r="BU129" s="389">
        <f t="shared" si="524"/>
        <v>20000</v>
      </c>
      <c r="BV129" s="389">
        <f t="shared" si="524"/>
        <v>20000</v>
      </c>
      <c r="BW129" s="389">
        <f t="shared" si="524"/>
        <v>20000</v>
      </c>
      <c r="BX129" s="389">
        <f t="shared" si="524"/>
        <v>20000</v>
      </c>
      <c r="BY129" s="389">
        <f t="shared" si="524"/>
        <v>20000</v>
      </c>
      <c r="BZ129" s="389">
        <f t="shared" si="524"/>
        <v>20000</v>
      </c>
      <c r="CA129" s="389">
        <f t="shared" si="524"/>
        <v>20000</v>
      </c>
      <c r="CB129" s="389">
        <f t="shared" si="524"/>
        <v>20000</v>
      </c>
      <c r="CC129" s="389">
        <f t="shared" si="524"/>
        <v>20000</v>
      </c>
      <c r="CD129" s="389">
        <f t="shared" si="524"/>
        <v>20000</v>
      </c>
      <c r="CE129" s="389">
        <f t="shared" si="524"/>
        <v>20000</v>
      </c>
      <c r="CF129" s="390">
        <f t="shared" si="524"/>
        <v>20000</v>
      </c>
      <c r="CG129" s="389">
        <f t="shared" si="525"/>
        <v>20000</v>
      </c>
      <c r="CH129" s="389">
        <f t="shared" si="525"/>
        <v>20000</v>
      </c>
      <c r="CI129" s="389">
        <f t="shared" si="525"/>
        <v>20000</v>
      </c>
      <c r="CJ129" s="389">
        <f t="shared" si="525"/>
        <v>20000</v>
      </c>
      <c r="CK129" s="389">
        <f t="shared" si="525"/>
        <v>20000</v>
      </c>
      <c r="CL129" s="389">
        <f t="shared" si="525"/>
        <v>20000</v>
      </c>
      <c r="CM129" s="389">
        <f t="shared" si="525"/>
        <v>20000</v>
      </c>
      <c r="CN129" s="389">
        <f t="shared" si="525"/>
        <v>20000</v>
      </c>
      <c r="CO129" s="389">
        <f t="shared" si="525"/>
        <v>20000</v>
      </c>
      <c r="CP129" s="389">
        <f t="shared" si="525"/>
        <v>20000</v>
      </c>
      <c r="CQ129" s="389">
        <f t="shared" si="525"/>
        <v>20000</v>
      </c>
      <c r="CR129" s="390">
        <f t="shared" si="525"/>
        <v>20000</v>
      </c>
      <c r="CS129" s="389">
        <f t="shared" si="526"/>
        <v>20000</v>
      </c>
      <c r="CT129" s="389">
        <f t="shared" si="526"/>
        <v>20000</v>
      </c>
      <c r="CU129" s="389">
        <f t="shared" si="526"/>
        <v>20000</v>
      </c>
      <c r="CV129" s="389">
        <f t="shared" si="526"/>
        <v>20000</v>
      </c>
      <c r="CW129" s="389">
        <f t="shared" si="526"/>
        <v>20000</v>
      </c>
      <c r="CX129" s="389">
        <f t="shared" si="526"/>
        <v>20000</v>
      </c>
      <c r="CY129" s="389">
        <f t="shared" si="526"/>
        <v>20000</v>
      </c>
      <c r="CZ129" s="389">
        <f t="shared" si="526"/>
        <v>20000</v>
      </c>
      <c r="DA129" s="389">
        <f t="shared" si="526"/>
        <v>20000</v>
      </c>
      <c r="DB129" s="389">
        <f t="shared" si="526"/>
        <v>20000</v>
      </c>
      <c r="DC129" s="389">
        <f t="shared" si="526"/>
        <v>20000</v>
      </c>
      <c r="DD129" s="390">
        <f t="shared" si="526"/>
        <v>20000</v>
      </c>
    </row>
    <row r="130" spans="3:108" outlineLevel="1">
      <c r="D130" s="291"/>
      <c r="E130" s="348" t="s">
        <v>207</v>
      </c>
      <c r="I130" s="427"/>
      <c r="J130" s="444">
        <v>0</v>
      </c>
      <c r="K130" s="444"/>
      <c r="L130" s="444"/>
      <c r="M130" s="444"/>
      <c r="N130" s="444"/>
      <c r="O130" s="444"/>
      <c r="Q130" s="336">
        <f t="shared" si="514"/>
        <v>0</v>
      </c>
      <c r="R130" s="337">
        <f t="shared" si="515"/>
        <v>0</v>
      </c>
      <c r="S130" s="337">
        <f t="shared" si="516"/>
        <v>0</v>
      </c>
      <c r="T130" s="337">
        <f t="shared" si="517"/>
        <v>0</v>
      </c>
      <c r="U130" s="337">
        <f t="shared" si="518"/>
        <v>0</v>
      </c>
      <c r="V130" s="337">
        <f t="shared" si="519"/>
        <v>0</v>
      </c>
      <c r="W130" s="337">
        <f t="shared" si="520"/>
        <v>0</v>
      </c>
      <c r="X130" s="422"/>
      <c r="Y130" s="387"/>
      <c r="Z130" s="387"/>
      <c r="AA130" s="387"/>
      <c r="AB130" s="387"/>
      <c r="AC130" s="387"/>
      <c r="AD130" s="387"/>
      <c r="AE130" s="387"/>
      <c r="AF130" s="387"/>
      <c r="AG130" s="387"/>
      <c r="AH130" s="387"/>
      <c r="AI130" s="387"/>
      <c r="AJ130" s="387"/>
      <c r="AK130" s="388">
        <f t="shared" si="521"/>
        <v>0</v>
      </c>
      <c r="AL130" s="389">
        <f t="shared" si="521"/>
        <v>0</v>
      </c>
      <c r="AM130" s="389">
        <f t="shared" si="521"/>
        <v>0</v>
      </c>
      <c r="AN130" s="389">
        <f t="shared" si="521"/>
        <v>0</v>
      </c>
      <c r="AO130" s="389">
        <f t="shared" si="521"/>
        <v>0</v>
      </c>
      <c r="AP130" s="389">
        <f t="shared" si="521"/>
        <v>0</v>
      </c>
      <c r="AQ130" s="389">
        <f t="shared" si="521"/>
        <v>0</v>
      </c>
      <c r="AR130" s="389">
        <f t="shared" si="521"/>
        <v>0</v>
      </c>
      <c r="AS130" s="389">
        <f t="shared" si="521"/>
        <v>0</v>
      </c>
      <c r="AT130" s="389">
        <f t="shared" si="521"/>
        <v>0</v>
      </c>
      <c r="AU130" s="389">
        <f t="shared" si="521"/>
        <v>0</v>
      </c>
      <c r="AV130" s="390">
        <f t="shared" si="521"/>
        <v>0</v>
      </c>
      <c r="AW130" s="389">
        <f t="shared" si="522"/>
        <v>0</v>
      </c>
      <c r="AX130" s="389">
        <f t="shared" si="522"/>
        <v>0</v>
      </c>
      <c r="AY130" s="389">
        <f t="shared" si="522"/>
        <v>0</v>
      </c>
      <c r="AZ130" s="389">
        <f t="shared" si="522"/>
        <v>0</v>
      </c>
      <c r="BA130" s="389">
        <f t="shared" si="522"/>
        <v>0</v>
      </c>
      <c r="BB130" s="389">
        <f t="shared" si="522"/>
        <v>0</v>
      </c>
      <c r="BC130" s="389">
        <f t="shared" si="522"/>
        <v>0</v>
      </c>
      <c r="BD130" s="389">
        <f t="shared" si="522"/>
        <v>0</v>
      </c>
      <c r="BE130" s="389">
        <f t="shared" si="522"/>
        <v>0</v>
      </c>
      <c r="BF130" s="389">
        <f t="shared" si="522"/>
        <v>0</v>
      </c>
      <c r="BG130" s="389">
        <f t="shared" si="522"/>
        <v>0</v>
      </c>
      <c r="BH130" s="390">
        <f t="shared" si="522"/>
        <v>0</v>
      </c>
      <c r="BI130" s="389">
        <f t="shared" si="523"/>
        <v>0</v>
      </c>
      <c r="BJ130" s="389">
        <f t="shared" si="523"/>
        <v>0</v>
      </c>
      <c r="BK130" s="389">
        <f t="shared" si="523"/>
        <v>0</v>
      </c>
      <c r="BL130" s="389">
        <f t="shared" si="523"/>
        <v>0</v>
      </c>
      <c r="BM130" s="389">
        <f t="shared" si="523"/>
        <v>0</v>
      </c>
      <c r="BN130" s="389">
        <f t="shared" si="523"/>
        <v>0</v>
      </c>
      <c r="BO130" s="389">
        <f t="shared" si="523"/>
        <v>0</v>
      </c>
      <c r="BP130" s="389">
        <f t="shared" si="523"/>
        <v>0</v>
      </c>
      <c r="BQ130" s="389">
        <f t="shared" si="523"/>
        <v>0</v>
      </c>
      <c r="BR130" s="389">
        <f t="shared" si="523"/>
        <v>0</v>
      </c>
      <c r="BS130" s="389">
        <f t="shared" si="523"/>
        <v>0</v>
      </c>
      <c r="BT130" s="390">
        <f t="shared" si="523"/>
        <v>0</v>
      </c>
      <c r="BU130" s="389">
        <f t="shared" si="524"/>
        <v>0</v>
      </c>
      <c r="BV130" s="389">
        <f t="shared" si="524"/>
        <v>0</v>
      </c>
      <c r="BW130" s="389">
        <f t="shared" si="524"/>
        <v>0</v>
      </c>
      <c r="BX130" s="389">
        <f t="shared" si="524"/>
        <v>0</v>
      </c>
      <c r="BY130" s="389">
        <f t="shared" si="524"/>
        <v>0</v>
      </c>
      <c r="BZ130" s="389">
        <f t="shared" si="524"/>
        <v>0</v>
      </c>
      <c r="CA130" s="389">
        <f t="shared" si="524"/>
        <v>0</v>
      </c>
      <c r="CB130" s="389">
        <f t="shared" si="524"/>
        <v>0</v>
      </c>
      <c r="CC130" s="389">
        <f t="shared" si="524"/>
        <v>0</v>
      </c>
      <c r="CD130" s="389">
        <f t="shared" si="524"/>
        <v>0</v>
      </c>
      <c r="CE130" s="389">
        <f t="shared" si="524"/>
        <v>0</v>
      </c>
      <c r="CF130" s="390">
        <f t="shared" si="524"/>
        <v>0</v>
      </c>
      <c r="CG130" s="389">
        <f t="shared" si="525"/>
        <v>0</v>
      </c>
      <c r="CH130" s="389">
        <f t="shared" si="525"/>
        <v>0</v>
      </c>
      <c r="CI130" s="389">
        <f t="shared" si="525"/>
        <v>0</v>
      </c>
      <c r="CJ130" s="389">
        <f t="shared" si="525"/>
        <v>0</v>
      </c>
      <c r="CK130" s="389">
        <f t="shared" si="525"/>
        <v>0</v>
      </c>
      <c r="CL130" s="389">
        <f t="shared" si="525"/>
        <v>0</v>
      </c>
      <c r="CM130" s="389">
        <f t="shared" si="525"/>
        <v>0</v>
      </c>
      <c r="CN130" s="389">
        <f t="shared" si="525"/>
        <v>0</v>
      </c>
      <c r="CO130" s="389">
        <f t="shared" si="525"/>
        <v>0</v>
      </c>
      <c r="CP130" s="389">
        <f t="shared" si="525"/>
        <v>0</v>
      </c>
      <c r="CQ130" s="389">
        <f t="shared" si="525"/>
        <v>0</v>
      </c>
      <c r="CR130" s="390">
        <f t="shared" si="525"/>
        <v>0</v>
      </c>
      <c r="CS130" s="389">
        <f t="shared" si="526"/>
        <v>0</v>
      </c>
      <c r="CT130" s="389">
        <f t="shared" si="526"/>
        <v>0</v>
      </c>
      <c r="CU130" s="389">
        <f t="shared" si="526"/>
        <v>0</v>
      </c>
      <c r="CV130" s="389">
        <f t="shared" si="526"/>
        <v>0</v>
      </c>
      <c r="CW130" s="389">
        <f t="shared" si="526"/>
        <v>0</v>
      </c>
      <c r="CX130" s="389">
        <f t="shared" si="526"/>
        <v>0</v>
      </c>
      <c r="CY130" s="389">
        <f t="shared" si="526"/>
        <v>0</v>
      </c>
      <c r="CZ130" s="389">
        <f t="shared" si="526"/>
        <v>0</v>
      </c>
      <c r="DA130" s="389">
        <f t="shared" si="526"/>
        <v>0</v>
      </c>
      <c r="DB130" s="389">
        <f t="shared" si="526"/>
        <v>0</v>
      </c>
      <c r="DC130" s="389">
        <f t="shared" si="526"/>
        <v>0</v>
      </c>
      <c r="DD130" s="390">
        <f t="shared" si="526"/>
        <v>0</v>
      </c>
    </row>
    <row r="131" spans="3:108" outlineLevel="1">
      <c r="D131" s="291"/>
      <c r="E131" s="348" t="s">
        <v>208</v>
      </c>
      <c r="I131" s="427"/>
      <c r="J131" s="444"/>
      <c r="K131" s="444"/>
      <c r="L131" s="444"/>
      <c r="M131" s="444"/>
      <c r="N131" s="444"/>
      <c r="O131" s="444"/>
      <c r="Q131" s="336">
        <f t="shared" si="514"/>
        <v>0</v>
      </c>
      <c r="R131" s="337">
        <f t="shared" si="515"/>
        <v>0</v>
      </c>
      <c r="S131" s="337">
        <f t="shared" si="516"/>
        <v>0</v>
      </c>
      <c r="T131" s="337">
        <f t="shared" si="517"/>
        <v>0</v>
      </c>
      <c r="U131" s="337">
        <f t="shared" si="518"/>
        <v>0</v>
      </c>
      <c r="V131" s="337">
        <f t="shared" si="519"/>
        <v>0</v>
      </c>
      <c r="W131" s="337">
        <f t="shared" si="520"/>
        <v>0</v>
      </c>
      <c r="X131" s="422"/>
      <c r="Y131" s="387"/>
      <c r="Z131" s="387"/>
      <c r="AA131" s="387"/>
      <c r="AB131" s="387"/>
      <c r="AC131" s="387"/>
      <c r="AD131" s="387"/>
      <c r="AE131" s="387"/>
      <c r="AF131" s="387"/>
      <c r="AG131" s="387"/>
      <c r="AH131" s="387"/>
      <c r="AI131" s="387"/>
      <c r="AJ131" s="387"/>
      <c r="AK131" s="388">
        <f t="shared" si="521"/>
        <v>0</v>
      </c>
      <c r="AL131" s="389">
        <f t="shared" si="521"/>
        <v>0</v>
      </c>
      <c r="AM131" s="389">
        <f t="shared" si="521"/>
        <v>0</v>
      </c>
      <c r="AN131" s="389">
        <f t="shared" si="521"/>
        <v>0</v>
      </c>
      <c r="AO131" s="389">
        <f t="shared" si="521"/>
        <v>0</v>
      </c>
      <c r="AP131" s="389">
        <f t="shared" si="521"/>
        <v>0</v>
      </c>
      <c r="AQ131" s="389">
        <f t="shared" si="521"/>
        <v>0</v>
      </c>
      <c r="AR131" s="389">
        <f t="shared" si="521"/>
        <v>0</v>
      </c>
      <c r="AS131" s="389">
        <f t="shared" si="521"/>
        <v>0</v>
      </c>
      <c r="AT131" s="389">
        <f t="shared" si="521"/>
        <v>0</v>
      </c>
      <c r="AU131" s="389">
        <f t="shared" si="521"/>
        <v>0</v>
      </c>
      <c r="AV131" s="390">
        <f t="shared" si="521"/>
        <v>0</v>
      </c>
      <c r="AW131" s="389">
        <f t="shared" si="522"/>
        <v>0</v>
      </c>
      <c r="AX131" s="389">
        <f t="shared" si="522"/>
        <v>0</v>
      </c>
      <c r="AY131" s="389">
        <f t="shared" si="522"/>
        <v>0</v>
      </c>
      <c r="AZ131" s="389">
        <f t="shared" si="522"/>
        <v>0</v>
      </c>
      <c r="BA131" s="389">
        <f t="shared" si="522"/>
        <v>0</v>
      </c>
      <c r="BB131" s="389">
        <f t="shared" si="522"/>
        <v>0</v>
      </c>
      <c r="BC131" s="389">
        <f t="shared" si="522"/>
        <v>0</v>
      </c>
      <c r="BD131" s="389">
        <f t="shared" si="522"/>
        <v>0</v>
      </c>
      <c r="BE131" s="389">
        <f t="shared" si="522"/>
        <v>0</v>
      </c>
      <c r="BF131" s="389">
        <f t="shared" si="522"/>
        <v>0</v>
      </c>
      <c r="BG131" s="389">
        <f t="shared" si="522"/>
        <v>0</v>
      </c>
      <c r="BH131" s="390">
        <f t="shared" si="522"/>
        <v>0</v>
      </c>
      <c r="BI131" s="389">
        <f t="shared" si="523"/>
        <v>0</v>
      </c>
      <c r="BJ131" s="389">
        <f t="shared" si="523"/>
        <v>0</v>
      </c>
      <c r="BK131" s="389">
        <f t="shared" si="523"/>
        <v>0</v>
      </c>
      <c r="BL131" s="389">
        <f t="shared" si="523"/>
        <v>0</v>
      </c>
      <c r="BM131" s="389">
        <f t="shared" si="523"/>
        <v>0</v>
      </c>
      <c r="BN131" s="389">
        <f t="shared" si="523"/>
        <v>0</v>
      </c>
      <c r="BO131" s="389">
        <f t="shared" si="523"/>
        <v>0</v>
      </c>
      <c r="BP131" s="389">
        <f t="shared" si="523"/>
        <v>0</v>
      </c>
      <c r="BQ131" s="389">
        <f t="shared" si="523"/>
        <v>0</v>
      </c>
      <c r="BR131" s="389">
        <f t="shared" si="523"/>
        <v>0</v>
      </c>
      <c r="BS131" s="389">
        <f t="shared" si="523"/>
        <v>0</v>
      </c>
      <c r="BT131" s="390">
        <f t="shared" si="523"/>
        <v>0</v>
      </c>
      <c r="BU131" s="389">
        <f t="shared" si="524"/>
        <v>0</v>
      </c>
      <c r="BV131" s="389">
        <f t="shared" si="524"/>
        <v>0</v>
      </c>
      <c r="BW131" s="389">
        <f t="shared" si="524"/>
        <v>0</v>
      </c>
      <c r="BX131" s="389">
        <f t="shared" si="524"/>
        <v>0</v>
      </c>
      <c r="BY131" s="389">
        <f t="shared" si="524"/>
        <v>0</v>
      </c>
      <c r="BZ131" s="389">
        <f t="shared" si="524"/>
        <v>0</v>
      </c>
      <c r="CA131" s="389">
        <f t="shared" si="524"/>
        <v>0</v>
      </c>
      <c r="CB131" s="389">
        <f t="shared" si="524"/>
        <v>0</v>
      </c>
      <c r="CC131" s="389">
        <f t="shared" si="524"/>
        <v>0</v>
      </c>
      <c r="CD131" s="389">
        <f t="shared" si="524"/>
        <v>0</v>
      </c>
      <c r="CE131" s="389">
        <f t="shared" si="524"/>
        <v>0</v>
      </c>
      <c r="CF131" s="390">
        <f t="shared" si="524"/>
        <v>0</v>
      </c>
      <c r="CG131" s="389">
        <f t="shared" si="525"/>
        <v>0</v>
      </c>
      <c r="CH131" s="389">
        <f t="shared" si="525"/>
        <v>0</v>
      </c>
      <c r="CI131" s="389">
        <f t="shared" si="525"/>
        <v>0</v>
      </c>
      <c r="CJ131" s="389">
        <f t="shared" si="525"/>
        <v>0</v>
      </c>
      <c r="CK131" s="389">
        <f t="shared" si="525"/>
        <v>0</v>
      </c>
      <c r="CL131" s="389">
        <f t="shared" si="525"/>
        <v>0</v>
      </c>
      <c r="CM131" s="389">
        <f t="shared" si="525"/>
        <v>0</v>
      </c>
      <c r="CN131" s="389">
        <f t="shared" si="525"/>
        <v>0</v>
      </c>
      <c r="CO131" s="389">
        <f t="shared" si="525"/>
        <v>0</v>
      </c>
      <c r="CP131" s="389">
        <f t="shared" si="525"/>
        <v>0</v>
      </c>
      <c r="CQ131" s="389">
        <f t="shared" si="525"/>
        <v>0</v>
      </c>
      <c r="CR131" s="390">
        <f t="shared" si="525"/>
        <v>0</v>
      </c>
      <c r="CS131" s="389">
        <f t="shared" si="526"/>
        <v>0</v>
      </c>
      <c r="CT131" s="389">
        <f t="shared" si="526"/>
        <v>0</v>
      </c>
      <c r="CU131" s="389">
        <f t="shared" si="526"/>
        <v>0</v>
      </c>
      <c r="CV131" s="389">
        <f t="shared" si="526"/>
        <v>0</v>
      </c>
      <c r="CW131" s="389">
        <f t="shared" si="526"/>
        <v>0</v>
      </c>
      <c r="CX131" s="389">
        <f t="shared" si="526"/>
        <v>0</v>
      </c>
      <c r="CY131" s="389">
        <f t="shared" si="526"/>
        <v>0</v>
      </c>
      <c r="CZ131" s="389">
        <f t="shared" si="526"/>
        <v>0</v>
      </c>
      <c r="DA131" s="389">
        <f t="shared" si="526"/>
        <v>0</v>
      </c>
      <c r="DB131" s="389">
        <f t="shared" si="526"/>
        <v>0</v>
      </c>
      <c r="DC131" s="389">
        <f t="shared" si="526"/>
        <v>0</v>
      </c>
      <c r="DD131" s="390">
        <f t="shared" si="526"/>
        <v>0</v>
      </c>
    </row>
    <row r="132" spans="3:108" outlineLevel="1">
      <c r="D132" s="291"/>
      <c r="E132" s="348"/>
      <c r="I132" s="427"/>
      <c r="J132" s="444"/>
      <c r="K132" s="444"/>
      <c r="L132" s="444"/>
      <c r="M132" s="444"/>
      <c r="N132" s="444"/>
      <c r="O132" s="444"/>
      <c r="Q132" s="336">
        <f t="shared" si="514"/>
        <v>0</v>
      </c>
      <c r="R132" s="337">
        <f t="shared" si="515"/>
        <v>0</v>
      </c>
      <c r="S132" s="337">
        <f t="shared" si="516"/>
        <v>0</v>
      </c>
      <c r="T132" s="337">
        <f t="shared" si="517"/>
        <v>0</v>
      </c>
      <c r="U132" s="337">
        <f t="shared" si="518"/>
        <v>0</v>
      </c>
      <c r="V132" s="337">
        <f t="shared" si="519"/>
        <v>0</v>
      </c>
      <c r="W132" s="337">
        <f t="shared" si="520"/>
        <v>0</v>
      </c>
      <c r="X132" s="422"/>
      <c r="Y132" s="387"/>
      <c r="Z132" s="387"/>
      <c r="AA132" s="387"/>
      <c r="AB132" s="387"/>
      <c r="AC132" s="387"/>
      <c r="AD132" s="387"/>
      <c r="AE132" s="387"/>
      <c r="AF132" s="387"/>
      <c r="AG132" s="387"/>
      <c r="AH132" s="387"/>
      <c r="AI132" s="387"/>
      <c r="AJ132" s="387"/>
      <c r="AK132" s="388">
        <f t="shared" si="521"/>
        <v>0</v>
      </c>
      <c r="AL132" s="389">
        <f t="shared" si="521"/>
        <v>0</v>
      </c>
      <c r="AM132" s="389">
        <f t="shared" si="521"/>
        <v>0</v>
      </c>
      <c r="AN132" s="389">
        <f t="shared" si="521"/>
        <v>0</v>
      </c>
      <c r="AO132" s="389">
        <f t="shared" si="521"/>
        <v>0</v>
      </c>
      <c r="AP132" s="389">
        <f t="shared" si="521"/>
        <v>0</v>
      </c>
      <c r="AQ132" s="389">
        <f t="shared" si="521"/>
        <v>0</v>
      </c>
      <c r="AR132" s="389">
        <f t="shared" si="521"/>
        <v>0</v>
      </c>
      <c r="AS132" s="389">
        <f t="shared" si="521"/>
        <v>0</v>
      </c>
      <c r="AT132" s="389">
        <f t="shared" si="521"/>
        <v>0</v>
      </c>
      <c r="AU132" s="389">
        <f t="shared" si="521"/>
        <v>0</v>
      </c>
      <c r="AV132" s="390">
        <f t="shared" si="521"/>
        <v>0</v>
      </c>
      <c r="AW132" s="389">
        <f t="shared" si="522"/>
        <v>0</v>
      </c>
      <c r="AX132" s="389">
        <f t="shared" si="522"/>
        <v>0</v>
      </c>
      <c r="AY132" s="389">
        <f t="shared" si="522"/>
        <v>0</v>
      </c>
      <c r="AZ132" s="389">
        <f t="shared" si="522"/>
        <v>0</v>
      </c>
      <c r="BA132" s="389">
        <f t="shared" si="522"/>
        <v>0</v>
      </c>
      <c r="BB132" s="389">
        <f t="shared" si="522"/>
        <v>0</v>
      </c>
      <c r="BC132" s="389">
        <f t="shared" si="522"/>
        <v>0</v>
      </c>
      <c r="BD132" s="389">
        <f t="shared" si="522"/>
        <v>0</v>
      </c>
      <c r="BE132" s="389">
        <f t="shared" si="522"/>
        <v>0</v>
      </c>
      <c r="BF132" s="389">
        <f t="shared" si="522"/>
        <v>0</v>
      </c>
      <c r="BG132" s="389">
        <f t="shared" si="522"/>
        <v>0</v>
      </c>
      <c r="BH132" s="390">
        <f t="shared" si="522"/>
        <v>0</v>
      </c>
      <c r="BI132" s="389">
        <f t="shared" si="523"/>
        <v>0</v>
      </c>
      <c r="BJ132" s="389">
        <f t="shared" si="523"/>
        <v>0</v>
      </c>
      <c r="BK132" s="389">
        <f t="shared" si="523"/>
        <v>0</v>
      </c>
      <c r="BL132" s="389">
        <f t="shared" si="523"/>
        <v>0</v>
      </c>
      <c r="BM132" s="389">
        <f t="shared" si="523"/>
        <v>0</v>
      </c>
      <c r="BN132" s="389">
        <f t="shared" si="523"/>
        <v>0</v>
      </c>
      <c r="BO132" s="389">
        <f t="shared" si="523"/>
        <v>0</v>
      </c>
      <c r="BP132" s="389">
        <f t="shared" si="523"/>
        <v>0</v>
      </c>
      <c r="BQ132" s="389">
        <f t="shared" si="523"/>
        <v>0</v>
      </c>
      <c r="BR132" s="389">
        <f t="shared" si="523"/>
        <v>0</v>
      </c>
      <c r="BS132" s="389">
        <f t="shared" si="523"/>
        <v>0</v>
      </c>
      <c r="BT132" s="390">
        <f t="shared" si="523"/>
        <v>0</v>
      </c>
      <c r="BU132" s="389">
        <f t="shared" si="524"/>
        <v>0</v>
      </c>
      <c r="BV132" s="389">
        <f t="shared" si="524"/>
        <v>0</v>
      </c>
      <c r="BW132" s="389">
        <f t="shared" si="524"/>
        <v>0</v>
      </c>
      <c r="BX132" s="389">
        <f t="shared" si="524"/>
        <v>0</v>
      </c>
      <c r="BY132" s="389">
        <f t="shared" si="524"/>
        <v>0</v>
      </c>
      <c r="BZ132" s="389">
        <f t="shared" si="524"/>
        <v>0</v>
      </c>
      <c r="CA132" s="389">
        <f t="shared" si="524"/>
        <v>0</v>
      </c>
      <c r="CB132" s="389">
        <f t="shared" si="524"/>
        <v>0</v>
      </c>
      <c r="CC132" s="389">
        <f t="shared" si="524"/>
        <v>0</v>
      </c>
      <c r="CD132" s="389">
        <f t="shared" si="524"/>
        <v>0</v>
      </c>
      <c r="CE132" s="389">
        <f t="shared" si="524"/>
        <v>0</v>
      </c>
      <c r="CF132" s="390">
        <f t="shared" si="524"/>
        <v>0</v>
      </c>
      <c r="CG132" s="389">
        <f t="shared" si="525"/>
        <v>0</v>
      </c>
      <c r="CH132" s="389">
        <f t="shared" si="525"/>
        <v>0</v>
      </c>
      <c r="CI132" s="389">
        <f t="shared" si="525"/>
        <v>0</v>
      </c>
      <c r="CJ132" s="389">
        <f t="shared" si="525"/>
        <v>0</v>
      </c>
      <c r="CK132" s="389">
        <f t="shared" si="525"/>
        <v>0</v>
      </c>
      <c r="CL132" s="389">
        <f t="shared" si="525"/>
        <v>0</v>
      </c>
      <c r="CM132" s="389">
        <f t="shared" si="525"/>
        <v>0</v>
      </c>
      <c r="CN132" s="389">
        <f t="shared" si="525"/>
        <v>0</v>
      </c>
      <c r="CO132" s="389">
        <f t="shared" si="525"/>
        <v>0</v>
      </c>
      <c r="CP132" s="389">
        <f t="shared" si="525"/>
        <v>0</v>
      </c>
      <c r="CQ132" s="389">
        <f t="shared" si="525"/>
        <v>0</v>
      </c>
      <c r="CR132" s="390">
        <f t="shared" si="525"/>
        <v>0</v>
      </c>
      <c r="CS132" s="389">
        <f t="shared" si="526"/>
        <v>0</v>
      </c>
      <c r="CT132" s="389">
        <f t="shared" si="526"/>
        <v>0</v>
      </c>
      <c r="CU132" s="389">
        <f t="shared" si="526"/>
        <v>0</v>
      </c>
      <c r="CV132" s="389">
        <f t="shared" si="526"/>
        <v>0</v>
      </c>
      <c r="CW132" s="389">
        <f t="shared" si="526"/>
        <v>0</v>
      </c>
      <c r="CX132" s="389">
        <f t="shared" si="526"/>
        <v>0</v>
      </c>
      <c r="CY132" s="389">
        <f t="shared" si="526"/>
        <v>0</v>
      </c>
      <c r="CZ132" s="389">
        <f t="shared" si="526"/>
        <v>0</v>
      </c>
      <c r="DA132" s="389">
        <f t="shared" si="526"/>
        <v>0</v>
      </c>
      <c r="DB132" s="389">
        <f t="shared" si="526"/>
        <v>0</v>
      </c>
      <c r="DC132" s="389">
        <f t="shared" si="526"/>
        <v>0</v>
      </c>
      <c r="DD132" s="390">
        <f t="shared" si="526"/>
        <v>0</v>
      </c>
    </row>
    <row r="133" spans="3:108" outlineLevel="1">
      <c r="D133" s="291"/>
      <c r="E133" s="445"/>
      <c r="I133" s="324"/>
      <c r="J133" s="296"/>
      <c r="K133" s="296"/>
      <c r="L133" s="296"/>
      <c r="M133" s="296"/>
      <c r="N133" s="296"/>
      <c r="O133" s="296"/>
      <c r="Q133" s="336">
        <f t="shared" si="514"/>
        <v>0</v>
      </c>
      <c r="R133" s="337">
        <f t="shared" si="515"/>
        <v>0</v>
      </c>
      <c r="S133" s="337">
        <f t="shared" si="516"/>
        <v>0</v>
      </c>
      <c r="T133" s="337">
        <f t="shared" si="517"/>
        <v>0</v>
      </c>
      <c r="U133" s="337">
        <f t="shared" si="518"/>
        <v>0</v>
      </c>
      <c r="V133" s="337">
        <f t="shared" si="519"/>
        <v>0</v>
      </c>
      <c r="W133" s="337">
        <f t="shared" si="520"/>
        <v>0</v>
      </c>
      <c r="X133" s="422"/>
      <c r="Y133" s="406"/>
      <c r="Z133" s="406"/>
      <c r="AA133" s="406"/>
      <c r="AB133" s="406"/>
      <c r="AC133" s="336"/>
      <c r="AD133" s="336"/>
      <c r="AE133" s="336"/>
      <c r="AF133" s="336"/>
      <c r="AG133" s="336"/>
      <c r="AH133" s="336"/>
      <c r="AI133" s="336"/>
      <c r="AJ133" s="336"/>
      <c r="AK133" s="407"/>
      <c r="AL133" s="408"/>
      <c r="AM133" s="408"/>
      <c r="AN133" s="408"/>
      <c r="AO133" s="337">
        <f>-I133</f>
        <v>0</v>
      </c>
      <c r="AP133" s="337">
        <f>-I133</f>
        <v>0</v>
      </c>
      <c r="AQ133" s="337">
        <f>-I133</f>
        <v>0</v>
      </c>
      <c r="AR133" s="337">
        <f>-I133</f>
        <v>0</v>
      </c>
      <c r="AS133" s="337">
        <f>-I133</f>
        <v>0</v>
      </c>
      <c r="AT133" s="337">
        <f>-I133</f>
        <v>0</v>
      </c>
      <c r="AU133" s="337">
        <f>-I133</f>
        <v>0</v>
      </c>
      <c r="AV133" s="339">
        <f>-I133</f>
        <v>0</v>
      </c>
      <c r="AW133" s="337">
        <f>-J133</f>
        <v>0</v>
      </c>
      <c r="AX133" s="337">
        <f>-J133</f>
        <v>0</v>
      </c>
      <c r="AY133" s="337">
        <f>-J133</f>
        <v>0</v>
      </c>
      <c r="AZ133" s="337">
        <f>-J133</f>
        <v>0</v>
      </c>
      <c r="BA133" s="337">
        <f>-J133</f>
        <v>0</v>
      </c>
      <c r="BB133" s="337">
        <f>-J133</f>
        <v>0</v>
      </c>
      <c r="BC133" s="337">
        <f>-J133</f>
        <v>0</v>
      </c>
      <c r="BD133" s="337">
        <f>-J133</f>
        <v>0</v>
      </c>
      <c r="BE133" s="337">
        <f>-J133</f>
        <v>0</v>
      </c>
      <c r="BF133" s="337">
        <f>-J133</f>
        <v>0</v>
      </c>
      <c r="BG133" s="337">
        <f>-J133</f>
        <v>0</v>
      </c>
      <c r="BH133" s="339">
        <f>-J133</f>
        <v>0</v>
      </c>
      <c r="BI133" s="337">
        <f>-K133</f>
        <v>0</v>
      </c>
      <c r="BJ133" s="337">
        <f>-K133</f>
        <v>0</v>
      </c>
      <c r="BK133" s="337">
        <f>-K133</f>
        <v>0</v>
      </c>
      <c r="BL133" s="337">
        <f>-K133</f>
        <v>0</v>
      </c>
      <c r="BM133" s="337">
        <f>-K133</f>
        <v>0</v>
      </c>
      <c r="BN133" s="337">
        <f>-K133</f>
        <v>0</v>
      </c>
      <c r="BO133" s="337">
        <f>-K133</f>
        <v>0</v>
      </c>
      <c r="BP133" s="337">
        <f>-K133</f>
        <v>0</v>
      </c>
      <c r="BQ133" s="337">
        <f>-K133</f>
        <v>0</v>
      </c>
      <c r="BR133" s="337">
        <f>-K133</f>
        <v>0</v>
      </c>
      <c r="BS133" s="337">
        <f>-K133</f>
        <v>0</v>
      </c>
      <c r="BT133" s="339">
        <f>-K133</f>
        <v>0</v>
      </c>
      <c r="BU133" s="337">
        <f>-L133</f>
        <v>0</v>
      </c>
      <c r="BV133" s="337">
        <f>-L133</f>
        <v>0</v>
      </c>
      <c r="BW133" s="337">
        <f>-L133</f>
        <v>0</v>
      </c>
      <c r="BX133" s="337">
        <f>-L133</f>
        <v>0</v>
      </c>
      <c r="BY133" s="337">
        <f>-L133</f>
        <v>0</v>
      </c>
      <c r="BZ133" s="337">
        <f>-L133</f>
        <v>0</v>
      </c>
      <c r="CA133" s="337">
        <f>-L133</f>
        <v>0</v>
      </c>
      <c r="CB133" s="337">
        <f>-L133</f>
        <v>0</v>
      </c>
      <c r="CC133" s="337">
        <f>-L133</f>
        <v>0</v>
      </c>
      <c r="CD133" s="337">
        <f>-L133</f>
        <v>0</v>
      </c>
      <c r="CE133" s="337">
        <f>-L133</f>
        <v>0</v>
      </c>
      <c r="CF133" s="339">
        <f>-L133</f>
        <v>0</v>
      </c>
      <c r="CG133" s="337">
        <f>-M133</f>
        <v>0</v>
      </c>
      <c r="CH133" s="337">
        <f>-M133</f>
        <v>0</v>
      </c>
      <c r="CI133" s="337">
        <f>-M133</f>
        <v>0</v>
      </c>
      <c r="CJ133" s="337">
        <f>-M133</f>
        <v>0</v>
      </c>
      <c r="CK133" s="337">
        <f>-M133</f>
        <v>0</v>
      </c>
      <c r="CL133" s="337">
        <f>-M133</f>
        <v>0</v>
      </c>
      <c r="CM133" s="337">
        <f>-M133</f>
        <v>0</v>
      </c>
      <c r="CN133" s="337">
        <f>-M133</f>
        <v>0</v>
      </c>
      <c r="CO133" s="337">
        <f>-M133</f>
        <v>0</v>
      </c>
      <c r="CP133" s="337">
        <f>-M133</f>
        <v>0</v>
      </c>
      <c r="CQ133" s="337">
        <f>-M133</f>
        <v>0</v>
      </c>
      <c r="CR133" s="339">
        <f>-M133</f>
        <v>0</v>
      </c>
      <c r="CS133" s="337">
        <f>+O133</f>
        <v>0</v>
      </c>
      <c r="CT133" s="337">
        <f>+O133</f>
        <v>0</v>
      </c>
      <c r="CU133" s="337">
        <f>+O133</f>
        <v>0</v>
      </c>
      <c r="CV133" s="337">
        <f>+O133</f>
        <v>0</v>
      </c>
      <c r="CW133" s="337">
        <f>O133</f>
        <v>0</v>
      </c>
      <c r="CX133" s="337">
        <f>O133</f>
        <v>0</v>
      </c>
      <c r="CY133" s="337">
        <f>O133</f>
        <v>0</v>
      </c>
      <c r="CZ133" s="337">
        <f>O133</f>
        <v>0</v>
      </c>
      <c r="DA133" s="337">
        <f>O133</f>
        <v>0</v>
      </c>
      <c r="DB133" s="337">
        <f>O133</f>
        <v>0</v>
      </c>
      <c r="DC133" s="337">
        <f>O133</f>
        <v>0</v>
      </c>
      <c r="DD133" s="339">
        <f>O133</f>
        <v>0</v>
      </c>
    </row>
    <row r="134" spans="3:108" s="330" customFormat="1" outlineLevel="1">
      <c r="C134" s="291"/>
      <c r="D134" s="291"/>
      <c r="E134" s="446" t="s">
        <v>38</v>
      </c>
      <c r="F134" s="296"/>
      <c r="G134" s="296"/>
      <c r="H134" s="296"/>
      <c r="I134" s="324"/>
      <c r="J134" s="296"/>
      <c r="K134" s="296"/>
      <c r="L134" s="296"/>
      <c r="M134" s="296"/>
      <c r="N134" s="296"/>
      <c r="O134" s="296"/>
      <c r="Q134" s="325">
        <f>SUM(Y134:AJ134)</f>
        <v>1000</v>
      </c>
      <c r="R134" s="326">
        <f t="shared" si="515"/>
        <v>3600</v>
      </c>
      <c r="S134" s="326">
        <f t="shared" si="516"/>
        <v>3600</v>
      </c>
      <c r="T134" s="326">
        <f t="shared" si="517"/>
        <v>3600</v>
      </c>
      <c r="U134" s="326">
        <f t="shared" si="518"/>
        <v>480000</v>
      </c>
      <c r="V134" s="326">
        <f t="shared" si="519"/>
        <v>480000</v>
      </c>
      <c r="W134" s="326">
        <f t="shared" si="520"/>
        <v>480000</v>
      </c>
      <c r="X134" s="327"/>
      <c r="Y134" s="393">
        <f t="shared" ref="Y134:BD134" si="527">SUM(Y128:Y133)</f>
        <v>0</v>
      </c>
      <c r="Z134" s="393">
        <f t="shared" si="527"/>
        <v>0</v>
      </c>
      <c r="AA134" s="393">
        <f t="shared" si="527"/>
        <v>0</v>
      </c>
      <c r="AB134" s="393">
        <f t="shared" si="527"/>
        <v>0</v>
      </c>
      <c r="AC134" s="393">
        <f t="shared" si="527"/>
        <v>0</v>
      </c>
      <c r="AD134" s="393">
        <f t="shared" si="527"/>
        <v>0</v>
      </c>
      <c r="AE134" s="393">
        <f t="shared" si="527"/>
        <v>0</v>
      </c>
      <c r="AF134" s="393">
        <f t="shared" si="527"/>
        <v>0</v>
      </c>
      <c r="AG134" s="393">
        <f t="shared" si="527"/>
        <v>0</v>
      </c>
      <c r="AH134" s="393">
        <f t="shared" si="527"/>
        <v>0</v>
      </c>
      <c r="AI134" s="393">
        <f t="shared" si="527"/>
        <v>0</v>
      </c>
      <c r="AJ134" s="393">
        <f t="shared" si="527"/>
        <v>1000</v>
      </c>
      <c r="AK134" s="394">
        <f t="shared" si="527"/>
        <v>300</v>
      </c>
      <c r="AL134" s="395">
        <f t="shared" si="527"/>
        <v>300</v>
      </c>
      <c r="AM134" s="395">
        <f t="shared" si="527"/>
        <v>300</v>
      </c>
      <c r="AN134" s="395">
        <f t="shared" si="527"/>
        <v>300</v>
      </c>
      <c r="AO134" s="395">
        <f t="shared" si="527"/>
        <v>300</v>
      </c>
      <c r="AP134" s="395">
        <f t="shared" si="527"/>
        <v>300</v>
      </c>
      <c r="AQ134" s="395">
        <f t="shared" si="527"/>
        <v>300</v>
      </c>
      <c r="AR134" s="395">
        <f t="shared" si="527"/>
        <v>300</v>
      </c>
      <c r="AS134" s="395">
        <f t="shared" si="527"/>
        <v>300</v>
      </c>
      <c r="AT134" s="395">
        <f t="shared" si="527"/>
        <v>300</v>
      </c>
      <c r="AU134" s="395">
        <f t="shared" si="527"/>
        <v>300</v>
      </c>
      <c r="AV134" s="396">
        <f t="shared" si="527"/>
        <v>300</v>
      </c>
      <c r="AW134" s="395">
        <f t="shared" si="527"/>
        <v>300</v>
      </c>
      <c r="AX134" s="395">
        <f t="shared" si="527"/>
        <v>300</v>
      </c>
      <c r="AY134" s="395">
        <f t="shared" si="527"/>
        <v>300</v>
      </c>
      <c r="AZ134" s="395">
        <f t="shared" si="527"/>
        <v>300</v>
      </c>
      <c r="BA134" s="395">
        <f t="shared" si="527"/>
        <v>300</v>
      </c>
      <c r="BB134" s="395">
        <f t="shared" si="527"/>
        <v>300</v>
      </c>
      <c r="BC134" s="395">
        <f t="shared" si="527"/>
        <v>300</v>
      </c>
      <c r="BD134" s="395">
        <f t="shared" si="527"/>
        <v>300</v>
      </c>
      <c r="BE134" s="395">
        <f t="shared" ref="BE134:CJ134" si="528">SUM(BE128:BE133)</f>
        <v>300</v>
      </c>
      <c r="BF134" s="395">
        <f t="shared" si="528"/>
        <v>300</v>
      </c>
      <c r="BG134" s="395">
        <f t="shared" si="528"/>
        <v>300</v>
      </c>
      <c r="BH134" s="396">
        <f t="shared" si="528"/>
        <v>300</v>
      </c>
      <c r="BI134" s="395">
        <f t="shared" si="528"/>
        <v>300</v>
      </c>
      <c r="BJ134" s="395">
        <f t="shared" si="528"/>
        <v>300</v>
      </c>
      <c r="BK134" s="395">
        <f t="shared" si="528"/>
        <v>300</v>
      </c>
      <c r="BL134" s="395">
        <f t="shared" si="528"/>
        <v>300</v>
      </c>
      <c r="BM134" s="395">
        <f t="shared" si="528"/>
        <v>300</v>
      </c>
      <c r="BN134" s="395">
        <f t="shared" si="528"/>
        <v>300</v>
      </c>
      <c r="BO134" s="395">
        <f t="shared" si="528"/>
        <v>300</v>
      </c>
      <c r="BP134" s="395">
        <f t="shared" si="528"/>
        <v>300</v>
      </c>
      <c r="BQ134" s="395">
        <f t="shared" si="528"/>
        <v>300</v>
      </c>
      <c r="BR134" s="395">
        <f t="shared" si="528"/>
        <v>300</v>
      </c>
      <c r="BS134" s="395">
        <f t="shared" si="528"/>
        <v>300</v>
      </c>
      <c r="BT134" s="396">
        <f t="shared" si="528"/>
        <v>300</v>
      </c>
      <c r="BU134" s="395">
        <f t="shared" si="528"/>
        <v>40000</v>
      </c>
      <c r="BV134" s="395">
        <f t="shared" si="528"/>
        <v>40000</v>
      </c>
      <c r="BW134" s="395">
        <f t="shared" si="528"/>
        <v>40000</v>
      </c>
      <c r="BX134" s="395">
        <f t="shared" si="528"/>
        <v>40000</v>
      </c>
      <c r="BY134" s="395">
        <f t="shared" si="528"/>
        <v>40000</v>
      </c>
      <c r="BZ134" s="395">
        <f t="shared" si="528"/>
        <v>40000</v>
      </c>
      <c r="CA134" s="395">
        <f t="shared" si="528"/>
        <v>40000</v>
      </c>
      <c r="CB134" s="395">
        <f t="shared" si="528"/>
        <v>40000</v>
      </c>
      <c r="CC134" s="395">
        <f t="shared" si="528"/>
        <v>40000</v>
      </c>
      <c r="CD134" s="395">
        <f t="shared" si="528"/>
        <v>40000</v>
      </c>
      <c r="CE134" s="395">
        <f t="shared" si="528"/>
        <v>40000</v>
      </c>
      <c r="CF134" s="396">
        <f t="shared" si="528"/>
        <v>40000</v>
      </c>
      <c r="CG134" s="395">
        <f t="shared" si="528"/>
        <v>40000</v>
      </c>
      <c r="CH134" s="395">
        <f t="shared" si="528"/>
        <v>40000</v>
      </c>
      <c r="CI134" s="395">
        <f t="shared" si="528"/>
        <v>40000</v>
      </c>
      <c r="CJ134" s="395">
        <f t="shared" si="528"/>
        <v>40000</v>
      </c>
      <c r="CK134" s="395">
        <f t="shared" ref="CK134:DD134" si="529">SUM(CK128:CK133)</f>
        <v>40000</v>
      </c>
      <c r="CL134" s="395">
        <f t="shared" si="529"/>
        <v>40000</v>
      </c>
      <c r="CM134" s="395">
        <f t="shared" si="529"/>
        <v>40000</v>
      </c>
      <c r="CN134" s="395">
        <f t="shared" si="529"/>
        <v>40000</v>
      </c>
      <c r="CO134" s="395">
        <f t="shared" si="529"/>
        <v>40000</v>
      </c>
      <c r="CP134" s="395">
        <f t="shared" si="529"/>
        <v>40000</v>
      </c>
      <c r="CQ134" s="395">
        <f t="shared" si="529"/>
        <v>40000</v>
      </c>
      <c r="CR134" s="396">
        <f t="shared" si="529"/>
        <v>40000</v>
      </c>
      <c r="CS134" s="395">
        <f t="shared" si="529"/>
        <v>40000</v>
      </c>
      <c r="CT134" s="395">
        <f t="shared" si="529"/>
        <v>40000</v>
      </c>
      <c r="CU134" s="395">
        <f t="shared" si="529"/>
        <v>40000</v>
      </c>
      <c r="CV134" s="395">
        <f t="shared" si="529"/>
        <v>40000</v>
      </c>
      <c r="CW134" s="395">
        <f t="shared" si="529"/>
        <v>40000</v>
      </c>
      <c r="CX134" s="395">
        <f t="shared" si="529"/>
        <v>40000</v>
      </c>
      <c r="CY134" s="395">
        <f t="shared" si="529"/>
        <v>40000</v>
      </c>
      <c r="CZ134" s="395">
        <f t="shared" si="529"/>
        <v>40000</v>
      </c>
      <c r="DA134" s="395">
        <f t="shared" si="529"/>
        <v>40000</v>
      </c>
      <c r="DB134" s="395">
        <f t="shared" si="529"/>
        <v>40000</v>
      </c>
      <c r="DC134" s="395">
        <f t="shared" si="529"/>
        <v>40000</v>
      </c>
      <c r="DD134" s="396">
        <f t="shared" si="529"/>
        <v>40000</v>
      </c>
    </row>
    <row r="135" spans="3:108" outlineLevel="1">
      <c r="D135" s="291"/>
      <c r="I135" s="417"/>
      <c r="J135" s="418"/>
      <c r="K135" s="418"/>
      <c r="L135" s="418"/>
      <c r="M135" s="418"/>
      <c r="N135" s="418"/>
      <c r="O135" s="418"/>
      <c r="Q135" s="341"/>
      <c r="R135" s="342"/>
      <c r="S135" s="342"/>
      <c r="T135" s="342"/>
      <c r="U135" s="342"/>
      <c r="V135" s="342"/>
      <c r="W135" s="342"/>
      <c r="Y135" s="341"/>
      <c r="Z135" s="341"/>
      <c r="AA135" s="341"/>
      <c r="AB135" s="341"/>
      <c r="AC135" s="341"/>
      <c r="AD135" s="341"/>
      <c r="AE135" s="341"/>
      <c r="AF135" s="341"/>
      <c r="AG135" s="341"/>
      <c r="AH135" s="341"/>
      <c r="AI135" s="341"/>
      <c r="AJ135" s="341"/>
      <c r="AK135" s="373"/>
      <c r="AL135" s="342"/>
      <c r="AM135" s="342"/>
      <c r="AN135" s="342"/>
      <c r="AO135" s="342"/>
      <c r="AP135" s="342"/>
      <c r="AQ135" s="342"/>
      <c r="AR135" s="342"/>
      <c r="AS135" s="342"/>
      <c r="AT135" s="342"/>
      <c r="AU135" s="342"/>
      <c r="AV135" s="374"/>
      <c r="AW135" s="342"/>
      <c r="AX135" s="342"/>
      <c r="AY135" s="342"/>
      <c r="AZ135" s="342"/>
      <c r="BA135" s="342"/>
      <c r="BB135" s="342"/>
      <c r="BC135" s="342"/>
      <c r="BD135" s="342"/>
      <c r="BE135" s="342"/>
      <c r="BF135" s="342"/>
      <c r="BG135" s="342"/>
      <c r="BH135" s="374"/>
      <c r="BI135" s="342"/>
      <c r="BJ135" s="342"/>
      <c r="BK135" s="342"/>
      <c r="BL135" s="342"/>
      <c r="BM135" s="342"/>
      <c r="BN135" s="342"/>
      <c r="BO135" s="342"/>
      <c r="BP135" s="342"/>
      <c r="BQ135" s="342"/>
      <c r="BR135" s="342"/>
      <c r="BS135" s="342"/>
      <c r="BT135" s="374"/>
      <c r="BU135" s="342"/>
      <c r="BV135" s="342"/>
      <c r="BW135" s="342"/>
      <c r="BX135" s="342"/>
      <c r="BY135" s="342"/>
      <c r="BZ135" s="342"/>
      <c r="CA135" s="342"/>
      <c r="CB135" s="342"/>
      <c r="CC135" s="342"/>
      <c r="CD135" s="342"/>
      <c r="CE135" s="342"/>
      <c r="CF135" s="374"/>
      <c r="CG135" s="342"/>
      <c r="CH135" s="342"/>
      <c r="CI135" s="342"/>
      <c r="CJ135" s="342"/>
      <c r="CK135" s="342"/>
      <c r="CL135" s="342"/>
      <c r="CM135" s="342"/>
      <c r="CN135" s="342"/>
      <c r="CO135" s="342"/>
      <c r="CP135" s="342"/>
      <c r="CQ135" s="342"/>
      <c r="CR135" s="374"/>
      <c r="CS135" s="342"/>
      <c r="CT135" s="342"/>
      <c r="CU135" s="342"/>
      <c r="CV135" s="342"/>
      <c r="CW135" s="342"/>
      <c r="CX135" s="342"/>
      <c r="CY135" s="342"/>
      <c r="CZ135" s="342"/>
      <c r="DA135" s="342"/>
      <c r="DB135" s="342"/>
      <c r="DC135" s="342"/>
      <c r="DD135" s="374"/>
    </row>
    <row r="136" spans="3:108">
      <c r="D136" s="291"/>
      <c r="E136" s="381"/>
      <c r="I136" s="331"/>
      <c r="Q136" s="341"/>
      <c r="R136" s="342"/>
      <c r="S136" s="342"/>
      <c r="T136" s="342"/>
      <c r="U136" s="342"/>
      <c r="V136" s="342"/>
      <c r="W136" s="342"/>
      <c r="Y136" s="447"/>
      <c r="Z136" s="447"/>
      <c r="AA136" s="447"/>
      <c r="AB136" s="447"/>
      <c r="AC136" s="447"/>
      <c r="AD136" s="447"/>
      <c r="AE136" s="447"/>
      <c r="AF136" s="341"/>
      <c r="AG136" s="341"/>
      <c r="AH136" s="341"/>
      <c r="AI136" s="341"/>
      <c r="AJ136" s="341"/>
      <c r="AK136" s="448"/>
      <c r="AL136" s="449"/>
      <c r="AM136" s="449"/>
      <c r="AN136" s="449"/>
      <c r="AO136" s="449"/>
      <c r="AP136" s="449"/>
      <c r="AQ136" s="449"/>
      <c r="AR136" s="342"/>
      <c r="AS136" s="342"/>
      <c r="AT136" s="342"/>
      <c r="AU136" s="342"/>
      <c r="AV136" s="374"/>
      <c r="AW136" s="342"/>
      <c r="AX136" s="342"/>
      <c r="AY136" s="342"/>
      <c r="AZ136" s="342"/>
      <c r="BA136" s="342"/>
      <c r="BB136" s="342"/>
      <c r="BC136" s="342"/>
      <c r="BD136" s="342"/>
      <c r="BE136" s="342"/>
      <c r="BF136" s="342"/>
      <c r="BG136" s="342"/>
      <c r="BH136" s="374"/>
      <c r="BI136" s="342"/>
      <c r="BJ136" s="342"/>
      <c r="BK136" s="342"/>
      <c r="BL136" s="342"/>
      <c r="BM136" s="342"/>
      <c r="BN136" s="342"/>
      <c r="BO136" s="342"/>
      <c r="BP136" s="342"/>
      <c r="BQ136" s="342"/>
      <c r="BR136" s="342"/>
      <c r="BS136" s="342"/>
      <c r="BT136" s="374"/>
      <c r="BU136" s="342"/>
      <c r="BV136" s="342"/>
      <c r="BW136" s="342"/>
      <c r="BX136" s="342"/>
      <c r="BY136" s="342"/>
      <c r="BZ136" s="342"/>
      <c r="CA136" s="342"/>
      <c r="CB136" s="342"/>
      <c r="CC136" s="342"/>
      <c r="CD136" s="342"/>
      <c r="CE136" s="342"/>
      <c r="CF136" s="374"/>
      <c r="CG136" s="342"/>
      <c r="CH136" s="342"/>
      <c r="CI136" s="342"/>
      <c r="CJ136" s="342"/>
      <c r="CK136" s="342"/>
      <c r="CL136" s="342"/>
      <c r="CM136" s="342"/>
      <c r="CN136" s="342"/>
      <c r="CO136" s="342"/>
      <c r="CP136" s="342"/>
      <c r="CQ136" s="342"/>
      <c r="CR136" s="374"/>
      <c r="CS136" s="342"/>
      <c r="CT136" s="342"/>
      <c r="CU136" s="342"/>
      <c r="CV136" s="342"/>
      <c r="CW136" s="342"/>
      <c r="CX136" s="342"/>
      <c r="CY136" s="342"/>
      <c r="CZ136" s="342"/>
      <c r="DA136" s="342"/>
      <c r="DB136" s="342"/>
      <c r="DC136" s="342"/>
      <c r="DD136" s="374"/>
    </row>
    <row r="137" spans="3:108" outlineLevel="1">
      <c r="D137" s="291"/>
      <c r="E137" s="371" t="s">
        <v>359</v>
      </c>
      <c r="I137" s="331"/>
      <c r="Q137" s="341"/>
      <c r="R137" s="342"/>
      <c r="S137" s="342"/>
      <c r="T137" s="342"/>
      <c r="U137" s="342"/>
      <c r="V137" s="342"/>
      <c r="W137" s="342"/>
      <c r="Y137" s="341"/>
      <c r="Z137" s="341"/>
      <c r="AA137" s="341"/>
      <c r="AB137" s="341"/>
      <c r="AC137" s="341"/>
      <c r="AD137" s="341"/>
      <c r="AE137" s="341"/>
      <c r="AF137" s="341"/>
      <c r="AG137" s="341"/>
      <c r="AH137" s="341"/>
      <c r="AI137" s="341"/>
      <c r="AJ137" s="341"/>
      <c r="AK137" s="373"/>
      <c r="AL137" s="342"/>
      <c r="AM137" s="342"/>
      <c r="AN137" s="342"/>
      <c r="AO137" s="342"/>
      <c r="AP137" s="342"/>
      <c r="AQ137" s="342"/>
      <c r="AR137" s="342"/>
      <c r="AS137" s="342"/>
      <c r="AT137" s="342"/>
      <c r="AU137" s="342"/>
      <c r="AV137" s="374"/>
      <c r="AW137" s="342"/>
      <c r="AX137" s="342"/>
      <c r="AY137" s="342"/>
      <c r="AZ137" s="342"/>
      <c r="BA137" s="342"/>
      <c r="BB137" s="342"/>
      <c r="BC137" s="342"/>
      <c r="BD137" s="342"/>
      <c r="BE137" s="342"/>
      <c r="BF137" s="342"/>
      <c r="BG137" s="342"/>
      <c r="BH137" s="374"/>
      <c r="BI137" s="342"/>
      <c r="BJ137" s="342"/>
      <c r="BK137" s="342"/>
      <c r="BL137" s="342"/>
      <c r="BM137" s="342"/>
      <c r="BN137" s="342"/>
      <c r="BO137" s="342"/>
      <c r="BP137" s="342"/>
      <c r="BQ137" s="342"/>
      <c r="BR137" s="342"/>
      <c r="BS137" s="342"/>
      <c r="BT137" s="374"/>
      <c r="BU137" s="342"/>
      <c r="BV137" s="342"/>
      <c r="BW137" s="342"/>
      <c r="BX137" s="342"/>
      <c r="BY137" s="342"/>
      <c r="BZ137" s="342"/>
      <c r="CA137" s="342"/>
      <c r="CB137" s="342"/>
      <c r="CC137" s="342"/>
      <c r="CD137" s="342"/>
      <c r="CE137" s="342"/>
      <c r="CF137" s="374"/>
      <c r="CG137" s="342"/>
      <c r="CH137" s="342"/>
      <c r="CI137" s="342"/>
      <c r="CJ137" s="342"/>
      <c r="CK137" s="342"/>
      <c r="CL137" s="342"/>
      <c r="CM137" s="342"/>
      <c r="CN137" s="342"/>
      <c r="CO137" s="342"/>
      <c r="CP137" s="342"/>
      <c r="CQ137" s="342"/>
      <c r="CR137" s="374"/>
      <c r="CS137" s="342"/>
      <c r="CT137" s="342"/>
      <c r="CU137" s="342"/>
      <c r="CV137" s="342"/>
      <c r="CW137" s="342"/>
      <c r="CX137" s="342"/>
      <c r="CY137" s="342"/>
      <c r="CZ137" s="342"/>
      <c r="DA137" s="342"/>
      <c r="DB137" s="342"/>
      <c r="DC137" s="342"/>
      <c r="DD137" s="374"/>
    </row>
    <row r="138" spans="3:108" outlineLevel="1">
      <c r="D138" s="291"/>
      <c r="E138" s="518" t="s">
        <v>151</v>
      </c>
      <c r="I138" s="331"/>
      <c r="M138" s="450"/>
      <c r="Q138" s="336">
        <f t="shared" ref="Q138:Q144" si="530">SUM(Y138:AJ138)</f>
        <v>0</v>
      </c>
      <c r="R138" s="337">
        <f t="shared" ref="R138:R144" si="531">SUM(AK138:AV138)</f>
        <v>-597.5</v>
      </c>
      <c r="S138" s="337">
        <f t="shared" ref="S138:S144" si="532">SUM(AW138:BH138)</f>
        <v>-777.49999999999989</v>
      </c>
      <c r="T138" s="337">
        <f t="shared" ref="T138:T144" si="533">SUM(BI138:BT138)</f>
        <v>-957.49999999999989</v>
      </c>
      <c r="U138" s="337">
        <f t="shared" ref="U138:U144" si="534">SUM(BU138:CF138)</f>
        <v>-14040</v>
      </c>
      <c r="V138" s="337">
        <f t="shared" ref="V138:V144" si="535">SUM(CG138:CR138)</f>
        <v>-38039.999999999993</v>
      </c>
      <c r="W138" s="337">
        <f t="shared" ref="W138:W144" si="536">SUM(CS138:DD138)</f>
        <v>-62040</v>
      </c>
      <c r="X138" s="422"/>
      <c r="Y138" s="427"/>
      <c r="Z138" s="336"/>
      <c r="AA138" s="336"/>
      <c r="AB138" s="336"/>
      <c r="AC138" s="336"/>
      <c r="AD138" s="336"/>
      <c r="AE138" s="336"/>
      <c r="AF138" s="336"/>
      <c r="AG138" s="336"/>
      <c r="AH138" s="336"/>
      <c r="AI138" s="336"/>
      <c r="AJ138" s="336"/>
      <c r="AK138" s="429">
        <f t="shared" ref="AK138:AK143" si="537">IFERROR(-SUM($I128,AK128)/120,0)</f>
        <v>-42.916666666666664</v>
      </c>
      <c r="AL138" s="337">
        <f>IFERROR(-SUM($I128,$AK128:AL128)/120,0)</f>
        <v>-44.166666666666664</v>
      </c>
      <c r="AM138" s="337">
        <f>IFERROR(-SUM($I128,$AK128:AM128)/120,0)</f>
        <v>-45.416666666666664</v>
      </c>
      <c r="AN138" s="337">
        <f>IFERROR(-SUM($I128,$AK128:AN128)/120,0)</f>
        <v>-46.666666666666664</v>
      </c>
      <c r="AO138" s="337">
        <f>IFERROR(-SUM($I128,$AK128:AO128)/120,0)</f>
        <v>-47.916666666666664</v>
      </c>
      <c r="AP138" s="337">
        <f>IFERROR(-SUM($I128,$AK128:AP128)/120,0)</f>
        <v>-49.166666666666664</v>
      </c>
      <c r="AQ138" s="337">
        <f>IFERROR(-SUM($I128,$AK128:AQ128)/120,0)</f>
        <v>-50.416666666666664</v>
      </c>
      <c r="AR138" s="337">
        <f>IFERROR(-SUM($I128,$AK128:AR128)/120,0)</f>
        <v>-51.666666666666664</v>
      </c>
      <c r="AS138" s="337">
        <f>IFERROR(-SUM($I128,$AK128:AS128)/120,0)</f>
        <v>-52.916666666666664</v>
      </c>
      <c r="AT138" s="337">
        <f>IFERROR(-SUM($I128,$AK128:AT128)/120,0)</f>
        <v>-54.166666666666664</v>
      </c>
      <c r="AU138" s="337">
        <f>IFERROR(-SUM($I128,$AK128:AU128)/120,0)</f>
        <v>-55.416666666666664</v>
      </c>
      <c r="AV138" s="339">
        <f>IFERROR(-SUM($I128,$AK128:AV128)/120,0)</f>
        <v>-56.666666666666664</v>
      </c>
      <c r="AW138" s="337">
        <f>IFERROR(-SUM($I128,$AK128:AW128)/120,0)</f>
        <v>-57.916666666666664</v>
      </c>
      <c r="AX138" s="337">
        <f>IFERROR(-SUM($I128,$AK128:AX128)/120,0)</f>
        <v>-59.166666666666664</v>
      </c>
      <c r="AY138" s="337">
        <f>IFERROR(-SUM($I128,$AK128:AY128)/120,0)</f>
        <v>-60.416666666666664</v>
      </c>
      <c r="AZ138" s="337">
        <f>IFERROR(-SUM($I128,$AK128:AZ128)/120,0)</f>
        <v>-61.666666666666664</v>
      </c>
      <c r="BA138" s="337">
        <f>IFERROR(-SUM($I128,$AK128:BA128)/120,0)</f>
        <v>-62.916666666666664</v>
      </c>
      <c r="BB138" s="337">
        <f>IFERROR(-SUM($I128,$AK128:BB128)/120,0)</f>
        <v>-64.166666666666671</v>
      </c>
      <c r="BC138" s="337">
        <f>IFERROR(-SUM($I128,$AK128:BC128)/120,0)</f>
        <v>-65.416666666666671</v>
      </c>
      <c r="BD138" s="337">
        <f>IFERROR(-SUM($I128,$AK128:BD128)/120,0)</f>
        <v>-66.666666666666671</v>
      </c>
      <c r="BE138" s="337">
        <f>IFERROR(-SUM($I128,$AK128:BE128)/120,0)</f>
        <v>-67.916666666666671</v>
      </c>
      <c r="BF138" s="337">
        <f>IFERROR(-SUM($I128,$AK128:BF128)/120,0)</f>
        <v>-69.166666666666671</v>
      </c>
      <c r="BG138" s="337">
        <f>IFERROR(-SUM($I128,$AK128:BG128)/120,0)</f>
        <v>-70.416666666666671</v>
      </c>
      <c r="BH138" s="339">
        <f>IFERROR(-SUM($I128,$AK128:BH128)/120,0)</f>
        <v>-71.666666666666671</v>
      </c>
      <c r="BI138" s="337">
        <f>IFERROR(-SUM($I128,$AK128:BI128)/120,0)</f>
        <v>-72.916666666666671</v>
      </c>
      <c r="BJ138" s="337">
        <f>IFERROR(-SUM($I128,$AK128:BJ128)/120,0)</f>
        <v>-74.166666666666671</v>
      </c>
      <c r="BK138" s="337">
        <f>IFERROR(-SUM($I128,$AK128:BK128)/120,0)</f>
        <v>-75.416666666666671</v>
      </c>
      <c r="BL138" s="337">
        <f>IFERROR(-SUM($I128,$AK128:BL128)/120,0)</f>
        <v>-76.666666666666671</v>
      </c>
      <c r="BM138" s="337">
        <f>IFERROR(-SUM($I128,$AK128:BM128)/120,0)</f>
        <v>-77.916666666666671</v>
      </c>
      <c r="BN138" s="337">
        <f>IFERROR(-SUM($I128,$AK128:BN128)/120,0)</f>
        <v>-79.166666666666671</v>
      </c>
      <c r="BO138" s="337">
        <f>IFERROR(-SUM($I128,$AK128:BO128)/120,0)</f>
        <v>-80.416666666666671</v>
      </c>
      <c r="BP138" s="337">
        <f>IFERROR(-SUM($I128,$AK128:BP128)/120,0)</f>
        <v>-81.666666666666671</v>
      </c>
      <c r="BQ138" s="337">
        <f>IFERROR(-SUM($I128,$AK128:BQ128)/120,0)</f>
        <v>-82.916666666666671</v>
      </c>
      <c r="BR138" s="337">
        <f>IFERROR(-SUM($I128,$AK128:BR128)/120,0)</f>
        <v>-84.166666666666671</v>
      </c>
      <c r="BS138" s="337">
        <f>IFERROR(-SUM($I128,$AK128:BS128)/120,0)</f>
        <v>-85.416666666666671</v>
      </c>
      <c r="BT138" s="339">
        <f>IFERROR(-SUM($I128,$AK128:BT128)/120,0)</f>
        <v>-86.666666666666671</v>
      </c>
      <c r="BU138" s="337">
        <f>IFERROR(-SUM($I128,$AK128:BU128)/120,0)</f>
        <v>-253.33333333333334</v>
      </c>
      <c r="BV138" s="337">
        <f>IFERROR(-SUM($I128,$AK128:BV128)/120,0)</f>
        <v>-420</v>
      </c>
      <c r="BW138" s="337">
        <f>IFERROR(-SUM($I128,$AK128:BW128)/120,0)</f>
        <v>-586.66666666666663</v>
      </c>
      <c r="BX138" s="337">
        <f>IFERROR(-SUM($I128,$AK128:BX128)/120,0)</f>
        <v>-753.33333333333337</v>
      </c>
      <c r="BY138" s="337">
        <f>IFERROR(-SUM($I128,$AK128:BY128)/120,0)</f>
        <v>-920</v>
      </c>
      <c r="BZ138" s="337">
        <f>IFERROR(-SUM($I128,$AK128:BZ128)/120,0)</f>
        <v>-1086.6666666666667</v>
      </c>
      <c r="CA138" s="337">
        <f>IFERROR(-SUM($I128,$AK128:CA128)/120,0)</f>
        <v>-1253.3333333333333</v>
      </c>
      <c r="CB138" s="337">
        <f>IFERROR(-SUM($I128,$AK128:CB128)/120,0)</f>
        <v>-1420</v>
      </c>
      <c r="CC138" s="337">
        <f>IFERROR(-SUM($I128,$AK128:CC128)/120,0)</f>
        <v>-1586.6666666666667</v>
      </c>
      <c r="CD138" s="337">
        <f>IFERROR(-SUM($I128,$AK128:CD128)/120,0)</f>
        <v>-1753.3333333333333</v>
      </c>
      <c r="CE138" s="337">
        <f>IFERROR(-SUM($I128,$AK128:CE128)/120,0)</f>
        <v>-1920</v>
      </c>
      <c r="CF138" s="339">
        <f>IFERROR(-SUM($I128,$AK128:CF128)/120,0)</f>
        <v>-2086.6666666666665</v>
      </c>
      <c r="CG138" s="337">
        <f>IFERROR(-SUM($I128,$AK128:CG128)/120,0)</f>
        <v>-2253.3333333333335</v>
      </c>
      <c r="CH138" s="337">
        <f>IFERROR(-SUM($I128,$AK128:CH128)/120,0)</f>
        <v>-2420</v>
      </c>
      <c r="CI138" s="337">
        <f>IFERROR(-SUM($I128,$AK128:CI128)/120,0)</f>
        <v>-2586.6666666666665</v>
      </c>
      <c r="CJ138" s="337">
        <f>IFERROR(-SUM($I128,$AK128:CJ128)/120,0)</f>
        <v>-2753.3333333333335</v>
      </c>
      <c r="CK138" s="337">
        <f>IFERROR(-SUM($I128,$AK128:CK128)/120,0)</f>
        <v>-2920</v>
      </c>
      <c r="CL138" s="337">
        <f>IFERROR(-SUM($I128,$AK128:CL128)/120,0)</f>
        <v>-3086.6666666666665</v>
      </c>
      <c r="CM138" s="337">
        <f>IFERROR(-SUM($I128,$AK128:CM128)/120,0)</f>
        <v>-3253.3333333333335</v>
      </c>
      <c r="CN138" s="337">
        <f>IFERROR(-SUM($I128,$AK128:CN128)/120,0)</f>
        <v>-3420</v>
      </c>
      <c r="CO138" s="337">
        <f>IFERROR(-SUM($I128,$AK128:CO128)/120,0)</f>
        <v>-3586.6666666666665</v>
      </c>
      <c r="CP138" s="337">
        <f>IFERROR(-SUM($I128,$AK128:CP128)/120,0)</f>
        <v>-3753.3333333333335</v>
      </c>
      <c r="CQ138" s="337">
        <f>IFERROR(-SUM($I128,$AK128:CQ128)/120,0)</f>
        <v>-3920</v>
      </c>
      <c r="CR138" s="339">
        <f>IFERROR(-SUM($I128,$AK128:CR128)/120,0)</f>
        <v>-4086.6666666666665</v>
      </c>
      <c r="CS138" s="337">
        <f>IFERROR(-SUM($I128,$AK128:CS128)/120,0)</f>
        <v>-4253.333333333333</v>
      </c>
      <c r="CT138" s="337">
        <f>IFERROR(-SUM($I128,$AK128:CT128)/120,0)</f>
        <v>-4420</v>
      </c>
      <c r="CU138" s="337">
        <f>IFERROR(-SUM($I128,$AK128:CU128)/120,0)</f>
        <v>-4586.666666666667</v>
      </c>
      <c r="CV138" s="337">
        <f>IFERROR(-SUM($I128,$AK128:CV128)/120,0)</f>
        <v>-4753.333333333333</v>
      </c>
      <c r="CW138" s="337">
        <f>IFERROR(-SUM($I128,$AK128:CW128)/120,0)</f>
        <v>-4920</v>
      </c>
      <c r="CX138" s="337">
        <f>IFERROR(-SUM($I128,$AK128:CX128)/120,0)</f>
        <v>-5086.666666666667</v>
      </c>
      <c r="CY138" s="337">
        <f>IFERROR(-SUM($I128,$AK128:CY128)/120,0)</f>
        <v>-5253.333333333333</v>
      </c>
      <c r="CZ138" s="337">
        <f>IFERROR(-SUM($I128,$AK128:CZ128)/120,0)</f>
        <v>-5420</v>
      </c>
      <c r="DA138" s="337">
        <f>IFERROR(-SUM($I128,$AK128:DA128)/120,0)</f>
        <v>-5586.666666666667</v>
      </c>
      <c r="DB138" s="337">
        <f>IFERROR(-SUM($I128,$AK128:DB128)/120,0)</f>
        <v>-5753.333333333333</v>
      </c>
      <c r="DC138" s="337">
        <f>IFERROR(-SUM($I128,$AK128:DC128)/120,0)</f>
        <v>-5920</v>
      </c>
      <c r="DD138" s="339">
        <f>IFERROR(-SUM($I128,$AK128:DD128)/120,0)</f>
        <v>-6086.666666666667</v>
      </c>
    </row>
    <row r="139" spans="3:108" outlineLevel="1">
      <c r="D139" s="291"/>
      <c r="E139" s="518" t="s">
        <v>152</v>
      </c>
      <c r="I139" s="331"/>
      <c r="M139" s="450"/>
      <c r="Q139" s="336">
        <f t="shared" si="530"/>
        <v>0</v>
      </c>
      <c r="R139" s="337">
        <f t="shared" si="531"/>
        <v>-597.5</v>
      </c>
      <c r="S139" s="337">
        <f t="shared" si="532"/>
        <v>-777.49999999999989</v>
      </c>
      <c r="T139" s="337">
        <f t="shared" si="533"/>
        <v>-957.49999999999989</v>
      </c>
      <c r="U139" s="337">
        <f t="shared" si="534"/>
        <v>-14040</v>
      </c>
      <c r="V139" s="337">
        <f t="shared" si="535"/>
        <v>-38039.999999999993</v>
      </c>
      <c r="W139" s="337">
        <f t="shared" si="536"/>
        <v>-62040</v>
      </c>
      <c r="X139" s="422"/>
      <c r="Y139" s="427"/>
      <c r="Z139" s="336"/>
      <c r="AA139" s="336"/>
      <c r="AB139" s="336"/>
      <c r="AC139" s="336"/>
      <c r="AD139" s="336"/>
      <c r="AE139" s="336"/>
      <c r="AF139" s="336"/>
      <c r="AG139" s="336"/>
      <c r="AH139" s="336"/>
      <c r="AI139" s="336"/>
      <c r="AJ139" s="336"/>
      <c r="AK139" s="429">
        <f t="shared" si="537"/>
        <v>-42.916666666666664</v>
      </c>
      <c r="AL139" s="337">
        <f>IFERROR(-SUM($I129,$AK129:AL129)/120,0)</f>
        <v>-44.166666666666664</v>
      </c>
      <c r="AM139" s="337">
        <f>IFERROR(-SUM($I129,$AK129:AM129)/120,0)</f>
        <v>-45.416666666666664</v>
      </c>
      <c r="AN139" s="337">
        <f>IFERROR(-SUM($I129,$AK129:AN129)/120,0)</f>
        <v>-46.666666666666664</v>
      </c>
      <c r="AO139" s="337">
        <f>IFERROR(-SUM($I129,$AK129:AO129)/120,0)</f>
        <v>-47.916666666666664</v>
      </c>
      <c r="AP139" s="337">
        <f>IFERROR(-SUM($I129,$AK129:AP129)/120,0)</f>
        <v>-49.166666666666664</v>
      </c>
      <c r="AQ139" s="337">
        <f>IFERROR(-SUM($I129,$AK129:AQ129)/120,0)</f>
        <v>-50.416666666666664</v>
      </c>
      <c r="AR139" s="337">
        <f>IFERROR(-SUM($I129,$AK129:AR129)/120,0)</f>
        <v>-51.666666666666664</v>
      </c>
      <c r="AS139" s="337">
        <f>IFERROR(-SUM($I129,$AK129:AS129)/120,0)</f>
        <v>-52.916666666666664</v>
      </c>
      <c r="AT139" s="337">
        <f>IFERROR(-SUM($I129,$AK129:AT129)/120,0)</f>
        <v>-54.166666666666664</v>
      </c>
      <c r="AU139" s="337">
        <f>IFERROR(-SUM($I129,$AK129:AU129)/120,0)</f>
        <v>-55.416666666666664</v>
      </c>
      <c r="AV139" s="339">
        <f>IFERROR(-SUM($I129,$AK129:AV129)/120,0)</f>
        <v>-56.666666666666664</v>
      </c>
      <c r="AW139" s="337">
        <f>IFERROR(-SUM($I129,$AK129:AW129)/120,0)</f>
        <v>-57.916666666666664</v>
      </c>
      <c r="AX139" s="337">
        <f>IFERROR(-SUM($I129,$AK129:AX129)/120,0)</f>
        <v>-59.166666666666664</v>
      </c>
      <c r="AY139" s="337">
        <f>IFERROR(-SUM($I129,$AK129:AY129)/120,0)</f>
        <v>-60.416666666666664</v>
      </c>
      <c r="AZ139" s="337">
        <f>IFERROR(-SUM($I129,$AK129:AZ129)/120,0)</f>
        <v>-61.666666666666664</v>
      </c>
      <c r="BA139" s="337">
        <f>IFERROR(-SUM($I129,$AK129:BA129)/120,0)</f>
        <v>-62.916666666666664</v>
      </c>
      <c r="BB139" s="337">
        <f>IFERROR(-SUM($I129,$AK129:BB129)/120,0)</f>
        <v>-64.166666666666671</v>
      </c>
      <c r="BC139" s="337">
        <f>IFERROR(-SUM($I129,$AK129:BC129)/120,0)</f>
        <v>-65.416666666666671</v>
      </c>
      <c r="BD139" s="337">
        <f>IFERROR(-SUM($I129,$AK129:BD129)/120,0)</f>
        <v>-66.666666666666671</v>
      </c>
      <c r="BE139" s="337">
        <f>IFERROR(-SUM($I129,$AK129:BE129)/120,0)</f>
        <v>-67.916666666666671</v>
      </c>
      <c r="BF139" s="337">
        <f>IFERROR(-SUM($I129,$AK129:BF129)/120,0)</f>
        <v>-69.166666666666671</v>
      </c>
      <c r="BG139" s="337">
        <f>IFERROR(-SUM($I129,$AK129:BG129)/120,0)</f>
        <v>-70.416666666666671</v>
      </c>
      <c r="BH139" s="339">
        <f>IFERROR(-SUM($I129,$AK129:BH129)/120,0)</f>
        <v>-71.666666666666671</v>
      </c>
      <c r="BI139" s="337">
        <f>IFERROR(-SUM($I129,$AK129:BI129)/120,0)</f>
        <v>-72.916666666666671</v>
      </c>
      <c r="BJ139" s="337">
        <f>IFERROR(-SUM($I129,$AK129:BJ129)/120,0)</f>
        <v>-74.166666666666671</v>
      </c>
      <c r="BK139" s="337">
        <f>IFERROR(-SUM($I129,$AK129:BK129)/120,0)</f>
        <v>-75.416666666666671</v>
      </c>
      <c r="BL139" s="337">
        <f>IFERROR(-SUM($I129,$AK129:BL129)/120,0)</f>
        <v>-76.666666666666671</v>
      </c>
      <c r="BM139" s="337">
        <f>IFERROR(-SUM($I129,$AK129:BM129)/120,0)</f>
        <v>-77.916666666666671</v>
      </c>
      <c r="BN139" s="337">
        <f>IFERROR(-SUM($I129,$AK129:BN129)/120,0)</f>
        <v>-79.166666666666671</v>
      </c>
      <c r="BO139" s="337">
        <f>IFERROR(-SUM($I129,$AK129:BO129)/120,0)</f>
        <v>-80.416666666666671</v>
      </c>
      <c r="BP139" s="337">
        <f>IFERROR(-SUM($I129,$AK129:BP129)/120,0)</f>
        <v>-81.666666666666671</v>
      </c>
      <c r="BQ139" s="337">
        <f>IFERROR(-SUM($I129,$AK129:BQ129)/120,0)</f>
        <v>-82.916666666666671</v>
      </c>
      <c r="BR139" s="337">
        <f>IFERROR(-SUM($I129,$AK129:BR129)/120,0)</f>
        <v>-84.166666666666671</v>
      </c>
      <c r="BS139" s="337">
        <f>IFERROR(-SUM($I129,$AK129:BS129)/120,0)</f>
        <v>-85.416666666666671</v>
      </c>
      <c r="BT139" s="339">
        <f>IFERROR(-SUM($I129,$AK129:BT129)/120,0)</f>
        <v>-86.666666666666671</v>
      </c>
      <c r="BU139" s="337">
        <f>IFERROR(-SUM($I129,$AK129:BU129)/120,0)</f>
        <v>-253.33333333333334</v>
      </c>
      <c r="BV139" s="337">
        <f>IFERROR(-SUM($I129,$AK129:BV129)/120,0)</f>
        <v>-420</v>
      </c>
      <c r="BW139" s="337">
        <f>IFERROR(-SUM($I129,$AK129:BW129)/120,0)</f>
        <v>-586.66666666666663</v>
      </c>
      <c r="BX139" s="337">
        <f>IFERROR(-SUM($I129,$AK129:BX129)/120,0)</f>
        <v>-753.33333333333337</v>
      </c>
      <c r="BY139" s="337">
        <f>IFERROR(-SUM($I129,$AK129:BY129)/120,0)</f>
        <v>-920</v>
      </c>
      <c r="BZ139" s="337">
        <f>IFERROR(-SUM($I129,$AK129:BZ129)/120,0)</f>
        <v>-1086.6666666666667</v>
      </c>
      <c r="CA139" s="337">
        <f>IFERROR(-SUM($I129,$AK129:CA129)/120,0)</f>
        <v>-1253.3333333333333</v>
      </c>
      <c r="CB139" s="337">
        <f>IFERROR(-SUM($I129,$AK129:CB129)/120,0)</f>
        <v>-1420</v>
      </c>
      <c r="CC139" s="337">
        <f>IFERROR(-SUM($I129,$AK129:CC129)/120,0)</f>
        <v>-1586.6666666666667</v>
      </c>
      <c r="CD139" s="337">
        <f>IFERROR(-SUM($I129,$AK129:CD129)/120,0)</f>
        <v>-1753.3333333333333</v>
      </c>
      <c r="CE139" s="337">
        <f>IFERROR(-SUM($I129,$AK129:CE129)/120,0)</f>
        <v>-1920</v>
      </c>
      <c r="CF139" s="339">
        <f>IFERROR(-SUM($I129,$AK129:CF129)/120,0)</f>
        <v>-2086.6666666666665</v>
      </c>
      <c r="CG139" s="337">
        <f>IFERROR(-SUM($I129,$AK129:CG129)/120,0)</f>
        <v>-2253.3333333333335</v>
      </c>
      <c r="CH139" s="337">
        <f>IFERROR(-SUM($I129,$AK129:CH129)/120,0)</f>
        <v>-2420</v>
      </c>
      <c r="CI139" s="337">
        <f>IFERROR(-SUM($I129,$AK129:CI129)/120,0)</f>
        <v>-2586.6666666666665</v>
      </c>
      <c r="CJ139" s="337">
        <f>IFERROR(-SUM($I129,$AK129:CJ129)/120,0)</f>
        <v>-2753.3333333333335</v>
      </c>
      <c r="CK139" s="337">
        <f>IFERROR(-SUM($I129,$AK129:CK129)/120,0)</f>
        <v>-2920</v>
      </c>
      <c r="CL139" s="337">
        <f>IFERROR(-SUM($I129,$AK129:CL129)/120,0)</f>
        <v>-3086.6666666666665</v>
      </c>
      <c r="CM139" s="337">
        <f>IFERROR(-SUM($I129,$AK129:CM129)/120,0)</f>
        <v>-3253.3333333333335</v>
      </c>
      <c r="CN139" s="337">
        <f>IFERROR(-SUM($I129,$AK129:CN129)/120,0)</f>
        <v>-3420</v>
      </c>
      <c r="CO139" s="337">
        <f>IFERROR(-SUM($I129,$AK129:CO129)/120,0)</f>
        <v>-3586.6666666666665</v>
      </c>
      <c r="CP139" s="337">
        <f>IFERROR(-SUM($I129,$AK129:CP129)/120,0)</f>
        <v>-3753.3333333333335</v>
      </c>
      <c r="CQ139" s="337">
        <f>IFERROR(-SUM($I129,$AK129:CQ129)/120,0)</f>
        <v>-3920</v>
      </c>
      <c r="CR139" s="339">
        <f>IFERROR(-SUM($I129,$AK129:CR129)/120,0)</f>
        <v>-4086.6666666666665</v>
      </c>
      <c r="CS139" s="337">
        <f>IFERROR(-SUM($I129,$AK129:CS129)/120,0)</f>
        <v>-4253.333333333333</v>
      </c>
      <c r="CT139" s="337">
        <f>IFERROR(-SUM($I129,$AK129:CT129)/120,0)</f>
        <v>-4420</v>
      </c>
      <c r="CU139" s="337">
        <f>IFERROR(-SUM($I129,$AK129:CU129)/120,0)</f>
        <v>-4586.666666666667</v>
      </c>
      <c r="CV139" s="337">
        <f>IFERROR(-SUM($I129,$AK129:CV129)/120,0)</f>
        <v>-4753.333333333333</v>
      </c>
      <c r="CW139" s="337">
        <f>IFERROR(-SUM($I129,$AK129:CW129)/120,0)</f>
        <v>-4920</v>
      </c>
      <c r="CX139" s="337">
        <f>IFERROR(-SUM($I129,$AK129:CX129)/120,0)</f>
        <v>-5086.666666666667</v>
      </c>
      <c r="CY139" s="337">
        <f>IFERROR(-SUM($I129,$AK129:CY129)/120,0)</f>
        <v>-5253.333333333333</v>
      </c>
      <c r="CZ139" s="337">
        <f>IFERROR(-SUM($I129,$AK129:CZ129)/120,0)</f>
        <v>-5420</v>
      </c>
      <c r="DA139" s="337">
        <f>IFERROR(-SUM($I129,$AK129:DA129)/120,0)</f>
        <v>-5586.666666666667</v>
      </c>
      <c r="DB139" s="337">
        <f>IFERROR(-SUM($I129,$AK129:DB129)/120,0)</f>
        <v>-5753.333333333333</v>
      </c>
      <c r="DC139" s="337">
        <f>IFERROR(-SUM($I129,$AK129:DC129)/120,0)</f>
        <v>-5920</v>
      </c>
      <c r="DD139" s="339">
        <f>IFERROR(-SUM($I129,$AK129:DD129)/120,0)</f>
        <v>-6086.666666666667</v>
      </c>
    </row>
    <row r="140" spans="3:108" outlineLevel="1">
      <c r="D140" s="291"/>
      <c r="E140" s="518" t="s">
        <v>203</v>
      </c>
      <c r="I140" s="331"/>
      <c r="M140" s="450"/>
      <c r="Q140" s="336">
        <f t="shared" si="530"/>
        <v>0</v>
      </c>
      <c r="R140" s="337">
        <f t="shared" si="531"/>
        <v>0</v>
      </c>
      <c r="S140" s="337">
        <f t="shared" si="532"/>
        <v>0</v>
      </c>
      <c r="T140" s="337">
        <f t="shared" si="533"/>
        <v>0</v>
      </c>
      <c r="U140" s="337">
        <f t="shared" si="534"/>
        <v>0</v>
      </c>
      <c r="V140" s="337">
        <f t="shared" si="535"/>
        <v>0</v>
      </c>
      <c r="W140" s="337">
        <f t="shared" si="536"/>
        <v>0</v>
      </c>
      <c r="X140" s="422"/>
      <c r="Y140" s="427"/>
      <c r="Z140" s="336"/>
      <c r="AA140" s="336"/>
      <c r="AB140" s="336"/>
      <c r="AC140" s="336"/>
      <c r="AD140" s="336"/>
      <c r="AE140" s="336"/>
      <c r="AF140" s="336"/>
      <c r="AG140" s="336"/>
      <c r="AH140" s="336"/>
      <c r="AI140" s="336"/>
      <c r="AJ140" s="336"/>
      <c r="AK140" s="429">
        <f t="shared" si="537"/>
        <v>0</v>
      </c>
      <c r="AL140" s="337">
        <f>IFERROR(-SUM($I130,$AK130:AL130)/120,0)</f>
        <v>0</v>
      </c>
      <c r="AM140" s="337">
        <f>IFERROR(-SUM($I130,$AK130:AM130)/120,0)</f>
        <v>0</v>
      </c>
      <c r="AN140" s="337">
        <f>IFERROR(-SUM($I130,$AK130:AN130)/120,0)</f>
        <v>0</v>
      </c>
      <c r="AO140" s="337">
        <f>IFERROR(-SUM($I130,$AK130:AO130)/120,0)</f>
        <v>0</v>
      </c>
      <c r="AP140" s="337">
        <f>IFERROR(-SUM($I130,$AK130:AP130)/120,0)</f>
        <v>0</v>
      </c>
      <c r="AQ140" s="337">
        <f>IFERROR(-SUM($I130,$AK130:AQ130)/120,0)</f>
        <v>0</v>
      </c>
      <c r="AR140" s="337">
        <f>IFERROR(-SUM($I130,$AK130:AR130)/120,0)</f>
        <v>0</v>
      </c>
      <c r="AS140" s="337">
        <f>IFERROR(-SUM($I130,$AK130:AS130)/120,0)</f>
        <v>0</v>
      </c>
      <c r="AT140" s="337">
        <f>IFERROR(-SUM($I130,$AK130:AT130)/120,0)</f>
        <v>0</v>
      </c>
      <c r="AU140" s="337">
        <f>IFERROR(-SUM($I130,$AK130:AU130)/120,0)</f>
        <v>0</v>
      </c>
      <c r="AV140" s="339">
        <f>IFERROR(-SUM($I130,$AK130:AV130)/120,0)</f>
        <v>0</v>
      </c>
      <c r="AW140" s="337">
        <f>IFERROR(-SUM($I130,$AK130:AW130)/120,0)</f>
        <v>0</v>
      </c>
      <c r="AX140" s="337">
        <f>IFERROR(-SUM($I130,$AK130:AX130)/120,0)</f>
        <v>0</v>
      </c>
      <c r="AY140" s="337">
        <f>IFERROR(-SUM($I130,$AK130:AY130)/120,0)</f>
        <v>0</v>
      </c>
      <c r="AZ140" s="337">
        <f>IFERROR(-SUM($I130,$AK130:AZ130)/120,0)</f>
        <v>0</v>
      </c>
      <c r="BA140" s="337">
        <f>IFERROR(-SUM($I130,$AK130:BA130)/120,0)</f>
        <v>0</v>
      </c>
      <c r="BB140" s="337">
        <f>IFERROR(-SUM($I130,$AK130:BB130)/120,0)</f>
        <v>0</v>
      </c>
      <c r="BC140" s="337">
        <f>IFERROR(-SUM($I130,$AK130:BC130)/120,0)</f>
        <v>0</v>
      </c>
      <c r="BD140" s="337">
        <f>IFERROR(-SUM($I130,$AK130:BD130)/120,0)</f>
        <v>0</v>
      </c>
      <c r="BE140" s="337">
        <f>IFERROR(-SUM($I130,$AK130:BE130)/120,0)</f>
        <v>0</v>
      </c>
      <c r="BF140" s="337">
        <f>IFERROR(-SUM($I130,$AK130:BF130)/120,0)</f>
        <v>0</v>
      </c>
      <c r="BG140" s="337">
        <f>IFERROR(-SUM($I130,$AK130:BG130)/120,0)</f>
        <v>0</v>
      </c>
      <c r="BH140" s="339">
        <f>IFERROR(-SUM($I130,$AK130:BH130)/120,0)</f>
        <v>0</v>
      </c>
      <c r="BI140" s="337">
        <f>IFERROR(-SUM($I130,$AK130:BI130)/120,0)</f>
        <v>0</v>
      </c>
      <c r="BJ140" s="337">
        <f>IFERROR(-SUM($I130,$AK130:BJ130)/120,0)</f>
        <v>0</v>
      </c>
      <c r="BK140" s="337">
        <f>IFERROR(-SUM($I130,$AK130:BK130)/120,0)</f>
        <v>0</v>
      </c>
      <c r="BL140" s="337">
        <f>IFERROR(-SUM($I130,$AK130:BL130)/120,0)</f>
        <v>0</v>
      </c>
      <c r="BM140" s="337">
        <f>IFERROR(-SUM($I130,$AK130:BM130)/120,0)</f>
        <v>0</v>
      </c>
      <c r="BN140" s="337">
        <f>IFERROR(-SUM($I130,$AK130:BN130)/120,0)</f>
        <v>0</v>
      </c>
      <c r="BO140" s="337">
        <f>IFERROR(-SUM($I130,$AK130:BO130)/120,0)</f>
        <v>0</v>
      </c>
      <c r="BP140" s="337">
        <f>IFERROR(-SUM($I130,$AK130:BP130)/120,0)</f>
        <v>0</v>
      </c>
      <c r="BQ140" s="337">
        <f>IFERROR(-SUM($I130,$AK130:BQ130)/120,0)</f>
        <v>0</v>
      </c>
      <c r="BR140" s="337">
        <f>IFERROR(-SUM($I130,$AK130:BR130)/120,0)</f>
        <v>0</v>
      </c>
      <c r="BS140" s="337">
        <f>IFERROR(-SUM($I130,$AK130:BS130)/120,0)</f>
        <v>0</v>
      </c>
      <c r="BT140" s="339">
        <f>IFERROR(-SUM($I130,$AK130:BT130)/120,0)</f>
        <v>0</v>
      </c>
      <c r="BU140" s="337">
        <f>IFERROR(-SUM($I130,$AK130:BU130)/120,0)</f>
        <v>0</v>
      </c>
      <c r="BV140" s="337">
        <f>IFERROR(-SUM($I130,$AK130:BV130)/120,0)</f>
        <v>0</v>
      </c>
      <c r="BW140" s="337">
        <f>IFERROR(-SUM($I130,$AK130:BW130)/120,0)</f>
        <v>0</v>
      </c>
      <c r="BX140" s="337">
        <f>IFERROR(-SUM($I130,$AK130:BX130)/120,0)</f>
        <v>0</v>
      </c>
      <c r="BY140" s="337">
        <f>IFERROR(-SUM($I130,$AK130:BY130)/120,0)</f>
        <v>0</v>
      </c>
      <c r="BZ140" s="337">
        <f>IFERROR(-SUM($I130,$AK130:BZ130)/120,0)</f>
        <v>0</v>
      </c>
      <c r="CA140" s="337">
        <f>IFERROR(-SUM($I130,$AK130:CA130)/120,0)</f>
        <v>0</v>
      </c>
      <c r="CB140" s="337">
        <f>IFERROR(-SUM($I130,$AK130:CB130)/120,0)</f>
        <v>0</v>
      </c>
      <c r="CC140" s="337">
        <f>IFERROR(-SUM($I130,$AK130:CC130)/120,0)</f>
        <v>0</v>
      </c>
      <c r="CD140" s="337">
        <f>IFERROR(-SUM($I130,$AK130:CD130)/120,0)</f>
        <v>0</v>
      </c>
      <c r="CE140" s="337">
        <f>IFERROR(-SUM($I130,$AK130:CE130)/120,0)</f>
        <v>0</v>
      </c>
      <c r="CF140" s="339">
        <f>IFERROR(-SUM($I130,$AK130:CF130)/120,0)</f>
        <v>0</v>
      </c>
      <c r="CG140" s="337">
        <f>IFERROR(-SUM($I130,$AK130:CG130)/120,0)</f>
        <v>0</v>
      </c>
      <c r="CH140" s="337">
        <f>IFERROR(-SUM($I130,$AK130:CH130)/120,0)</f>
        <v>0</v>
      </c>
      <c r="CI140" s="337">
        <f>IFERROR(-SUM($I130,$AK130:CI130)/120,0)</f>
        <v>0</v>
      </c>
      <c r="CJ140" s="337">
        <f>IFERROR(-SUM($I130,$AK130:CJ130)/120,0)</f>
        <v>0</v>
      </c>
      <c r="CK140" s="337">
        <f>IFERROR(-SUM($I130,$AK130:CK130)/120,0)</f>
        <v>0</v>
      </c>
      <c r="CL140" s="337">
        <f>IFERROR(-SUM($I130,$AK130:CL130)/120,0)</f>
        <v>0</v>
      </c>
      <c r="CM140" s="337">
        <f>IFERROR(-SUM($I130,$AK130:CM130)/120,0)</f>
        <v>0</v>
      </c>
      <c r="CN140" s="337">
        <f>IFERROR(-SUM($I130,$AK130:CN130)/120,0)</f>
        <v>0</v>
      </c>
      <c r="CO140" s="337">
        <f>IFERROR(-SUM($I130,$AK130:CO130)/120,0)</f>
        <v>0</v>
      </c>
      <c r="CP140" s="337">
        <f>IFERROR(-SUM($I130,$AK130:CP130)/120,0)</f>
        <v>0</v>
      </c>
      <c r="CQ140" s="337">
        <f>IFERROR(-SUM($I130,$AK130:CQ130)/120,0)</f>
        <v>0</v>
      </c>
      <c r="CR140" s="339">
        <f>IFERROR(-SUM($I130,$AK130:CR130)/120,0)</f>
        <v>0</v>
      </c>
      <c r="CS140" s="337">
        <f>IFERROR(-SUM($I130,$AK130:CS130)/120,0)</f>
        <v>0</v>
      </c>
      <c r="CT140" s="337">
        <f>IFERROR(-SUM($I130,$AK130:CT130)/120,0)</f>
        <v>0</v>
      </c>
      <c r="CU140" s="337">
        <f>IFERROR(-SUM($I130,$AK130:CU130)/120,0)</f>
        <v>0</v>
      </c>
      <c r="CV140" s="337">
        <f>IFERROR(-SUM($I130,$AK130:CV130)/120,0)</f>
        <v>0</v>
      </c>
      <c r="CW140" s="337">
        <f>IFERROR(-SUM($I130,$AK130:CW130)/120,0)</f>
        <v>0</v>
      </c>
      <c r="CX140" s="337">
        <f>IFERROR(-SUM($I130,$AK130:CX130)/120,0)</f>
        <v>0</v>
      </c>
      <c r="CY140" s="337">
        <f>IFERROR(-SUM($I130,$AK130:CY130)/120,0)</f>
        <v>0</v>
      </c>
      <c r="CZ140" s="337">
        <f>IFERROR(-SUM($I130,$AK130:CZ130)/120,0)</f>
        <v>0</v>
      </c>
      <c r="DA140" s="337">
        <f>IFERROR(-SUM($I130,$AK130:DA130)/120,0)</f>
        <v>0</v>
      </c>
      <c r="DB140" s="337">
        <f>IFERROR(-SUM($I130,$AK130:DB130)/120,0)</f>
        <v>0</v>
      </c>
      <c r="DC140" s="337">
        <f>IFERROR(-SUM($I130,$AK130:DC130)/120,0)</f>
        <v>0</v>
      </c>
      <c r="DD140" s="339">
        <f>IFERROR(-SUM($I130,$AK130:DD130)/120,0)</f>
        <v>0</v>
      </c>
    </row>
    <row r="141" spans="3:108" outlineLevel="1">
      <c r="D141" s="291"/>
      <c r="E141" s="518" t="s">
        <v>209</v>
      </c>
      <c r="I141" s="331"/>
      <c r="M141" s="450"/>
      <c r="Q141" s="336">
        <f t="shared" si="530"/>
        <v>0</v>
      </c>
      <c r="R141" s="337">
        <f t="shared" si="531"/>
        <v>0</v>
      </c>
      <c r="S141" s="337">
        <f t="shared" si="532"/>
        <v>0</v>
      </c>
      <c r="T141" s="337">
        <f t="shared" si="533"/>
        <v>0</v>
      </c>
      <c r="U141" s="337">
        <f t="shared" si="534"/>
        <v>0</v>
      </c>
      <c r="V141" s="337">
        <f t="shared" si="535"/>
        <v>0</v>
      </c>
      <c r="W141" s="337">
        <f t="shared" si="536"/>
        <v>0</v>
      </c>
      <c r="X141" s="422"/>
      <c r="Y141" s="427"/>
      <c r="Z141" s="336"/>
      <c r="AA141" s="336"/>
      <c r="AB141" s="336"/>
      <c r="AC141" s="336"/>
      <c r="AD141" s="336"/>
      <c r="AE141" s="336"/>
      <c r="AF141" s="336"/>
      <c r="AG141" s="336"/>
      <c r="AH141" s="336"/>
      <c r="AI141" s="336"/>
      <c r="AJ141" s="336"/>
      <c r="AK141" s="429">
        <f t="shared" si="537"/>
        <v>0</v>
      </c>
      <c r="AL141" s="337">
        <f>IFERROR(-SUM($I131,$AK131:AL131)/120,0)</f>
        <v>0</v>
      </c>
      <c r="AM141" s="337">
        <f>IFERROR(-SUM($I131,$AK131:AM131)/120,0)</f>
        <v>0</v>
      </c>
      <c r="AN141" s="337">
        <f>IFERROR(-SUM($I131,$AK131:AN131)/120,0)</f>
        <v>0</v>
      </c>
      <c r="AO141" s="337">
        <f>IFERROR(-SUM($I131,$AK131:AO131)/120,0)</f>
        <v>0</v>
      </c>
      <c r="AP141" s="337">
        <f>IFERROR(-SUM($I131,$AK131:AP131)/120,0)</f>
        <v>0</v>
      </c>
      <c r="AQ141" s="337">
        <f>IFERROR(-SUM($I131,$AK131:AQ131)/120,0)</f>
        <v>0</v>
      </c>
      <c r="AR141" s="337">
        <f>IFERROR(-SUM($I131,$AK131:AR131)/120,0)</f>
        <v>0</v>
      </c>
      <c r="AS141" s="337">
        <f>IFERROR(-SUM($I131,$AK131:AS131)/120,0)</f>
        <v>0</v>
      </c>
      <c r="AT141" s="337">
        <f>IFERROR(-SUM($I131,$AK131:AT131)/120,0)</f>
        <v>0</v>
      </c>
      <c r="AU141" s="337">
        <f>IFERROR(-SUM($I131,$AK131:AU131)/120,0)</f>
        <v>0</v>
      </c>
      <c r="AV141" s="339">
        <f>IFERROR(-SUM($I131,$AK131:AV131)/120,0)</f>
        <v>0</v>
      </c>
      <c r="AW141" s="337">
        <f>IFERROR(-SUM($I131,$AK131:AW131)/120,0)</f>
        <v>0</v>
      </c>
      <c r="AX141" s="337">
        <f>IFERROR(-SUM($I131,$AK131:AX131)/120,0)</f>
        <v>0</v>
      </c>
      <c r="AY141" s="337">
        <f>IFERROR(-SUM($I131,$AK131:AY131)/120,0)</f>
        <v>0</v>
      </c>
      <c r="AZ141" s="337">
        <f>IFERROR(-SUM($I131,$AK131:AZ131)/120,0)</f>
        <v>0</v>
      </c>
      <c r="BA141" s="337">
        <f>IFERROR(-SUM($I131,$AK131:BA131)/120,0)</f>
        <v>0</v>
      </c>
      <c r="BB141" s="337">
        <f>IFERROR(-SUM($I131,$AK131:BB131)/120,0)</f>
        <v>0</v>
      </c>
      <c r="BC141" s="337">
        <f>IFERROR(-SUM($I131,$AK131:BC131)/120,0)</f>
        <v>0</v>
      </c>
      <c r="BD141" s="337">
        <f>IFERROR(-SUM($I131,$AK131:BD131)/120,0)</f>
        <v>0</v>
      </c>
      <c r="BE141" s="337">
        <f>IFERROR(-SUM($I131,$AK131:BE131)/120,0)</f>
        <v>0</v>
      </c>
      <c r="BF141" s="337">
        <f>IFERROR(-SUM($I131,$AK131:BF131)/120,0)</f>
        <v>0</v>
      </c>
      <c r="BG141" s="337">
        <f>IFERROR(-SUM($I131,$AK131:BG131)/120,0)</f>
        <v>0</v>
      </c>
      <c r="BH141" s="339">
        <f>IFERROR(-SUM($I131,$AK131:BH131)/120,0)</f>
        <v>0</v>
      </c>
      <c r="BI141" s="337">
        <f>IFERROR(-SUM($I131,$AK131:BI131)/120,0)</f>
        <v>0</v>
      </c>
      <c r="BJ141" s="337">
        <f>IFERROR(-SUM($I131,$AK131:BJ131)/120,0)</f>
        <v>0</v>
      </c>
      <c r="BK141" s="337">
        <f>IFERROR(-SUM($I131,$AK131:BK131)/120,0)</f>
        <v>0</v>
      </c>
      <c r="BL141" s="337">
        <f>IFERROR(-SUM($I131,$AK131:BL131)/120,0)</f>
        <v>0</v>
      </c>
      <c r="BM141" s="337">
        <f>IFERROR(-SUM($I131,$AK131:BM131)/120,0)</f>
        <v>0</v>
      </c>
      <c r="BN141" s="337">
        <f>IFERROR(-SUM($I131,$AK131:BN131)/120,0)</f>
        <v>0</v>
      </c>
      <c r="BO141" s="337">
        <f>IFERROR(-SUM($I131,$AK131:BO131)/120,0)</f>
        <v>0</v>
      </c>
      <c r="BP141" s="337">
        <f>IFERROR(-SUM($I131,$AK131:BP131)/120,0)</f>
        <v>0</v>
      </c>
      <c r="BQ141" s="337">
        <f>IFERROR(-SUM($I131,$AK131:BQ131)/120,0)</f>
        <v>0</v>
      </c>
      <c r="BR141" s="337">
        <f>IFERROR(-SUM($I131,$AK131:BR131)/120,0)</f>
        <v>0</v>
      </c>
      <c r="BS141" s="337">
        <f>IFERROR(-SUM($I131,$AK131:BS131)/120,0)</f>
        <v>0</v>
      </c>
      <c r="BT141" s="339">
        <f>IFERROR(-SUM($I131,$AK131:BT131)/120,0)</f>
        <v>0</v>
      </c>
      <c r="BU141" s="337">
        <f>IFERROR(-SUM($I131,$AK131:BU131)/120,0)</f>
        <v>0</v>
      </c>
      <c r="BV141" s="337">
        <f>IFERROR(-SUM($I131,$AK131:BV131)/120,0)</f>
        <v>0</v>
      </c>
      <c r="BW141" s="337">
        <f>IFERROR(-SUM($I131,$AK131:BW131)/120,0)</f>
        <v>0</v>
      </c>
      <c r="BX141" s="337">
        <f>IFERROR(-SUM($I131,$AK131:BX131)/120,0)</f>
        <v>0</v>
      </c>
      <c r="BY141" s="337">
        <f>IFERROR(-SUM($I131,$AK131:BY131)/120,0)</f>
        <v>0</v>
      </c>
      <c r="BZ141" s="337">
        <f>IFERROR(-SUM($I131,$AK131:BZ131)/120,0)</f>
        <v>0</v>
      </c>
      <c r="CA141" s="337">
        <f>IFERROR(-SUM($I131,$AK131:CA131)/120,0)</f>
        <v>0</v>
      </c>
      <c r="CB141" s="337">
        <f>IFERROR(-SUM($I131,$AK131:CB131)/120,0)</f>
        <v>0</v>
      </c>
      <c r="CC141" s="337">
        <f>IFERROR(-SUM($I131,$AK131:CC131)/120,0)</f>
        <v>0</v>
      </c>
      <c r="CD141" s="337">
        <f>IFERROR(-SUM($I131,$AK131:CD131)/120,0)</f>
        <v>0</v>
      </c>
      <c r="CE141" s="337">
        <f>IFERROR(-SUM($I131,$AK131:CE131)/120,0)</f>
        <v>0</v>
      </c>
      <c r="CF141" s="339">
        <f>IFERROR(-SUM($I131,$AK131:CF131)/120,0)</f>
        <v>0</v>
      </c>
      <c r="CG141" s="337">
        <f>IFERROR(-SUM($I131,$AK131:CG131)/120,0)</f>
        <v>0</v>
      </c>
      <c r="CH141" s="337">
        <f>IFERROR(-SUM($I131,$AK131:CH131)/120,0)</f>
        <v>0</v>
      </c>
      <c r="CI141" s="337">
        <f>IFERROR(-SUM($I131,$AK131:CI131)/120,0)</f>
        <v>0</v>
      </c>
      <c r="CJ141" s="337">
        <f>IFERROR(-SUM($I131,$AK131:CJ131)/120,0)</f>
        <v>0</v>
      </c>
      <c r="CK141" s="337">
        <f>IFERROR(-SUM($I131,$AK131:CK131)/120,0)</f>
        <v>0</v>
      </c>
      <c r="CL141" s="337">
        <f>IFERROR(-SUM($I131,$AK131:CL131)/120,0)</f>
        <v>0</v>
      </c>
      <c r="CM141" s="337">
        <f>IFERROR(-SUM($I131,$AK131:CM131)/120,0)</f>
        <v>0</v>
      </c>
      <c r="CN141" s="337">
        <f>IFERROR(-SUM($I131,$AK131:CN131)/120,0)</f>
        <v>0</v>
      </c>
      <c r="CO141" s="337">
        <f>IFERROR(-SUM($I131,$AK131:CO131)/120,0)</f>
        <v>0</v>
      </c>
      <c r="CP141" s="337">
        <f>IFERROR(-SUM($I131,$AK131:CP131)/120,0)</f>
        <v>0</v>
      </c>
      <c r="CQ141" s="337">
        <f>IFERROR(-SUM($I131,$AK131:CQ131)/120,0)</f>
        <v>0</v>
      </c>
      <c r="CR141" s="339">
        <f>IFERROR(-SUM($I131,$AK131:CR131)/120,0)</f>
        <v>0</v>
      </c>
      <c r="CS141" s="337">
        <f>IFERROR(-SUM($I131,$AK131:CS131)/120,0)</f>
        <v>0</v>
      </c>
      <c r="CT141" s="337">
        <f>IFERROR(-SUM($I131,$AK131:CT131)/120,0)</f>
        <v>0</v>
      </c>
      <c r="CU141" s="337">
        <f>IFERROR(-SUM($I131,$AK131:CU131)/120,0)</f>
        <v>0</v>
      </c>
      <c r="CV141" s="337">
        <f>IFERROR(-SUM($I131,$AK131:CV131)/120,0)</f>
        <v>0</v>
      </c>
      <c r="CW141" s="337">
        <f>IFERROR(-SUM($I131,$AK131:CW131)/120,0)</f>
        <v>0</v>
      </c>
      <c r="CX141" s="337">
        <f>IFERROR(-SUM($I131,$AK131:CX131)/120,0)</f>
        <v>0</v>
      </c>
      <c r="CY141" s="337">
        <f>IFERROR(-SUM($I131,$AK131:CY131)/120,0)</f>
        <v>0</v>
      </c>
      <c r="CZ141" s="337">
        <f>IFERROR(-SUM($I131,$AK131:CZ131)/120,0)</f>
        <v>0</v>
      </c>
      <c r="DA141" s="337">
        <f>IFERROR(-SUM($I131,$AK131:DA131)/120,0)</f>
        <v>0</v>
      </c>
      <c r="DB141" s="337">
        <f>IFERROR(-SUM($I131,$AK131:DB131)/120,0)</f>
        <v>0</v>
      </c>
      <c r="DC141" s="337">
        <f>IFERROR(-SUM($I131,$AK131:DC131)/120,0)</f>
        <v>0</v>
      </c>
      <c r="DD141" s="339">
        <f>IFERROR(-SUM($I131,$AK131:DD131)/120,0)</f>
        <v>0</v>
      </c>
    </row>
    <row r="142" spans="3:108" outlineLevel="1">
      <c r="D142" s="291"/>
      <c r="E142" s="518" t="s">
        <v>210</v>
      </c>
      <c r="I142" s="331"/>
      <c r="K142" s="451"/>
      <c r="Q142" s="336">
        <f t="shared" si="530"/>
        <v>0</v>
      </c>
      <c r="R142" s="337">
        <f t="shared" si="531"/>
        <v>0</v>
      </c>
      <c r="S142" s="337">
        <f t="shared" si="532"/>
        <v>0</v>
      </c>
      <c r="T142" s="337">
        <f t="shared" si="533"/>
        <v>0</v>
      </c>
      <c r="U142" s="337">
        <f t="shared" si="534"/>
        <v>0</v>
      </c>
      <c r="V142" s="337">
        <f t="shared" si="535"/>
        <v>0</v>
      </c>
      <c r="W142" s="337">
        <f t="shared" si="536"/>
        <v>0</v>
      </c>
      <c r="X142" s="422"/>
      <c r="Y142" s="427"/>
      <c r="Z142" s="336"/>
      <c r="AA142" s="336"/>
      <c r="AB142" s="336"/>
      <c r="AC142" s="336"/>
      <c r="AD142" s="336"/>
      <c r="AE142" s="336"/>
      <c r="AF142" s="336"/>
      <c r="AG142" s="336"/>
      <c r="AH142" s="336"/>
      <c r="AI142" s="336"/>
      <c r="AJ142" s="336"/>
      <c r="AK142" s="429">
        <f t="shared" si="537"/>
        <v>0</v>
      </c>
      <c r="AL142" s="337">
        <f>IFERROR(-SUM($I132,$AK132:AL132)/120,0)</f>
        <v>0</v>
      </c>
      <c r="AM142" s="337">
        <f>IFERROR(-SUM($I132,$AK132:AM132)/120,0)</f>
        <v>0</v>
      </c>
      <c r="AN142" s="337">
        <f>IFERROR(-SUM($I132,$AK132:AN132)/120,0)</f>
        <v>0</v>
      </c>
      <c r="AO142" s="337">
        <f>IFERROR(-SUM($I132,$AK132:AO132)/120,0)</f>
        <v>0</v>
      </c>
      <c r="AP142" s="337">
        <f>IFERROR(-SUM($I132,$AK132:AP132)/120,0)</f>
        <v>0</v>
      </c>
      <c r="AQ142" s="337">
        <f>IFERROR(-SUM($I132,$AK132:AQ132)/120,0)</f>
        <v>0</v>
      </c>
      <c r="AR142" s="337">
        <f>IFERROR(-SUM($I132,$AK132:AR132)/120,0)</f>
        <v>0</v>
      </c>
      <c r="AS142" s="337">
        <f>IFERROR(-SUM($I132,$AK132:AS132)/120,0)</f>
        <v>0</v>
      </c>
      <c r="AT142" s="337">
        <f>IFERROR(-SUM($I132,$AK132:AT132)/120,0)</f>
        <v>0</v>
      </c>
      <c r="AU142" s="337">
        <f>IFERROR(-SUM($I132,$AK132:AU132)/120,0)</f>
        <v>0</v>
      </c>
      <c r="AV142" s="339">
        <f>IFERROR(-SUM($I132,$AK132:AV132)/120,0)</f>
        <v>0</v>
      </c>
      <c r="AW142" s="337">
        <f>IFERROR(-SUM($I132,$AK132:AW132)/120,0)</f>
        <v>0</v>
      </c>
      <c r="AX142" s="337">
        <f>IFERROR(-SUM($I132,$AK132:AX132)/120,0)</f>
        <v>0</v>
      </c>
      <c r="AY142" s="337">
        <f>IFERROR(-SUM($I132,$AK132:AY132)/120,0)</f>
        <v>0</v>
      </c>
      <c r="AZ142" s="337">
        <f>IFERROR(-SUM($I132,$AK132:AZ132)/120,0)</f>
        <v>0</v>
      </c>
      <c r="BA142" s="337">
        <f>IFERROR(-SUM($I132,$AK132:BA132)/120,0)</f>
        <v>0</v>
      </c>
      <c r="BB142" s="337">
        <f>IFERROR(-SUM($I132,$AK132:BB132)/120,0)</f>
        <v>0</v>
      </c>
      <c r="BC142" s="337">
        <f>IFERROR(-SUM($I132,$AK132:BC132)/120,0)</f>
        <v>0</v>
      </c>
      <c r="BD142" s="337">
        <f>IFERROR(-SUM($I132,$AK132:BD132)/120,0)</f>
        <v>0</v>
      </c>
      <c r="BE142" s="337">
        <f>IFERROR(-SUM($I132,$AK132:BE132)/120,0)</f>
        <v>0</v>
      </c>
      <c r="BF142" s="337">
        <f>IFERROR(-SUM($I132,$AK132:BF132)/120,0)</f>
        <v>0</v>
      </c>
      <c r="BG142" s="337">
        <f>IFERROR(-SUM($I132,$AK132:BG132)/120,0)</f>
        <v>0</v>
      </c>
      <c r="BH142" s="339">
        <f>IFERROR(-SUM($I132,$AK132:BH132)/120,0)</f>
        <v>0</v>
      </c>
      <c r="BI142" s="337">
        <f>IFERROR(-SUM($I132,$AK132:BI132)/120,0)</f>
        <v>0</v>
      </c>
      <c r="BJ142" s="337">
        <f>IFERROR(-SUM($I132,$AK132:BJ132)/120,0)</f>
        <v>0</v>
      </c>
      <c r="BK142" s="337">
        <f>IFERROR(-SUM($I132,$AK132:BK132)/120,0)</f>
        <v>0</v>
      </c>
      <c r="BL142" s="337">
        <f>IFERROR(-SUM($I132,$AK132:BL132)/120,0)</f>
        <v>0</v>
      </c>
      <c r="BM142" s="337">
        <f>IFERROR(-SUM($I132,$AK132:BM132)/120,0)</f>
        <v>0</v>
      </c>
      <c r="BN142" s="337">
        <f>IFERROR(-SUM($I132,$AK132:BN132)/120,0)</f>
        <v>0</v>
      </c>
      <c r="BO142" s="337">
        <f>IFERROR(-SUM($I132,$AK132:BO132)/120,0)</f>
        <v>0</v>
      </c>
      <c r="BP142" s="337">
        <f>IFERROR(-SUM($I132,$AK132:BP132)/120,0)</f>
        <v>0</v>
      </c>
      <c r="BQ142" s="337">
        <f>IFERROR(-SUM($I132,$AK132:BQ132)/120,0)</f>
        <v>0</v>
      </c>
      <c r="BR142" s="337">
        <f>IFERROR(-SUM($I132,$AK132:BR132)/120,0)</f>
        <v>0</v>
      </c>
      <c r="BS142" s="337">
        <f>IFERROR(-SUM($I132,$AK132:BS132)/120,0)</f>
        <v>0</v>
      </c>
      <c r="BT142" s="339">
        <f>IFERROR(-SUM($I132,$AK132:BT132)/120,0)</f>
        <v>0</v>
      </c>
      <c r="BU142" s="337">
        <f>IFERROR(-SUM($I132,$AK132:BU132)/120,0)</f>
        <v>0</v>
      </c>
      <c r="BV142" s="337">
        <f>IFERROR(-SUM($I132,$AK132:BV132)/120,0)</f>
        <v>0</v>
      </c>
      <c r="BW142" s="337">
        <f>IFERROR(-SUM($I132,$AK132:BW132)/120,0)</f>
        <v>0</v>
      </c>
      <c r="BX142" s="337">
        <f>IFERROR(-SUM($I132,$AK132:BX132)/120,0)</f>
        <v>0</v>
      </c>
      <c r="BY142" s="337">
        <f>IFERROR(-SUM($I132,$AK132:BY132)/120,0)</f>
        <v>0</v>
      </c>
      <c r="BZ142" s="337">
        <f>IFERROR(-SUM($I132,$AK132:BZ132)/120,0)</f>
        <v>0</v>
      </c>
      <c r="CA142" s="337">
        <f>IFERROR(-SUM($I132,$AK132:CA132)/120,0)</f>
        <v>0</v>
      </c>
      <c r="CB142" s="337">
        <f>IFERROR(-SUM($I132,$AK132:CB132)/120,0)</f>
        <v>0</v>
      </c>
      <c r="CC142" s="337">
        <f>IFERROR(-SUM($I132,$AK132:CC132)/120,0)</f>
        <v>0</v>
      </c>
      <c r="CD142" s="337">
        <f>IFERROR(-SUM($I132,$AK132:CD132)/120,0)</f>
        <v>0</v>
      </c>
      <c r="CE142" s="337">
        <f>IFERROR(-SUM($I132,$AK132:CE132)/120,0)</f>
        <v>0</v>
      </c>
      <c r="CF142" s="339">
        <f>IFERROR(-SUM($I132,$AK132:CF132)/120,0)</f>
        <v>0</v>
      </c>
      <c r="CG142" s="337">
        <f>IFERROR(-SUM($I132,$AK132:CG132)/120,0)</f>
        <v>0</v>
      </c>
      <c r="CH142" s="337">
        <f>IFERROR(-SUM($I132,$AK132:CH132)/120,0)</f>
        <v>0</v>
      </c>
      <c r="CI142" s="337">
        <f>IFERROR(-SUM($I132,$AK132:CI132)/120,0)</f>
        <v>0</v>
      </c>
      <c r="CJ142" s="337">
        <f>IFERROR(-SUM($I132,$AK132:CJ132)/120,0)</f>
        <v>0</v>
      </c>
      <c r="CK142" s="337">
        <f>IFERROR(-SUM($I132,$AK132:CK132)/120,0)</f>
        <v>0</v>
      </c>
      <c r="CL142" s="337">
        <f>IFERROR(-SUM($I132,$AK132:CL132)/120,0)</f>
        <v>0</v>
      </c>
      <c r="CM142" s="337">
        <f>IFERROR(-SUM($I132,$AK132:CM132)/120,0)</f>
        <v>0</v>
      </c>
      <c r="CN142" s="337">
        <f>IFERROR(-SUM($I132,$AK132:CN132)/120,0)</f>
        <v>0</v>
      </c>
      <c r="CO142" s="337">
        <f>IFERROR(-SUM($I132,$AK132:CO132)/120,0)</f>
        <v>0</v>
      </c>
      <c r="CP142" s="337">
        <f>IFERROR(-SUM($I132,$AK132:CP132)/120,0)</f>
        <v>0</v>
      </c>
      <c r="CQ142" s="337">
        <f>IFERROR(-SUM($I132,$AK132:CQ132)/120,0)</f>
        <v>0</v>
      </c>
      <c r="CR142" s="339">
        <f>IFERROR(-SUM($I132,$AK132:CR132)/120,0)</f>
        <v>0</v>
      </c>
      <c r="CS142" s="337">
        <f>IFERROR(-SUM($I132,$AK132:CS132)/120,0)</f>
        <v>0</v>
      </c>
      <c r="CT142" s="337">
        <f>IFERROR(-SUM($I132,$AK132:CT132)/120,0)</f>
        <v>0</v>
      </c>
      <c r="CU142" s="337">
        <f>IFERROR(-SUM($I132,$AK132:CU132)/120,0)</f>
        <v>0</v>
      </c>
      <c r="CV142" s="337">
        <f>IFERROR(-SUM($I132,$AK132:CV132)/120,0)</f>
        <v>0</v>
      </c>
      <c r="CW142" s="337">
        <f>IFERROR(-SUM($I132,$AK132:CW132)/120,0)</f>
        <v>0</v>
      </c>
      <c r="CX142" s="337">
        <f>IFERROR(-SUM($I132,$AK132:CX132)/120,0)</f>
        <v>0</v>
      </c>
      <c r="CY142" s="337">
        <f>IFERROR(-SUM($I132,$AK132:CY132)/120,0)</f>
        <v>0</v>
      </c>
      <c r="CZ142" s="337">
        <f>IFERROR(-SUM($I132,$AK132:CZ132)/120,0)</f>
        <v>0</v>
      </c>
      <c r="DA142" s="337">
        <f>IFERROR(-SUM($I132,$AK132:DA132)/120,0)</f>
        <v>0</v>
      </c>
      <c r="DB142" s="337">
        <f>IFERROR(-SUM($I132,$AK132:DB132)/120,0)</f>
        <v>0</v>
      </c>
      <c r="DC142" s="337">
        <f>IFERROR(-SUM($I132,$AK132:DC132)/120,0)</f>
        <v>0</v>
      </c>
      <c r="DD142" s="339">
        <f>IFERROR(-SUM($I132,$AK132:DD132)/120,0)</f>
        <v>0</v>
      </c>
    </row>
    <row r="143" spans="3:108" outlineLevel="1">
      <c r="D143" s="291"/>
      <c r="E143" s="452"/>
      <c r="I143" s="331"/>
      <c r="K143" s="451"/>
      <c r="Q143" s="336">
        <f t="shared" si="530"/>
        <v>0</v>
      </c>
      <c r="R143" s="337">
        <f t="shared" si="531"/>
        <v>0</v>
      </c>
      <c r="S143" s="337">
        <f t="shared" si="532"/>
        <v>0</v>
      </c>
      <c r="T143" s="337">
        <f t="shared" si="533"/>
        <v>0</v>
      </c>
      <c r="U143" s="337">
        <f t="shared" si="534"/>
        <v>0</v>
      </c>
      <c r="V143" s="337">
        <f t="shared" si="535"/>
        <v>0</v>
      </c>
      <c r="W143" s="337">
        <f t="shared" si="536"/>
        <v>0</v>
      </c>
      <c r="X143" s="422"/>
      <c r="Y143" s="427"/>
      <c r="Z143" s="336"/>
      <c r="AA143" s="336"/>
      <c r="AB143" s="336"/>
      <c r="AC143" s="336"/>
      <c r="AD143" s="336"/>
      <c r="AE143" s="336"/>
      <c r="AF143" s="336"/>
      <c r="AG143" s="336"/>
      <c r="AH143" s="336"/>
      <c r="AI143" s="336"/>
      <c r="AJ143" s="336"/>
      <c r="AK143" s="429">
        <f t="shared" si="537"/>
        <v>0</v>
      </c>
      <c r="AL143" s="337">
        <f>IFERROR(-SUM($I133,$AK133:AL133)/120,0)</f>
        <v>0</v>
      </c>
      <c r="AM143" s="337">
        <f>IFERROR(-SUM($I133,$AK133:AM133)/120,0)</f>
        <v>0</v>
      </c>
      <c r="AN143" s="337">
        <f>IFERROR(-SUM($I133,$AK133:AN133)/120,0)</f>
        <v>0</v>
      </c>
      <c r="AO143" s="337">
        <f>IFERROR(-SUM($I133,$AK133:AO133)/120,0)</f>
        <v>0</v>
      </c>
      <c r="AP143" s="337">
        <f>IFERROR(-SUM($I133,$AK133:AP133)/120,0)</f>
        <v>0</v>
      </c>
      <c r="AQ143" s="337">
        <f>IFERROR(-SUM($I133,$AK133:AQ133)/120,0)</f>
        <v>0</v>
      </c>
      <c r="AR143" s="337">
        <f>IFERROR(-SUM($I133,$AK133:AR133)/120,0)</f>
        <v>0</v>
      </c>
      <c r="AS143" s="337">
        <f>IFERROR(-SUM($I133,$AK133:AS133)/120,0)</f>
        <v>0</v>
      </c>
      <c r="AT143" s="337">
        <f>IFERROR(-SUM($I133,$AK133:AT133)/120,0)</f>
        <v>0</v>
      </c>
      <c r="AU143" s="337">
        <f>IFERROR(-SUM($I133,$AK133:AU133)/120,0)</f>
        <v>0</v>
      </c>
      <c r="AV143" s="339">
        <f>IFERROR(-SUM($I133,$AK133:AV133)/120,0)</f>
        <v>0</v>
      </c>
      <c r="AW143" s="337">
        <f>IFERROR(-SUM($I133,$AK133:AW133)/120,0)</f>
        <v>0</v>
      </c>
      <c r="AX143" s="337">
        <f>IFERROR(-SUM($I133,$AK133:AX133)/120,0)</f>
        <v>0</v>
      </c>
      <c r="AY143" s="337">
        <f>IFERROR(-SUM($I133,$AK133:AY133)/120,0)</f>
        <v>0</v>
      </c>
      <c r="AZ143" s="337">
        <f>IFERROR(-SUM($I133,$AK133:AZ133)/120,0)</f>
        <v>0</v>
      </c>
      <c r="BA143" s="337">
        <f>IFERROR(-SUM($I133,$AK133:BA133)/120,0)</f>
        <v>0</v>
      </c>
      <c r="BB143" s="337">
        <f>IFERROR(-SUM($I133,$AK133:BB133)/120,0)</f>
        <v>0</v>
      </c>
      <c r="BC143" s="337">
        <f>IFERROR(-SUM($I133,$AK133:BC133)/120,0)</f>
        <v>0</v>
      </c>
      <c r="BD143" s="337">
        <f>IFERROR(-SUM($I133,$AK133:BD133)/120,0)</f>
        <v>0</v>
      </c>
      <c r="BE143" s="337">
        <f>IFERROR(-SUM($I133,$AK133:BE133)/120,0)</f>
        <v>0</v>
      </c>
      <c r="BF143" s="337">
        <f>IFERROR(-SUM($I133,$AK133:BF133)/120,0)</f>
        <v>0</v>
      </c>
      <c r="BG143" s="337">
        <f>IFERROR(-SUM($I133,$AK133:BG133)/120,0)</f>
        <v>0</v>
      </c>
      <c r="BH143" s="339">
        <f>IFERROR(-SUM($I133,$AK133:BH133)/120,0)</f>
        <v>0</v>
      </c>
      <c r="BI143" s="337">
        <f>IFERROR(-SUM($I133,$AK133:BI133)/120,0)</f>
        <v>0</v>
      </c>
      <c r="BJ143" s="337">
        <f>IFERROR(-SUM($I133,$AK133:BJ133)/120,0)</f>
        <v>0</v>
      </c>
      <c r="BK143" s="337">
        <f>IFERROR(-SUM($I133,$AK133:BK133)/120,0)</f>
        <v>0</v>
      </c>
      <c r="BL143" s="337">
        <f>IFERROR(-SUM($I133,$AK133:BL133)/120,0)</f>
        <v>0</v>
      </c>
      <c r="BM143" s="337">
        <f>IFERROR(-SUM($I133,$AK133:BM133)/120,0)</f>
        <v>0</v>
      </c>
      <c r="BN143" s="337">
        <f>IFERROR(-SUM($I133,$AK133:BN133)/120,0)</f>
        <v>0</v>
      </c>
      <c r="BO143" s="337">
        <f>IFERROR(-SUM($I133,$AK133:BO133)/120,0)</f>
        <v>0</v>
      </c>
      <c r="BP143" s="337">
        <f>IFERROR(-SUM($I133,$AK133:BP133)/120,0)</f>
        <v>0</v>
      </c>
      <c r="BQ143" s="337">
        <f>IFERROR(-SUM($I133,$AK133:BQ133)/120,0)</f>
        <v>0</v>
      </c>
      <c r="BR143" s="337">
        <f>IFERROR(-SUM($I133,$AK133:BR133)/120,0)</f>
        <v>0</v>
      </c>
      <c r="BS143" s="337">
        <f>IFERROR(-SUM($I133,$AK133:BS133)/120,0)</f>
        <v>0</v>
      </c>
      <c r="BT143" s="339">
        <f>IFERROR(-SUM($I133,$AK133:BT133)/120,0)</f>
        <v>0</v>
      </c>
      <c r="BU143" s="337">
        <f>IFERROR(-SUM($I133,$AK133:BU133)/120,0)</f>
        <v>0</v>
      </c>
      <c r="BV143" s="337">
        <f>IFERROR(-SUM($I133,$AK133:BV133)/120,0)</f>
        <v>0</v>
      </c>
      <c r="BW143" s="337">
        <f>IFERROR(-SUM($I133,$AK133:BW133)/120,0)</f>
        <v>0</v>
      </c>
      <c r="BX143" s="337">
        <f>IFERROR(-SUM($I133,$AK133:BX133)/120,0)</f>
        <v>0</v>
      </c>
      <c r="BY143" s="337">
        <f>IFERROR(-SUM($I133,$AK133:BY133)/120,0)</f>
        <v>0</v>
      </c>
      <c r="BZ143" s="337">
        <f>IFERROR(-SUM($I133,$AK133:BZ133)/120,0)</f>
        <v>0</v>
      </c>
      <c r="CA143" s="337">
        <f>IFERROR(-SUM($I133,$AK133:CA133)/120,0)</f>
        <v>0</v>
      </c>
      <c r="CB143" s="337">
        <f>IFERROR(-SUM($I133,$AK133:CB133)/120,0)</f>
        <v>0</v>
      </c>
      <c r="CC143" s="337">
        <f>IFERROR(-SUM($I133,$AK133:CC133)/120,0)</f>
        <v>0</v>
      </c>
      <c r="CD143" s="337">
        <f>IFERROR(-SUM($I133,$AK133:CD133)/120,0)</f>
        <v>0</v>
      </c>
      <c r="CE143" s="337">
        <f>IFERROR(-SUM($I133,$AK133:CE133)/120,0)</f>
        <v>0</v>
      </c>
      <c r="CF143" s="339">
        <f>IFERROR(-SUM($I133,$AK133:CF133)/120,0)</f>
        <v>0</v>
      </c>
      <c r="CG143" s="337">
        <f>IFERROR(-SUM($I133,$AK133:CG133)/120,0)</f>
        <v>0</v>
      </c>
      <c r="CH143" s="337">
        <f>IFERROR(-SUM($I133,$AK133:CH133)/120,0)</f>
        <v>0</v>
      </c>
      <c r="CI143" s="337">
        <f>IFERROR(-SUM($I133,$AK133:CI133)/120,0)</f>
        <v>0</v>
      </c>
      <c r="CJ143" s="337">
        <f>IFERROR(-SUM($I133,$AK133:CJ133)/120,0)</f>
        <v>0</v>
      </c>
      <c r="CK143" s="337">
        <f>IFERROR(-SUM($I133,$AK133:CK133)/120,0)</f>
        <v>0</v>
      </c>
      <c r="CL143" s="337">
        <f>IFERROR(-SUM($I133,$AK133:CL133)/120,0)</f>
        <v>0</v>
      </c>
      <c r="CM143" s="337">
        <f>IFERROR(-SUM($I133,$AK133:CM133)/120,0)</f>
        <v>0</v>
      </c>
      <c r="CN143" s="337">
        <f>IFERROR(-SUM($I133,$AK133:CN133)/120,0)</f>
        <v>0</v>
      </c>
      <c r="CO143" s="337">
        <f>IFERROR(-SUM($I133,$AK133:CO133)/120,0)</f>
        <v>0</v>
      </c>
      <c r="CP143" s="337">
        <f>IFERROR(-SUM($I133,$AK133:CP133)/120,0)</f>
        <v>0</v>
      </c>
      <c r="CQ143" s="337">
        <f>IFERROR(-SUM($I133,$AK133:CQ133)/120,0)</f>
        <v>0</v>
      </c>
      <c r="CR143" s="339">
        <f>IFERROR(-SUM($I133,$AK133:CR133)/120,0)</f>
        <v>0</v>
      </c>
      <c r="CS143" s="337">
        <f>IFERROR(-SUM($I133,$AK133:CS133)/120,0)</f>
        <v>0</v>
      </c>
      <c r="CT143" s="337">
        <f>IFERROR(-SUM($I133,$AK133:CT133)/120,0)</f>
        <v>0</v>
      </c>
      <c r="CU143" s="337">
        <f>IFERROR(-SUM($I133,$AK133:CU133)/120,0)</f>
        <v>0</v>
      </c>
      <c r="CV143" s="337">
        <f>IFERROR(-SUM($I133,$AK133:CV133)/120,0)</f>
        <v>0</v>
      </c>
      <c r="CW143" s="337">
        <f>IFERROR(-SUM($I133,$AK133:CW133)/120,0)</f>
        <v>0</v>
      </c>
      <c r="CX143" s="337">
        <f>IFERROR(-SUM($I133,$AK133:CX133)/120,0)</f>
        <v>0</v>
      </c>
      <c r="CY143" s="337">
        <f>IFERROR(-SUM($I133,$AK133:CY133)/120,0)</f>
        <v>0</v>
      </c>
      <c r="CZ143" s="337">
        <f>IFERROR(-SUM($I133,$AK133:CZ133)/120,0)</f>
        <v>0</v>
      </c>
      <c r="DA143" s="337">
        <f>IFERROR(-SUM($I133,$AK133:DA133)/120,0)</f>
        <v>0</v>
      </c>
      <c r="DB143" s="337">
        <f>IFERROR(-SUM($I133,$AK133:DB133)/120,0)</f>
        <v>0</v>
      </c>
      <c r="DC143" s="337">
        <f>IFERROR(-SUM($I133,$AK133:DC133)/120,0)</f>
        <v>0</v>
      </c>
      <c r="DD143" s="339">
        <f>IFERROR(-SUM($I133,$AK133:DD133)/120,0)</f>
        <v>0</v>
      </c>
    </row>
    <row r="144" spans="3:108" s="330" customFormat="1">
      <c r="C144" s="291"/>
      <c r="E144" s="453" t="s">
        <v>359</v>
      </c>
      <c r="F144" s="296"/>
      <c r="G144" s="296"/>
      <c r="H144" s="296"/>
      <c r="I144" s="324"/>
      <c r="J144" s="296"/>
      <c r="K144" s="296"/>
      <c r="L144" s="296"/>
      <c r="M144" s="296"/>
      <c r="N144" s="296"/>
      <c r="O144" s="296"/>
      <c r="Q144" s="325">
        <f t="shared" si="530"/>
        <v>0</v>
      </c>
      <c r="R144" s="326">
        <f t="shared" si="531"/>
        <v>-1195</v>
      </c>
      <c r="S144" s="326">
        <f t="shared" si="532"/>
        <v>-1554.9999999999998</v>
      </c>
      <c r="T144" s="326">
        <f t="shared" si="533"/>
        <v>-1914.9999999999998</v>
      </c>
      <c r="U144" s="326">
        <f t="shared" si="534"/>
        <v>-28080</v>
      </c>
      <c r="V144" s="326">
        <f t="shared" si="535"/>
        <v>-76079.999999999985</v>
      </c>
      <c r="W144" s="326">
        <f t="shared" si="536"/>
        <v>-124080</v>
      </c>
      <c r="X144" s="327"/>
      <c r="Y144" s="325">
        <f t="shared" ref="Y144:BD144" si="538">SUM(Y138:Y143)</f>
        <v>0</v>
      </c>
      <c r="Z144" s="325">
        <f t="shared" si="538"/>
        <v>0</v>
      </c>
      <c r="AA144" s="325">
        <f t="shared" si="538"/>
        <v>0</v>
      </c>
      <c r="AB144" s="325">
        <f t="shared" si="538"/>
        <v>0</v>
      </c>
      <c r="AC144" s="325">
        <f t="shared" si="538"/>
        <v>0</v>
      </c>
      <c r="AD144" s="325">
        <f t="shared" si="538"/>
        <v>0</v>
      </c>
      <c r="AE144" s="325">
        <f t="shared" si="538"/>
        <v>0</v>
      </c>
      <c r="AF144" s="325">
        <f t="shared" si="538"/>
        <v>0</v>
      </c>
      <c r="AG144" s="325">
        <f t="shared" si="538"/>
        <v>0</v>
      </c>
      <c r="AH144" s="325">
        <f t="shared" si="538"/>
        <v>0</v>
      </c>
      <c r="AI144" s="325">
        <f t="shared" si="538"/>
        <v>0</v>
      </c>
      <c r="AJ144" s="325">
        <f t="shared" si="538"/>
        <v>0</v>
      </c>
      <c r="AK144" s="328">
        <f t="shared" si="538"/>
        <v>-85.833333333333329</v>
      </c>
      <c r="AL144" s="326">
        <f t="shared" si="538"/>
        <v>-88.333333333333329</v>
      </c>
      <c r="AM144" s="326">
        <f t="shared" si="538"/>
        <v>-90.833333333333329</v>
      </c>
      <c r="AN144" s="326">
        <f t="shared" si="538"/>
        <v>-93.333333333333329</v>
      </c>
      <c r="AO144" s="326">
        <f t="shared" si="538"/>
        <v>-95.833333333333329</v>
      </c>
      <c r="AP144" s="326">
        <f t="shared" si="538"/>
        <v>-98.333333333333329</v>
      </c>
      <c r="AQ144" s="326">
        <f t="shared" si="538"/>
        <v>-100.83333333333333</v>
      </c>
      <c r="AR144" s="326">
        <f t="shared" si="538"/>
        <v>-103.33333333333333</v>
      </c>
      <c r="AS144" s="326">
        <f t="shared" si="538"/>
        <v>-105.83333333333333</v>
      </c>
      <c r="AT144" s="326">
        <f t="shared" si="538"/>
        <v>-108.33333333333333</v>
      </c>
      <c r="AU144" s="326">
        <f t="shared" si="538"/>
        <v>-110.83333333333333</v>
      </c>
      <c r="AV144" s="329">
        <f t="shared" si="538"/>
        <v>-113.33333333333333</v>
      </c>
      <c r="AW144" s="326">
        <f t="shared" si="538"/>
        <v>-115.83333333333333</v>
      </c>
      <c r="AX144" s="326">
        <f t="shared" si="538"/>
        <v>-118.33333333333333</v>
      </c>
      <c r="AY144" s="326">
        <f t="shared" si="538"/>
        <v>-120.83333333333333</v>
      </c>
      <c r="AZ144" s="326">
        <f t="shared" si="538"/>
        <v>-123.33333333333333</v>
      </c>
      <c r="BA144" s="326">
        <f t="shared" si="538"/>
        <v>-125.83333333333333</v>
      </c>
      <c r="BB144" s="326">
        <f t="shared" si="538"/>
        <v>-128.33333333333334</v>
      </c>
      <c r="BC144" s="326">
        <f t="shared" si="538"/>
        <v>-130.83333333333334</v>
      </c>
      <c r="BD144" s="326">
        <f t="shared" si="538"/>
        <v>-133.33333333333334</v>
      </c>
      <c r="BE144" s="326">
        <f t="shared" ref="BE144:CJ144" si="539">SUM(BE138:BE143)</f>
        <v>-135.83333333333334</v>
      </c>
      <c r="BF144" s="326">
        <f t="shared" si="539"/>
        <v>-138.33333333333334</v>
      </c>
      <c r="BG144" s="326">
        <f t="shared" si="539"/>
        <v>-140.83333333333334</v>
      </c>
      <c r="BH144" s="329">
        <f t="shared" si="539"/>
        <v>-143.33333333333334</v>
      </c>
      <c r="BI144" s="326">
        <f t="shared" si="539"/>
        <v>-145.83333333333334</v>
      </c>
      <c r="BJ144" s="326">
        <f t="shared" si="539"/>
        <v>-148.33333333333334</v>
      </c>
      <c r="BK144" s="326">
        <f t="shared" si="539"/>
        <v>-150.83333333333334</v>
      </c>
      <c r="BL144" s="326">
        <f t="shared" si="539"/>
        <v>-153.33333333333334</v>
      </c>
      <c r="BM144" s="326">
        <f t="shared" si="539"/>
        <v>-155.83333333333334</v>
      </c>
      <c r="BN144" s="326">
        <f t="shared" si="539"/>
        <v>-158.33333333333334</v>
      </c>
      <c r="BO144" s="326">
        <f t="shared" si="539"/>
        <v>-160.83333333333334</v>
      </c>
      <c r="BP144" s="326">
        <f t="shared" si="539"/>
        <v>-163.33333333333334</v>
      </c>
      <c r="BQ144" s="326">
        <f t="shared" si="539"/>
        <v>-165.83333333333334</v>
      </c>
      <c r="BR144" s="326">
        <f t="shared" si="539"/>
        <v>-168.33333333333334</v>
      </c>
      <c r="BS144" s="326">
        <f t="shared" si="539"/>
        <v>-170.83333333333334</v>
      </c>
      <c r="BT144" s="329">
        <f t="shared" si="539"/>
        <v>-173.33333333333334</v>
      </c>
      <c r="BU144" s="326">
        <f t="shared" si="539"/>
        <v>-506.66666666666669</v>
      </c>
      <c r="BV144" s="326">
        <f t="shared" si="539"/>
        <v>-840</v>
      </c>
      <c r="BW144" s="326">
        <f t="shared" si="539"/>
        <v>-1173.3333333333333</v>
      </c>
      <c r="BX144" s="326">
        <f t="shared" si="539"/>
        <v>-1506.6666666666667</v>
      </c>
      <c r="BY144" s="326">
        <f t="shared" si="539"/>
        <v>-1840</v>
      </c>
      <c r="BZ144" s="326">
        <f t="shared" si="539"/>
        <v>-2173.3333333333335</v>
      </c>
      <c r="CA144" s="326">
        <f t="shared" si="539"/>
        <v>-2506.6666666666665</v>
      </c>
      <c r="CB144" s="326">
        <f t="shared" si="539"/>
        <v>-2840</v>
      </c>
      <c r="CC144" s="326">
        <f t="shared" si="539"/>
        <v>-3173.3333333333335</v>
      </c>
      <c r="CD144" s="326">
        <f t="shared" si="539"/>
        <v>-3506.6666666666665</v>
      </c>
      <c r="CE144" s="326">
        <f t="shared" si="539"/>
        <v>-3840</v>
      </c>
      <c r="CF144" s="329">
        <f t="shared" si="539"/>
        <v>-4173.333333333333</v>
      </c>
      <c r="CG144" s="326">
        <f t="shared" si="539"/>
        <v>-4506.666666666667</v>
      </c>
      <c r="CH144" s="326">
        <f t="shared" si="539"/>
        <v>-4840</v>
      </c>
      <c r="CI144" s="326">
        <f t="shared" si="539"/>
        <v>-5173.333333333333</v>
      </c>
      <c r="CJ144" s="326">
        <f t="shared" si="539"/>
        <v>-5506.666666666667</v>
      </c>
      <c r="CK144" s="326">
        <f t="shared" ref="CK144:DD144" si="540">SUM(CK138:CK143)</f>
        <v>-5840</v>
      </c>
      <c r="CL144" s="326">
        <f t="shared" si="540"/>
        <v>-6173.333333333333</v>
      </c>
      <c r="CM144" s="326">
        <f t="shared" si="540"/>
        <v>-6506.666666666667</v>
      </c>
      <c r="CN144" s="326">
        <f t="shared" si="540"/>
        <v>-6840</v>
      </c>
      <c r="CO144" s="326">
        <f t="shared" si="540"/>
        <v>-7173.333333333333</v>
      </c>
      <c r="CP144" s="326">
        <f t="shared" si="540"/>
        <v>-7506.666666666667</v>
      </c>
      <c r="CQ144" s="326">
        <f t="shared" si="540"/>
        <v>-7840</v>
      </c>
      <c r="CR144" s="329">
        <f t="shared" si="540"/>
        <v>-8173.333333333333</v>
      </c>
      <c r="CS144" s="326">
        <f t="shared" si="540"/>
        <v>-8506.6666666666661</v>
      </c>
      <c r="CT144" s="326">
        <f t="shared" si="540"/>
        <v>-8840</v>
      </c>
      <c r="CU144" s="326">
        <f t="shared" si="540"/>
        <v>-9173.3333333333339</v>
      </c>
      <c r="CV144" s="326">
        <f t="shared" si="540"/>
        <v>-9506.6666666666661</v>
      </c>
      <c r="CW144" s="326">
        <f t="shared" si="540"/>
        <v>-9840</v>
      </c>
      <c r="CX144" s="326">
        <f t="shared" si="540"/>
        <v>-10173.333333333334</v>
      </c>
      <c r="CY144" s="326">
        <f t="shared" si="540"/>
        <v>-10506.666666666666</v>
      </c>
      <c r="CZ144" s="326">
        <f t="shared" si="540"/>
        <v>-10840</v>
      </c>
      <c r="DA144" s="326">
        <f t="shared" si="540"/>
        <v>-11173.333333333334</v>
      </c>
      <c r="DB144" s="326">
        <f t="shared" si="540"/>
        <v>-11506.666666666666</v>
      </c>
      <c r="DC144" s="326">
        <f t="shared" si="540"/>
        <v>-11840</v>
      </c>
      <c r="DD144" s="329">
        <f t="shared" si="540"/>
        <v>-12173.333333333334</v>
      </c>
    </row>
    <row r="145" spans="3:108">
      <c r="D145" s="291"/>
      <c r="E145" s="381"/>
      <c r="I145" s="331"/>
      <c r="Q145" s="341"/>
      <c r="R145" s="342"/>
      <c r="S145" s="342"/>
      <c r="T145" s="342"/>
      <c r="U145" s="342"/>
      <c r="V145" s="342"/>
      <c r="W145" s="342"/>
      <c r="Y145" s="447"/>
      <c r="Z145" s="447"/>
      <c r="AA145" s="447"/>
      <c r="AB145" s="447"/>
      <c r="AC145" s="341"/>
      <c r="AD145" s="341"/>
      <c r="AE145" s="341"/>
      <c r="AF145" s="341"/>
      <c r="AG145" s="341"/>
      <c r="AH145" s="341"/>
      <c r="AI145" s="341"/>
      <c r="AJ145" s="341"/>
      <c r="AK145" s="448"/>
      <c r="AL145" s="449"/>
      <c r="AM145" s="449"/>
      <c r="AN145" s="449"/>
      <c r="AO145" s="342"/>
      <c r="AP145" s="342"/>
      <c r="AQ145" s="342"/>
      <c r="AR145" s="342"/>
      <c r="AS145" s="342"/>
      <c r="AT145" s="342"/>
      <c r="AU145" s="342"/>
      <c r="AV145" s="374"/>
      <c r="AW145" s="342"/>
      <c r="AX145" s="342"/>
      <c r="AY145" s="342"/>
      <c r="AZ145" s="342"/>
      <c r="BA145" s="342"/>
      <c r="BB145" s="342"/>
      <c r="BC145" s="342"/>
      <c r="BD145" s="342"/>
      <c r="BE145" s="342"/>
      <c r="BF145" s="342"/>
      <c r="BG145" s="342"/>
      <c r="BH145" s="374"/>
      <c r="BI145" s="342"/>
      <c r="BJ145" s="342"/>
      <c r="BK145" s="342"/>
      <c r="BL145" s="342"/>
      <c r="BM145" s="342"/>
      <c r="BN145" s="342"/>
      <c r="BO145" s="342"/>
      <c r="BP145" s="342"/>
      <c r="BQ145" s="342"/>
      <c r="BR145" s="342"/>
      <c r="BS145" s="342"/>
      <c r="BT145" s="374"/>
      <c r="BU145" s="342"/>
      <c r="BV145" s="342"/>
      <c r="BW145" s="342"/>
      <c r="BX145" s="342"/>
      <c r="BY145" s="342"/>
      <c r="BZ145" s="342"/>
      <c r="CA145" s="342"/>
      <c r="CB145" s="342"/>
      <c r="CC145" s="342"/>
      <c r="CD145" s="342"/>
      <c r="CE145" s="342"/>
      <c r="CF145" s="374"/>
      <c r="CG145" s="342"/>
      <c r="CH145" s="342"/>
      <c r="CI145" s="342"/>
      <c r="CJ145" s="342"/>
      <c r="CK145" s="342"/>
      <c r="CL145" s="342"/>
      <c r="CM145" s="342"/>
      <c r="CN145" s="342"/>
      <c r="CO145" s="342"/>
      <c r="CP145" s="342"/>
      <c r="CQ145" s="342"/>
      <c r="CR145" s="374"/>
      <c r="CS145" s="342"/>
      <c r="CT145" s="342"/>
      <c r="CU145" s="342"/>
      <c r="CV145" s="342"/>
      <c r="CW145" s="342"/>
      <c r="CX145" s="342"/>
      <c r="CY145" s="342"/>
      <c r="CZ145" s="342"/>
      <c r="DA145" s="342"/>
      <c r="DB145" s="342"/>
      <c r="DC145" s="342"/>
      <c r="DD145" s="374"/>
    </row>
    <row r="146" spans="3:108" hidden="1" outlineLevel="1">
      <c r="D146" s="291"/>
      <c r="E146" s="371" t="s">
        <v>144</v>
      </c>
      <c r="I146" s="331"/>
      <c r="Q146" s="341"/>
      <c r="R146" s="342"/>
      <c r="S146" s="342"/>
      <c r="T146" s="342"/>
      <c r="U146" s="342"/>
      <c r="V146" s="342"/>
      <c r="W146" s="342"/>
      <c r="Y146" s="447"/>
      <c r="Z146" s="447"/>
      <c r="AA146" s="447"/>
      <c r="AB146" s="447"/>
      <c r="AC146" s="341"/>
      <c r="AD146" s="341"/>
      <c r="AE146" s="341"/>
      <c r="AF146" s="341"/>
      <c r="AG146" s="341"/>
      <c r="AH146" s="341"/>
      <c r="AI146" s="341"/>
      <c r="AJ146" s="341"/>
      <c r="AK146" s="448"/>
      <c r="AL146" s="449"/>
      <c r="AM146" s="449"/>
      <c r="AN146" s="449"/>
      <c r="AO146" s="342"/>
      <c r="AP146" s="342"/>
      <c r="AQ146" s="342"/>
      <c r="AR146" s="342"/>
      <c r="AS146" s="342"/>
      <c r="AT146" s="342"/>
      <c r="AU146" s="342"/>
      <c r="AV146" s="374"/>
      <c r="AW146" s="342"/>
      <c r="AX146" s="342"/>
      <c r="AY146" s="342"/>
      <c r="AZ146" s="342"/>
      <c r="BA146" s="342"/>
      <c r="BB146" s="342"/>
      <c r="BC146" s="342"/>
      <c r="BD146" s="342"/>
      <c r="BE146" s="342"/>
      <c r="BF146" s="342"/>
      <c r="BG146" s="342"/>
      <c r="BH146" s="374"/>
      <c r="BI146" s="342"/>
      <c r="BJ146" s="342"/>
      <c r="BK146" s="342"/>
      <c r="BL146" s="342"/>
      <c r="BM146" s="342"/>
      <c r="BN146" s="342"/>
      <c r="BO146" s="342"/>
      <c r="BP146" s="342"/>
      <c r="BQ146" s="342"/>
      <c r="BR146" s="342"/>
      <c r="BS146" s="342"/>
      <c r="BT146" s="374"/>
      <c r="BU146" s="342"/>
      <c r="BV146" s="342"/>
      <c r="BW146" s="342"/>
      <c r="BX146" s="342"/>
      <c r="BY146" s="342"/>
      <c r="BZ146" s="342"/>
      <c r="CA146" s="342"/>
      <c r="CB146" s="342"/>
      <c r="CC146" s="342"/>
      <c r="CD146" s="342"/>
      <c r="CE146" s="342"/>
      <c r="CF146" s="374"/>
      <c r="CG146" s="342"/>
      <c r="CH146" s="342"/>
      <c r="CI146" s="342"/>
      <c r="CJ146" s="342"/>
      <c r="CK146" s="342"/>
      <c r="CL146" s="342"/>
      <c r="CM146" s="342"/>
      <c r="CN146" s="342"/>
      <c r="CO146" s="342"/>
      <c r="CP146" s="342"/>
      <c r="CQ146" s="342"/>
      <c r="CR146" s="374"/>
      <c r="CS146" s="342"/>
      <c r="CT146" s="342"/>
      <c r="CU146" s="342"/>
      <c r="CV146" s="342"/>
      <c r="CW146" s="342"/>
      <c r="CX146" s="342"/>
      <c r="CY146" s="342"/>
      <c r="CZ146" s="342"/>
      <c r="DA146" s="342"/>
      <c r="DB146" s="342"/>
      <c r="DC146" s="342"/>
      <c r="DD146" s="374"/>
    </row>
    <row r="147" spans="3:108" hidden="1" outlineLevel="1">
      <c r="D147" s="291"/>
      <c r="E147" s="452" t="s">
        <v>55</v>
      </c>
      <c r="F147" s="293" t="s">
        <v>213</v>
      </c>
      <c r="I147" s="331"/>
      <c r="J147" s="454">
        <v>0</v>
      </c>
      <c r="K147" s="454">
        <v>0</v>
      </c>
      <c r="L147" s="454">
        <v>0</v>
      </c>
      <c r="M147" s="454">
        <v>0</v>
      </c>
      <c r="N147" s="454">
        <v>0</v>
      </c>
      <c r="O147" s="454">
        <v>0</v>
      </c>
      <c r="Q147" s="336">
        <f t="shared" ref="Q147:Q149" si="541">SUM(Y147:AJ147)</f>
        <v>0</v>
      </c>
      <c r="R147" s="337">
        <f>SUM(AK147:AV147)</f>
        <v>0</v>
      </c>
      <c r="S147" s="337">
        <f>SUM(AW147:BH147)</f>
        <v>0</v>
      </c>
      <c r="T147" s="337">
        <f>SUM(BI147:BT147)</f>
        <v>0</v>
      </c>
      <c r="U147" s="337">
        <f>SUM(BU147:CF147)</f>
        <v>0</v>
      </c>
      <c r="V147" s="337">
        <f>SUM(CG147:CR147)</f>
        <v>0</v>
      </c>
      <c r="W147" s="337">
        <f>SUM(CS147:DD147)</f>
        <v>0</v>
      </c>
      <c r="X147" s="422"/>
      <c r="Y147" s="387"/>
      <c r="Z147" s="387"/>
      <c r="AA147" s="387"/>
      <c r="AB147" s="387"/>
      <c r="AC147" s="387"/>
      <c r="AD147" s="387"/>
      <c r="AE147" s="387"/>
      <c r="AF147" s="387"/>
      <c r="AG147" s="387"/>
      <c r="AH147" s="387"/>
      <c r="AI147" s="387"/>
      <c r="AJ147" s="387"/>
      <c r="AK147" s="388">
        <f>$J147</f>
        <v>0</v>
      </c>
      <c r="AL147" s="389">
        <f t="shared" ref="AL147:AV148" si="542">$J147</f>
        <v>0</v>
      </c>
      <c r="AM147" s="389">
        <f t="shared" si="542"/>
        <v>0</v>
      </c>
      <c r="AN147" s="389">
        <f t="shared" si="542"/>
        <v>0</v>
      </c>
      <c r="AO147" s="389">
        <f t="shared" si="542"/>
        <v>0</v>
      </c>
      <c r="AP147" s="389">
        <f t="shared" si="542"/>
        <v>0</v>
      </c>
      <c r="AQ147" s="389">
        <f t="shared" si="542"/>
        <v>0</v>
      </c>
      <c r="AR147" s="389">
        <f t="shared" si="542"/>
        <v>0</v>
      </c>
      <c r="AS147" s="389">
        <f t="shared" si="542"/>
        <v>0</v>
      </c>
      <c r="AT147" s="389">
        <f t="shared" si="542"/>
        <v>0</v>
      </c>
      <c r="AU147" s="389">
        <f t="shared" si="542"/>
        <v>0</v>
      </c>
      <c r="AV147" s="390">
        <f t="shared" si="542"/>
        <v>0</v>
      </c>
      <c r="AW147" s="389">
        <f>$K147</f>
        <v>0</v>
      </c>
      <c r="AX147" s="389">
        <f t="shared" ref="AX147:BH148" si="543">$K147</f>
        <v>0</v>
      </c>
      <c r="AY147" s="389">
        <f t="shared" si="543"/>
        <v>0</v>
      </c>
      <c r="AZ147" s="389">
        <f t="shared" si="543"/>
        <v>0</v>
      </c>
      <c r="BA147" s="389">
        <f t="shared" si="543"/>
        <v>0</v>
      </c>
      <c r="BB147" s="389">
        <f t="shared" si="543"/>
        <v>0</v>
      </c>
      <c r="BC147" s="389">
        <f t="shared" si="543"/>
        <v>0</v>
      </c>
      <c r="BD147" s="389">
        <f t="shared" si="543"/>
        <v>0</v>
      </c>
      <c r="BE147" s="389">
        <f t="shared" si="543"/>
        <v>0</v>
      </c>
      <c r="BF147" s="389">
        <f t="shared" si="543"/>
        <v>0</v>
      </c>
      <c r="BG147" s="389">
        <f t="shared" si="543"/>
        <v>0</v>
      </c>
      <c r="BH147" s="390">
        <f t="shared" si="543"/>
        <v>0</v>
      </c>
      <c r="BI147" s="389">
        <f>$L147</f>
        <v>0</v>
      </c>
      <c r="BJ147" s="389">
        <f t="shared" ref="BJ147:BT148" si="544">$L147</f>
        <v>0</v>
      </c>
      <c r="BK147" s="389">
        <f t="shared" si="544"/>
        <v>0</v>
      </c>
      <c r="BL147" s="389">
        <f t="shared" si="544"/>
        <v>0</v>
      </c>
      <c r="BM147" s="389">
        <f t="shared" si="544"/>
        <v>0</v>
      </c>
      <c r="BN147" s="389">
        <f t="shared" si="544"/>
        <v>0</v>
      </c>
      <c r="BO147" s="389">
        <f t="shared" si="544"/>
        <v>0</v>
      </c>
      <c r="BP147" s="389">
        <f t="shared" si="544"/>
        <v>0</v>
      </c>
      <c r="BQ147" s="389">
        <f t="shared" si="544"/>
        <v>0</v>
      </c>
      <c r="BR147" s="389">
        <f t="shared" si="544"/>
        <v>0</v>
      </c>
      <c r="BS147" s="389">
        <f t="shared" si="544"/>
        <v>0</v>
      </c>
      <c r="BT147" s="390">
        <f t="shared" si="544"/>
        <v>0</v>
      </c>
      <c r="BU147" s="389">
        <f>$M147</f>
        <v>0</v>
      </c>
      <c r="BV147" s="389">
        <f t="shared" ref="BV147:CF148" si="545">$M147</f>
        <v>0</v>
      </c>
      <c r="BW147" s="389">
        <f t="shared" si="545"/>
        <v>0</v>
      </c>
      <c r="BX147" s="389">
        <f t="shared" si="545"/>
        <v>0</v>
      </c>
      <c r="BY147" s="389">
        <f t="shared" si="545"/>
        <v>0</v>
      </c>
      <c r="BZ147" s="389">
        <f t="shared" si="545"/>
        <v>0</v>
      </c>
      <c r="CA147" s="389">
        <f t="shared" si="545"/>
        <v>0</v>
      </c>
      <c r="CB147" s="389">
        <f t="shared" si="545"/>
        <v>0</v>
      </c>
      <c r="CC147" s="389">
        <f t="shared" si="545"/>
        <v>0</v>
      </c>
      <c r="CD147" s="389">
        <f t="shared" si="545"/>
        <v>0</v>
      </c>
      <c r="CE147" s="389">
        <f t="shared" si="545"/>
        <v>0</v>
      </c>
      <c r="CF147" s="390">
        <f t="shared" si="545"/>
        <v>0</v>
      </c>
      <c r="CG147" s="389">
        <f>$N147</f>
        <v>0</v>
      </c>
      <c r="CH147" s="389">
        <f t="shared" ref="CH147:CR148" si="546">$N147</f>
        <v>0</v>
      </c>
      <c r="CI147" s="389">
        <f t="shared" si="546"/>
        <v>0</v>
      </c>
      <c r="CJ147" s="389">
        <f t="shared" si="546"/>
        <v>0</v>
      </c>
      <c r="CK147" s="389">
        <f t="shared" si="546"/>
        <v>0</v>
      </c>
      <c r="CL147" s="389">
        <f t="shared" si="546"/>
        <v>0</v>
      </c>
      <c r="CM147" s="389">
        <f t="shared" si="546"/>
        <v>0</v>
      </c>
      <c r="CN147" s="389">
        <f t="shared" si="546"/>
        <v>0</v>
      </c>
      <c r="CO147" s="389">
        <f t="shared" si="546"/>
        <v>0</v>
      </c>
      <c r="CP147" s="389">
        <f t="shared" si="546"/>
        <v>0</v>
      </c>
      <c r="CQ147" s="389">
        <f t="shared" si="546"/>
        <v>0</v>
      </c>
      <c r="CR147" s="390">
        <f t="shared" si="546"/>
        <v>0</v>
      </c>
      <c r="CS147" s="389">
        <f t="shared" ref="CS147:DD148" si="547">$O147</f>
        <v>0</v>
      </c>
      <c r="CT147" s="389">
        <f t="shared" si="547"/>
        <v>0</v>
      </c>
      <c r="CU147" s="389">
        <f t="shared" si="547"/>
        <v>0</v>
      </c>
      <c r="CV147" s="389">
        <f t="shared" si="547"/>
        <v>0</v>
      </c>
      <c r="CW147" s="389">
        <f t="shared" si="547"/>
        <v>0</v>
      </c>
      <c r="CX147" s="389">
        <f t="shared" si="547"/>
        <v>0</v>
      </c>
      <c r="CY147" s="389">
        <f t="shared" si="547"/>
        <v>0</v>
      </c>
      <c r="CZ147" s="389">
        <f t="shared" si="547"/>
        <v>0</v>
      </c>
      <c r="DA147" s="389">
        <f t="shared" si="547"/>
        <v>0</v>
      </c>
      <c r="DB147" s="389">
        <f t="shared" si="547"/>
        <v>0</v>
      </c>
      <c r="DC147" s="389">
        <f t="shared" si="547"/>
        <v>0</v>
      </c>
      <c r="DD147" s="390">
        <f t="shared" si="547"/>
        <v>0</v>
      </c>
    </row>
    <row r="148" spans="3:108" hidden="1" outlineLevel="1">
      <c r="D148" s="291"/>
      <c r="E148" s="334" t="s">
        <v>56</v>
      </c>
      <c r="F148" s="293" t="s">
        <v>213</v>
      </c>
      <c r="I148" s="432">
        <v>0.05</v>
      </c>
      <c r="J148" s="454">
        <v>-10</v>
      </c>
      <c r="K148" s="454">
        <v>-100</v>
      </c>
      <c r="L148" s="454">
        <v>-500</v>
      </c>
      <c r="M148" s="454">
        <v>-500</v>
      </c>
      <c r="N148" s="454">
        <v>-500</v>
      </c>
      <c r="O148" s="454">
        <v>-500</v>
      </c>
      <c r="Q148" s="336">
        <f t="shared" si="541"/>
        <v>0</v>
      </c>
      <c r="R148" s="337">
        <f>SUM(AK148:AV148)</f>
        <v>-120</v>
      </c>
      <c r="S148" s="337">
        <f>SUM(AW148:BH148)</f>
        <v>-1200</v>
      </c>
      <c r="T148" s="337">
        <f>SUM(BI148:BT148)</f>
        <v>-6000</v>
      </c>
      <c r="U148" s="337">
        <f>SUM(BU148:CF148)</f>
        <v>-6000</v>
      </c>
      <c r="V148" s="337">
        <f>SUM(CG148:CR148)</f>
        <v>-6000</v>
      </c>
      <c r="W148" s="337">
        <f>SUM(CS148:DD148)</f>
        <v>-6000</v>
      </c>
      <c r="X148" s="422"/>
      <c r="Y148" s="387"/>
      <c r="Z148" s="387"/>
      <c r="AA148" s="387"/>
      <c r="AB148" s="387"/>
      <c r="AC148" s="387"/>
      <c r="AD148" s="387"/>
      <c r="AE148" s="387"/>
      <c r="AF148" s="387"/>
      <c r="AG148" s="387"/>
      <c r="AH148" s="387"/>
      <c r="AI148" s="387"/>
      <c r="AJ148" s="387"/>
      <c r="AK148" s="388">
        <f>$J148</f>
        <v>-10</v>
      </c>
      <c r="AL148" s="389">
        <f t="shared" si="542"/>
        <v>-10</v>
      </c>
      <c r="AM148" s="389">
        <f t="shared" si="542"/>
        <v>-10</v>
      </c>
      <c r="AN148" s="389">
        <f t="shared" si="542"/>
        <v>-10</v>
      </c>
      <c r="AO148" s="389">
        <f t="shared" si="542"/>
        <v>-10</v>
      </c>
      <c r="AP148" s="389">
        <f t="shared" si="542"/>
        <v>-10</v>
      </c>
      <c r="AQ148" s="389">
        <f t="shared" si="542"/>
        <v>-10</v>
      </c>
      <c r="AR148" s="389">
        <f t="shared" si="542"/>
        <v>-10</v>
      </c>
      <c r="AS148" s="389">
        <f t="shared" si="542"/>
        <v>-10</v>
      </c>
      <c r="AT148" s="389">
        <f t="shared" si="542"/>
        <v>-10</v>
      </c>
      <c r="AU148" s="389">
        <f t="shared" si="542"/>
        <v>-10</v>
      </c>
      <c r="AV148" s="390">
        <f t="shared" si="542"/>
        <v>-10</v>
      </c>
      <c r="AW148" s="389">
        <f>$K148</f>
        <v>-100</v>
      </c>
      <c r="AX148" s="389">
        <f t="shared" si="543"/>
        <v>-100</v>
      </c>
      <c r="AY148" s="389">
        <f t="shared" si="543"/>
        <v>-100</v>
      </c>
      <c r="AZ148" s="389">
        <f t="shared" si="543"/>
        <v>-100</v>
      </c>
      <c r="BA148" s="389">
        <f t="shared" si="543"/>
        <v>-100</v>
      </c>
      <c r="BB148" s="389">
        <f t="shared" si="543"/>
        <v>-100</v>
      </c>
      <c r="BC148" s="389">
        <f t="shared" si="543"/>
        <v>-100</v>
      </c>
      <c r="BD148" s="389">
        <f t="shared" si="543"/>
        <v>-100</v>
      </c>
      <c r="BE148" s="389">
        <f t="shared" si="543"/>
        <v>-100</v>
      </c>
      <c r="BF148" s="389">
        <f t="shared" si="543"/>
        <v>-100</v>
      </c>
      <c r="BG148" s="389">
        <f t="shared" si="543"/>
        <v>-100</v>
      </c>
      <c r="BH148" s="390">
        <f t="shared" si="543"/>
        <v>-100</v>
      </c>
      <c r="BI148" s="389">
        <f>$L148</f>
        <v>-500</v>
      </c>
      <c r="BJ148" s="389">
        <f t="shared" si="544"/>
        <v>-500</v>
      </c>
      <c r="BK148" s="389">
        <f t="shared" si="544"/>
        <v>-500</v>
      </c>
      <c r="BL148" s="389">
        <f t="shared" si="544"/>
        <v>-500</v>
      </c>
      <c r="BM148" s="389">
        <f t="shared" si="544"/>
        <v>-500</v>
      </c>
      <c r="BN148" s="389">
        <f t="shared" si="544"/>
        <v>-500</v>
      </c>
      <c r="BO148" s="389">
        <f t="shared" si="544"/>
        <v>-500</v>
      </c>
      <c r="BP148" s="389">
        <f t="shared" si="544"/>
        <v>-500</v>
      </c>
      <c r="BQ148" s="389">
        <f t="shared" si="544"/>
        <v>-500</v>
      </c>
      <c r="BR148" s="389">
        <f t="shared" si="544"/>
        <v>-500</v>
      </c>
      <c r="BS148" s="389">
        <f t="shared" si="544"/>
        <v>-500</v>
      </c>
      <c r="BT148" s="390">
        <f t="shared" si="544"/>
        <v>-500</v>
      </c>
      <c r="BU148" s="389">
        <f>$M148</f>
        <v>-500</v>
      </c>
      <c r="BV148" s="389">
        <f t="shared" si="545"/>
        <v>-500</v>
      </c>
      <c r="BW148" s="389">
        <f t="shared" si="545"/>
        <v>-500</v>
      </c>
      <c r="BX148" s="389">
        <f t="shared" si="545"/>
        <v>-500</v>
      </c>
      <c r="BY148" s="389">
        <f t="shared" si="545"/>
        <v>-500</v>
      </c>
      <c r="BZ148" s="389">
        <f t="shared" si="545"/>
        <v>-500</v>
      </c>
      <c r="CA148" s="389">
        <f t="shared" si="545"/>
        <v>-500</v>
      </c>
      <c r="CB148" s="389">
        <f t="shared" si="545"/>
        <v>-500</v>
      </c>
      <c r="CC148" s="389">
        <f t="shared" si="545"/>
        <v>-500</v>
      </c>
      <c r="CD148" s="389">
        <f t="shared" si="545"/>
        <v>-500</v>
      </c>
      <c r="CE148" s="389">
        <f t="shared" si="545"/>
        <v>-500</v>
      </c>
      <c r="CF148" s="390">
        <f t="shared" si="545"/>
        <v>-500</v>
      </c>
      <c r="CG148" s="389">
        <f>$N148</f>
        <v>-500</v>
      </c>
      <c r="CH148" s="389">
        <f t="shared" si="546"/>
        <v>-500</v>
      </c>
      <c r="CI148" s="389">
        <f t="shared" si="546"/>
        <v>-500</v>
      </c>
      <c r="CJ148" s="389">
        <f t="shared" si="546"/>
        <v>-500</v>
      </c>
      <c r="CK148" s="389">
        <f t="shared" si="546"/>
        <v>-500</v>
      </c>
      <c r="CL148" s="389">
        <f t="shared" si="546"/>
        <v>-500</v>
      </c>
      <c r="CM148" s="389">
        <f t="shared" si="546"/>
        <v>-500</v>
      </c>
      <c r="CN148" s="389">
        <f t="shared" si="546"/>
        <v>-500</v>
      </c>
      <c r="CO148" s="389">
        <f t="shared" si="546"/>
        <v>-500</v>
      </c>
      <c r="CP148" s="389">
        <f t="shared" si="546"/>
        <v>-500</v>
      </c>
      <c r="CQ148" s="389">
        <f t="shared" si="546"/>
        <v>-500</v>
      </c>
      <c r="CR148" s="390">
        <f t="shared" si="546"/>
        <v>-500</v>
      </c>
      <c r="CS148" s="389">
        <f t="shared" si="547"/>
        <v>-500</v>
      </c>
      <c r="CT148" s="389">
        <f t="shared" si="547"/>
        <v>-500</v>
      </c>
      <c r="CU148" s="389">
        <f t="shared" si="547"/>
        <v>-500</v>
      </c>
      <c r="CV148" s="389">
        <f t="shared" si="547"/>
        <v>-500</v>
      </c>
      <c r="CW148" s="389">
        <f t="shared" si="547"/>
        <v>-500</v>
      </c>
      <c r="CX148" s="389">
        <f t="shared" si="547"/>
        <v>-500</v>
      </c>
      <c r="CY148" s="389">
        <f t="shared" si="547"/>
        <v>-500</v>
      </c>
      <c r="CZ148" s="389">
        <f t="shared" si="547"/>
        <v>-500</v>
      </c>
      <c r="DA148" s="389">
        <f t="shared" si="547"/>
        <v>-500</v>
      </c>
      <c r="DB148" s="389">
        <f t="shared" si="547"/>
        <v>-500</v>
      </c>
      <c r="DC148" s="389">
        <f t="shared" si="547"/>
        <v>-500</v>
      </c>
      <c r="DD148" s="390">
        <f t="shared" si="547"/>
        <v>-500</v>
      </c>
    </row>
    <row r="149" spans="3:108" s="330" customFormat="1" collapsed="1">
      <c r="C149" s="291"/>
      <c r="E149" s="322" t="s">
        <v>144</v>
      </c>
      <c r="F149" s="296"/>
      <c r="G149" s="296"/>
      <c r="H149" s="296"/>
      <c r="I149" s="324"/>
      <c r="J149" s="296"/>
      <c r="K149" s="296"/>
      <c r="L149" s="296"/>
      <c r="M149" s="296"/>
      <c r="N149" s="296"/>
      <c r="O149" s="296"/>
      <c r="Q149" s="325">
        <f t="shared" si="541"/>
        <v>0</v>
      </c>
      <c r="R149" s="326">
        <f>SUM(AK149:AV149)</f>
        <v>-120</v>
      </c>
      <c r="S149" s="326">
        <f>SUM(AW149:BH149)</f>
        <v>-1200</v>
      </c>
      <c r="T149" s="326">
        <f>SUM(BI149:BT149)</f>
        <v>-6000</v>
      </c>
      <c r="U149" s="326">
        <f>SUM(BU149:CF149)</f>
        <v>-6000</v>
      </c>
      <c r="V149" s="326">
        <f>SUM(CG149:CR149)</f>
        <v>-6000</v>
      </c>
      <c r="W149" s="326">
        <f>SUM(CS149:DD149)</f>
        <v>-6000</v>
      </c>
      <c r="X149" s="327"/>
      <c r="Y149" s="325">
        <f>SUM(Y147:Y148)</f>
        <v>0</v>
      </c>
      <c r="Z149" s="325">
        <f>SUM(Z147:Z148)</f>
        <v>0</v>
      </c>
      <c r="AA149" s="325">
        <f t="shared" ref="AA149:AJ149" si="548">SUM(AA147:AA148)</f>
        <v>0</v>
      </c>
      <c r="AB149" s="325">
        <f t="shared" si="548"/>
        <v>0</v>
      </c>
      <c r="AC149" s="325">
        <f t="shared" si="548"/>
        <v>0</v>
      </c>
      <c r="AD149" s="325">
        <f t="shared" si="548"/>
        <v>0</v>
      </c>
      <c r="AE149" s="325">
        <f t="shared" si="548"/>
        <v>0</v>
      </c>
      <c r="AF149" s="325">
        <f t="shared" si="548"/>
        <v>0</v>
      </c>
      <c r="AG149" s="325">
        <f t="shared" si="548"/>
        <v>0</v>
      </c>
      <c r="AH149" s="325">
        <f t="shared" si="548"/>
        <v>0</v>
      </c>
      <c r="AI149" s="325">
        <f t="shared" si="548"/>
        <v>0</v>
      </c>
      <c r="AJ149" s="325">
        <f t="shared" si="548"/>
        <v>0</v>
      </c>
      <c r="AK149" s="328">
        <f>SUM(AK147:AK148)</f>
        <v>-10</v>
      </c>
      <c r="AL149" s="326">
        <f>SUM(AL147:AL148)</f>
        <v>-10</v>
      </c>
      <c r="AM149" s="326">
        <f t="shared" ref="AM149:AV149" si="549">SUM(AM147:AM148)</f>
        <v>-10</v>
      </c>
      <c r="AN149" s="326">
        <f t="shared" si="549"/>
        <v>-10</v>
      </c>
      <c r="AO149" s="326">
        <f t="shared" si="549"/>
        <v>-10</v>
      </c>
      <c r="AP149" s="326">
        <f t="shared" si="549"/>
        <v>-10</v>
      </c>
      <c r="AQ149" s="326">
        <f t="shared" si="549"/>
        <v>-10</v>
      </c>
      <c r="AR149" s="326">
        <f t="shared" si="549"/>
        <v>-10</v>
      </c>
      <c r="AS149" s="326">
        <f t="shared" si="549"/>
        <v>-10</v>
      </c>
      <c r="AT149" s="326">
        <f t="shared" si="549"/>
        <v>-10</v>
      </c>
      <c r="AU149" s="326">
        <f t="shared" si="549"/>
        <v>-10</v>
      </c>
      <c r="AV149" s="329">
        <f t="shared" si="549"/>
        <v>-10</v>
      </c>
      <c r="AW149" s="326">
        <f>SUM(AW147:AW148)</f>
        <v>-100</v>
      </c>
      <c r="AX149" s="326">
        <f t="shared" ref="AX149" si="550">SUM(AX147:AX148)</f>
        <v>-100</v>
      </c>
      <c r="AY149" s="326">
        <f t="shared" ref="AY149" si="551">SUM(AY147:AY148)</f>
        <v>-100</v>
      </c>
      <c r="AZ149" s="326">
        <f t="shared" ref="AZ149" si="552">SUM(AZ147:AZ148)</f>
        <v>-100</v>
      </c>
      <c r="BA149" s="326">
        <f t="shared" ref="BA149" si="553">SUM(BA147:BA148)</f>
        <v>-100</v>
      </c>
      <c r="BB149" s="326">
        <f t="shared" ref="BB149" si="554">SUM(BB147:BB148)</f>
        <v>-100</v>
      </c>
      <c r="BC149" s="326">
        <f t="shared" ref="BC149" si="555">SUM(BC147:BC148)</f>
        <v>-100</v>
      </c>
      <c r="BD149" s="326">
        <f t="shared" ref="BD149" si="556">SUM(BD147:BD148)</f>
        <v>-100</v>
      </c>
      <c r="BE149" s="326">
        <f t="shared" ref="BE149" si="557">SUM(BE147:BE148)</f>
        <v>-100</v>
      </c>
      <c r="BF149" s="326">
        <f t="shared" ref="BF149" si="558">SUM(BF147:BF148)</f>
        <v>-100</v>
      </c>
      <c r="BG149" s="326">
        <f t="shared" ref="BG149" si="559">SUM(BG147:BG148)</f>
        <v>-100</v>
      </c>
      <c r="BH149" s="329">
        <f t="shared" ref="BH149" si="560">SUM(BH147:BH148)</f>
        <v>-100</v>
      </c>
      <c r="BI149" s="326">
        <f>SUM(BI147:BI148)</f>
        <v>-500</v>
      </c>
      <c r="BJ149" s="326">
        <f t="shared" ref="BJ149" si="561">SUM(BJ147:BJ148)</f>
        <v>-500</v>
      </c>
      <c r="BK149" s="326">
        <f t="shared" ref="BK149" si="562">SUM(BK147:BK148)</f>
        <v>-500</v>
      </c>
      <c r="BL149" s="326">
        <f t="shared" ref="BL149" si="563">SUM(BL147:BL148)</f>
        <v>-500</v>
      </c>
      <c r="BM149" s="326">
        <f t="shared" ref="BM149" si="564">SUM(BM147:BM148)</f>
        <v>-500</v>
      </c>
      <c r="BN149" s="326">
        <f t="shared" ref="BN149" si="565">SUM(BN147:BN148)</f>
        <v>-500</v>
      </c>
      <c r="BO149" s="326">
        <f t="shared" ref="BO149" si="566">SUM(BO147:BO148)</f>
        <v>-500</v>
      </c>
      <c r="BP149" s="326">
        <f t="shared" ref="BP149" si="567">SUM(BP147:BP148)</f>
        <v>-500</v>
      </c>
      <c r="BQ149" s="326">
        <f t="shared" ref="BQ149" si="568">SUM(BQ147:BQ148)</f>
        <v>-500</v>
      </c>
      <c r="BR149" s="326">
        <f t="shared" ref="BR149" si="569">SUM(BR147:BR148)</f>
        <v>-500</v>
      </c>
      <c r="BS149" s="326">
        <f t="shared" ref="BS149" si="570">SUM(BS147:BS148)</f>
        <v>-500</v>
      </c>
      <c r="BT149" s="329">
        <f t="shared" ref="BT149" si="571">SUM(BT147:BT148)</f>
        <v>-500</v>
      </c>
      <c r="BU149" s="326">
        <f>SUM(BU147:BU148)</f>
        <v>-500</v>
      </c>
      <c r="BV149" s="326">
        <f t="shared" ref="BV149" si="572">SUM(BV147:BV148)</f>
        <v>-500</v>
      </c>
      <c r="BW149" s="326">
        <f t="shared" ref="BW149" si="573">SUM(BW147:BW148)</f>
        <v>-500</v>
      </c>
      <c r="BX149" s="326">
        <f t="shared" ref="BX149" si="574">SUM(BX147:BX148)</f>
        <v>-500</v>
      </c>
      <c r="BY149" s="326">
        <f t="shared" ref="BY149" si="575">SUM(BY147:BY148)</f>
        <v>-500</v>
      </c>
      <c r="BZ149" s="326">
        <f t="shared" ref="BZ149" si="576">SUM(BZ147:BZ148)</f>
        <v>-500</v>
      </c>
      <c r="CA149" s="326">
        <f t="shared" ref="CA149" si="577">SUM(CA147:CA148)</f>
        <v>-500</v>
      </c>
      <c r="CB149" s="326">
        <f t="shared" ref="CB149" si="578">SUM(CB147:CB148)</f>
        <v>-500</v>
      </c>
      <c r="CC149" s="326">
        <f t="shared" ref="CC149" si="579">SUM(CC147:CC148)</f>
        <v>-500</v>
      </c>
      <c r="CD149" s="326">
        <f t="shared" ref="CD149" si="580">SUM(CD147:CD148)</f>
        <v>-500</v>
      </c>
      <c r="CE149" s="326">
        <f t="shared" ref="CE149" si="581">SUM(CE147:CE148)</f>
        <v>-500</v>
      </c>
      <c r="CF149" s="329">
        <f t="shared" ref="CF149" si="582">SUM(CF147:CF148)</f>
        <v>-500</v>
      </c>
      <c r="CG149" s="326">
        <f>SUM(CG147:CG148)</f>
        <v>-500</v>
      </c>
      <c r="CH149" s="326">
        <f t="shared" ref="CH149" si="583">SUM(CH147:CH148)</f>
        <v>-500</v>
      </c>
      <c r="CI149" s="326">
        <f t="shared" ref="CI149" si="584">SUM(CI147:CI148)</f>
        <v>-500</v>
      </c>
      <c r="CJ149" s="326">
        <f t="shared" ref="CJ149" si="585">SUM(CJ147:CJ148)</f>
        <v>-500</v>
      </c>
      <c r="CK149" s="326">
        <f t="shared" ref="CK149" si="586">SUM(CK147:CK148)</f>
        <v>-500</v>
      </c>
      <c r="CL149" s="326">
        <f t="shared" ref="CL149" si="587">SUM(CL147:CL148)</f>
        <v>-500</v>
      </c>
      <c r="CM149" s="326">
        <f t="shared" ref="CM149" si="588">SUM(CM147:CM148)</f>
        <v>-500</v>
      </c>
      <c r="CN149" s="326">
        <f t="shared" ref="CN149" si="589">SUM(CN147:CN148)</f>
        <v>-500</v>
      </c>
      <c r="CO149" s="326">
        <f t="shared" ref="CO149" si="590">SUM(CO147:CO148)</f>
        <v>-500</v>
      </c>
      <c r="CP149" s="326">
        <f t="shared" ref="CP149" si="591">SUM(CP147:CP148)</f>
        <v>-500</v>
      </c>
      <c r="CQ149" s="326">
        <f t="shared" ref="CQ149" si="592">SUM(CQ147:CQ148)</f>
        <v>-500</v>
      </c>
      <c r="CR149" s="329">
        <f t="shared" ref="CR149" si="593">SUM(CR147:CR148)</f>
        <v>-500</v>
      </c>
      <c r="CS149" s="326">
        <f>SUM(CS147:CS148)</f>
        <v>-500</v>
      </c>
      <c r="CT149" s="326">
        <f t="shared" ref="CT149" si="594">SUM(CT147:CT148)</f>
        <v>-500</v>
      </c>
      <c r="CU149" s="326">
        <f t="shared" ref="CU149" si="595">SUM(CU147:CU148)</f>
        <v>-500</v>
      </c>
      <c r="CV149" s="326">
        <f t="shared" ref="CV149" si="596">SUM(CV147:CV148)</f>
        <v>-500</v>
      </c>
      <c r="CW149" s="326">
        <f t="shared" ref="CW149" si="597">SUM(CW147:CW148)</f>
        <v>-500</v>
      </c>
      <c r="CX149" s="326">
        <f t="shared" ref="CX149" si="598">SUM(CX147:CX148)</f>
        <v>-500</v>
      </c>
      <c r="CY149" s="326">
        <f t="shared" ref="CY149" si="599">SUM(CY147:CY148)</f>
        <v>-500</v>
      </c>
      <c r="CZ149" s="326">
        <f t="shared" ref="CZ149" si="600">SUM(CZ147:CZ148)</f>
        <v>-500</v>
      </c>
      <c r="DA149" s="326">
        <f t="shared" ref="DA149" si="601">SUM(DA147:DA148)</f>
        <v>-500</v>
      </c>
      <c r="DB149" s="326">
        <f t="shared" ref="DB149" si="602">SUM(DB147:DB148)</f>
        <v>-500</v>
      </c>
      <c r="DC149" s="326">
        <f t="shared" ref="DC149" si="603">SUM(DC147:DC148)</f>
        <v>-500</v>
      </c>
      <c r="DD149" s="329">
        <f t="shared" ref="DD149" si="604">SUM(DD147:DD148)</f>
        <v>-500</v>
      </c>
    </row>
    <row r="150" spans="3:108">
      <c r="D150" s="291"/>
      <c r="I150" s="331"/>
      <c r="Q150" s="336"/>
      <c r="R150" s="337"/>
      <c r="S150" s="337"/>
      <c r="T150" s="337"/>
      <c r="U150" s="337"/>
      <c r="V150" s="337"/>
      <c r="W150" s="337"/>
      <c r="X150" s="422"/>
      <c r="Y150" s="336"/>
      <c r="Z150" s="336"/>
      <c r="AA150" s="336"/>
      <c r="AB150" s="336"/>
      <c r="AC150" s="336"/>
      <c r="AD150" s="336"/>
      <c r="AE150" s="336"/>
      <c r="AF150" s="336"/>
      <c r="AG150" s="336"/>
      <c r="AH150" s="336"/>
      <c r="AI150" s="336"/>
      <c r="AJ150" s="336"/>
      <c r="AK150" s="338"/>
      <c r="AL150" s="337"/>
      <c r="AM150" s="337"/>
      <c r="AN150" s="337"/>
      <c r="AO150" s="337"/>
      <c r="AP150" s="337"/>
      <c r="AQ150" s="337"/>
      <c r="AR150" s="337"/>
      <c r="AS150" s="337"/>
      <c r="AT150" s="337"/>
      <c r="AU150" s="337"/>
      <c r="AV150" s="339"/>
      <c r="AW150" s="337"/>
      <c r="AX150" s="337"/>
      <c r="AY150" s="337"/>
      <c r="AZ150" s="337"/>
      <c r="BA150" s="337"/>
      <c r="BB150" s="337"/>
      <c r="BC150" s="337"/>
      <c r="BD150" s="337"/>
      <c r="BE150" s="337"/>
      <c r="BF150" s="337"/>
      <c r="BG150" s="337"/>
      <c r="BH150" s="339"/>
      <c r="BI150" s="337"/>
      <c r="BJ150" s="337"/>
      <c r="BK150" s="337"/>
      <c r="BL150" s="337"/>
      <c r="BM150" s="337"/>
      <c r="BN150" s="337"/>
      <c r="BO150" s="337"/>
      <c r="BP150" s="337"/>
      <c r="BQ150" s="337"/>
      <c r="BR150" s="337"/>
      <c r="BS150" s="337"/>
      <c r="BT150" s="339"/>
      <c r="BU150" s="337"/>
      <c r="BV150" s="337"/>
      <c r="BW150" s="337"/>
      <c r="BX150" s="337"/>
      <c r="BY150" s="337"/>
      <c r="BZ150" s="337"/>
      <c r="CA150" s="337"/>
      <c r="CB150" s="337"/>
      <c r="CC150" s="337"/>
      <c r="CD150" s="337"/>
      <c r="CE150" s="337"/>
      <c r="CF150" s="339"/>
      <c r="CG150" s="337"/>
      <c r="CH150" s="337"/>
      <c r="CI150" s="337"/>
      <c r="CJ150" s="337"/>
      <c r="CK150" s="337"/>
      <c r="CL150" s="337"/>
      <c r="CM150" s="337"/>
      <c r="CN150" s="337"/>
      <c r="CO150" s="337"/>
      <c r="CP150" s="337"/>
      <c r="CQ150" s="337"/>
      <c r="CR150" s="339"/>
      <c r="CS150" s="337"/>
      <c r="CT150" s="337"/>
      <c r="CU150" s="337"/>
      <c r="CV150" s="337"/>
      <c r="CW150" s="337"/>
      <c r="CX150" s="337"/>
      <c r="CY150" s="337"/>
      <c r="CZ150" s="337"/>
      <c r="DA150" s="337"/>
      <c r="DB150" s="337"/>
      <c r="DC150" s="337"/>
      <c r="DD150" s="339"/>
    </row>
    <row r="151" spans="3:108" s="330" customFormat="1" ht="14" thickBot="1">
      <c r="C151" s="291"/>
      <c r="E151" s="322" t="s">
        <v>37</v>
      </c>
      <c r="F151" s="296"/>
      <c r="G151" s="296"/>
      <c r="H151" s="296"/>
      <c r="I151" s="324"/>
      <c r="J151" s="296"/>
      <c r="K151" s="296"/>
      <c r="L151" s="296"/>
      <c r="M151" s="296"/>
      <c r="N151" s="296"/>
      <c r="O151" s="296"/>
      <c r="Q151" s="455">
        <f>SUM(Y151:AJ151)</f>
        <v>-1205862.75</v>
      </c>
      <c r="R151" s="456">
        <f>SUM(AK151:AV151)</f>
        <v>-4994147.5</v>
      </c>
      <c r="S151" s="456">
        <f>SUM(AW151:BH151)</f>
        <v>-10180010.462392617</v>
      </c>
      <c r="T151" s="456">
        <f>SUM(BI151:BT151)</f>
        <v>-8050555.1982313348</v>
      </c>
      <c r="U151" s="456">
        <f>SUM(BU151:CF151)</f>
        <v>-7856612.49658457</v>
      </c>
      <c r="V151" s="456">
        <f>SUM(CG151:CR151)</f>
        <v>-6034842.627517187</v>
      </c>
      <c r="W151" s="456">
        <f>SUM(CS151:DD151)</f>
        <v>9044479.1803200655</v>
      </c>
      <c r="X151" s="457"/>
      <c r="Y151" s="455">
        <f t="shared" ref="Y151:AJ151" si="605">Y122-Y125+Y144+Y149</f>
        <v>-39945</v>
      </c>
      <c r="Z151" s="455">
        <f t="shared" si="605"/>
        <v>-49942</v>
      </c>
      <c r="AA151" s="455">
        <f t="shared" si="605"/>
        <v>-49718</v>
      </c>
      <c r="AB151" s="455">
        <f t="shared" si="605"/>
        <v>-92380.333333333343</v>
      </c>
      <c r="AC151" s="455">
        <f t="shared" si="605"/>
        <v>-121041.25</v>
      </c>
      <c r="AD151" s="455">
        <f t="shared" si="605"/>
        <v>-109759</v>
      </c>
      <c r="AE151" s="455">
        <f t="shared" si="605"/>
        <v>-139345</v>
      </c>
      <c r="AF151" s="455">
        <f t="shared" si="605"/>
        <v>-126653.5</v>
      </c>
      <c r="AG151" s="455">
        <f t="shared" si="605"/>
        <v>-116460</v>
      </c>
      <c r="AH151" s="455">
        <f t="shared" si="605"/>
        <v>-113890</v>
      </c>
      <c r="AI151" s="455">
        <f t="shared" si="605"/>
        <v>-132215.33333333334</v>
      </c>
      <c r="AJ151" s="455">
        <f t="shared" si="605"/>
        <v>-114513.33333333334</v>
      </c>
      <c r="AK151" s="458">
        <f>AK122-AK125+AK144+AK149</f>
        <v>-234486.40000000002</v>
      </c>
      <c r="AL151" s="456">
        <f t="shared" ref="AL151:CW151" si="606">AL122-AL125+AL144+AL149</f>
        <v>-250295.86666666673</v>
      </c>
      <c r="AM151" s="456">
        <f t="shared" si="606"/>
        <v>-265452.1333333333</v>
      </c>
      <c r="AN151" s="456">
        <f t="shared" si="606"/>
        <v>-318063.93333333329</v>
      </c>
      <c r="AO151" s="456">
        <f t="shared" si="606"/>
        <v>-386715.23333333334</v>
      </c>
      <c r="AP151" s="456">
        <f t="shared" si="606"/>
        <v>-418113.66666666669</v>
      </c>
      <c r="AQ151" s="456">
        <f t="shared" si="606"/>
        <v>-408815.93333333329</v>
      </c>
      <c r="AR151" s="456">
        <f t="shared" si="606"/>
        <v>-433211.53333333333</v>
      </c>
      <c r="AS151" s="456">
        <f t="shared" si="606"/>
        <v>-458975.46666666667</v>
      </c>
      <c r="AT151" s="456">
        <f t="shared" si="606"/>
        <v>-461222.73333333334</v>
      </c>
      <c r="AU151" s="456">
        <f t="shared" si="606"/>
        <v>-519074.79999999993</v>
      </c>
      <c r="AV151" s="459">
        <f t="shared" si="606"/>
        <v>-839719.80000000016</v>
      </c>
      <c r="AW151" s="456">
        <f t="shared" si="606"/>
        <v>-607164.58750000014</v>
      </c>
      <c r="AX151" s="456">
        <f t="shared" si="606"/>
        <v>-627489.7808333335</v>
      </c>
      <c r="AY151" s="456">
        <f t="shared" si="606"/>
        <v>-654087.29272916669</v>
      </c>
      <c r="AZ151" s="456">
        <f t="shared" si="606"/>
        <v>-706609.69083854172</v>
      </c>
      <c r="BA151" s="456">
        <f t="shared" si="606"/>
        <v>-696893.60386734398</v>
      </c>
      <c r="BB151" s="456">
        <f t="shared" si="606"/>
        <v>-778922.6262296068</v>
      </c>
      <c r="BC151" s="456">
        <f t="shared" si="606"/>
        <v>-832116.37549178908</v>
      </c>
      <c r="BD151" s="456">
        <f t="shared" si="606"/>
        <v>-862894.07751381758</v>
      </c>
      <c r="BE151" s="456">
        <f t="shared" si="606"/>
        <v>-897292.72796169121</v>
      </c>
      <c r="BF151" s="456">
        <f t="shared" si="606"/>
        <v>-906579.74803404487</v>
      </c>
      <c r="BG151" s="456">
        <f t="shared" si="606"/>
        <v>-988313.77710241312</v>
      </c>
      <c r="BH151" s="459">
        <f t="shared" si="606"/>
        <v>-1621646.1742908678</v>
      </c>
      <c r="BI151" s="456">
        <f t="shared" si="606"/>
        <v>-801269.96214787348</v>
      </c>
      <c r="BJ151" s="456">
        <f t="shared" si="606"/>
        <v>-791996.85532381211</v>
      </c>
      <c r="BK151" s="456">
        <f t="shared" si="606"/>
        <v>-793637.07753676502</v>
      </c>
      <c r="BL151" s="456">
        <f t="shared" si="606"/>
        <v>-807879.48863823526</v>
      </c>
      <c r="BM151" s="456">
        <f t="shared" si="606"/>
        <v>-808214.77618376468</v>
      </c>
      <c r="BN151" s="456">
        <f t="shared" si="606"/>
        <v>-380304.53856444842</v>
      </c>
      <c r="BO151" s="456">
        <f t="shared" si="606"/>
        <v>-422637.50477369287</v>
      </c>
      <c r="BP151" s="456">
        <f t="shared" si="606"/>
        <v>-434068.58563130751</v>
      </c>
      <c r="BQ151" s="456">
        <f t="shared" si="606"/>
        <v>-454488.50638989295</v>
      </c>
      <c r="BR151" s="456">
        <f t="shared" si="606"/>
        <v>-474176.18731215567</v>
      </c>
      <c r="BS151" s="456">
        <f t="shared" si="606"/>
        <v>-546823.70547130809</v>
      </c>
      <c r="BT151" s="459">
        <f t="shared" si="606"/>
        <v>-1335058.0102580797</v>
      </c>
      <c r="BU151" s="456">
        <f t="shared" si="606"/>
        <v>-704712.04681695846</v>
      </c>
      <c r="BV151" s="456">
        <f t="shared" si="606"/>
        <v>-678599.45069239265</v>
      </c>
      <c r="BW151" s="456">
        <f t="shared" si="606"/>
        <v>-694857.48628896696</v>
      </c>
      <c r="BX151" s="456">
        <f t="shared" si="606"/>
        <v>-450849.77740356204</v>
      </c>
      <c r="BY151" s="456">
        <f t="shared" si="606"/>
        <v>-438820.35566922324</v>
      </c>
      <c r="BZ151" s="456">
        <f t="shared" si="606"/>
        <v>-244941.76691599455</v>
      </c>
      <c r="CA151" s="456">
        <f t="shared" si="606"/>
        <v>-435273.6837020886</v>
      </c>
      <c r="CB151" s="456">
        <f t="shared" si="606"/>
        <v>-482613.94772529276</v>
      </c>
      <c r="CC151" s="456">
        <f t="shared" si="606"/>
        <v>-549359.52215006098</v>
      </c>
      <c r="CD151" s="456">
        <f t="shared" si="606"/>
        <v>-517203.49840660178</v>
      </c>
      <c r="CE151" s="456">
        <f t="shared" si="606"/>
        <v>-659278.79686520156</v>
      </c>
      <c r="CF151" s="459">
        <f t="shared" si="606"/>
        <v>-2000102.163948227</v>
      </c>
      <c r="CG151" s="456">
        <f t="shared" si="606"/>
        <v>334003.36648998904</v>
      </c>
      <c r="CH151" s="456">
        <f t="shared" si="606"/>
        <v>-206122.43365566107</v>
      </c>
      <c r="CI151" s="456">
        <f t="shared" si="606"/>
        <v>-251302.84739168393</v>
      </c>
      <c r="CJ151" s="456">
        <f t="shared" si="606"/>
        <v>-311968.14958308468</v>
      </c>
      <c r="CK151" s="456">
        <f t="shared" si="606"/>
        <v>-391840.54013690911</v>
      </c>
      <c r="CL151" s="456">
        <f t="shared" si="606"/>
        <v>-420286.0978702631</v>
      </c>
      <c r="CM151" s="456">
        <f t="shared" si="606"/>
        <v>-461405.08598654828</v>
      </c>
      <c r="CN151" s="456">
        <f t="shared" si="606"/>
        <v>-466281.07020270545</v>
      </c>
      <c r="CO151" s="456">
        <f t="shared" si="606"/>
        <v>-470071.22392420733</v>
      </c>
      <c r="CP151" s="456">
        <f t="shared" si="606"/>
        <v>-545863.06974507275</v>
      </c>
      <c r="CQ151" s="456">
        <f t="shared" si="606"/>
        <v>-485533.23166963924</v>
      </c>
      <c r="CR151" s="459">
        <f t="shared" si="606"/>
        <v>-2358172.2438414008</v>
      </c>
      <c r="CS151" s="456">
        <f t="shared" si="606"/>
        <v>1264334.2372265982</v>
      </c>
      <c r="CT151" s="456">
        <f t="shared" si="606"/>
        <v>1176198.0593971545</v>
      </c>
      <c r="CU151" s="456">
        <f t="shared" si="606"/>
        <v>1121230.1709190502</v>
      </c>
      <c r="CV151" s="456">
        <f t="shared" si="606"/>
        <v>1068400.054159119</v>
      </c>
      <c r="CW151" s="456">
        <f t="shared" si="606"/>
        <v>1017749.4640203491</v>
      </c>
      <c r="CX151" s="456">
        <f t="shared" ref="CX151:DD151" si="607">CX122-CX125+CX144+CX149</f>
        <v>967974.09642797767</v>
      </c>
      <c r="CY151" s="456">
        <f t="shared" si="607"/>
        <v>947320.63392825366</v>
      </c>
      <c r="CZ151" s="456">
        <f t="shared" si="607"/>
        <v>928976.9792491626</v>
      </c>
      <c r="DA151" s="456">
        <f t="shared" si="607"/>
        <v>912988.28739013115</v>
      </c>
      <c r="DB151" s="456">
        <f t="shared" si="607"/>
        <v>920869.44674295688</v>
      </c>
      <c r="DC151" s="456">
        <f t="shared" si="607"/>
        <v>931198.57472953387</v>
      </c>
      <c r="DD151" s="459">
        <f t="shared" si="607"/>
        <v>-2212760.8238702225</v>
      </c>
    </row>
    <row r="152" spans="3:108">
      <c r="D152" s="291"/>
      <c r="E152" s="350" t="s">
        <v>220</v>
      </c>
      <c r="I152" s="331"/>
      <c r="J152" s="460"/>
      <c r="K152" s="460"/>
      <c r="L152" s="460"/>
      <c r="M152" s="460"/>
      <c r="N152" s="460"/>
      <c r="O152" s="460"/>
      <c r="Q152" s="351">
        <f t="shared" ref="Q152:W152" si="608">IFERROR(Q151/Q40,"–")</f>
        <v>-8.3728694402349664</v>
      </c>
      <c r="R152" s="352">
        <f t="shared" si="608"/>
        <v>-3.8832474777909529</v>
      </c>
      <c r="S152" s="352">
        <f t="shared" si="608"/>
        <v>-2.593558158639746</v>
      </c>
      <c r="T152" s="352">
        <f t="shared" si="608"/>
        <v>-0.74969495721854096</v>
      </c>
      <c r="U152" s="352">
        <f t="shared" si="608"/>
        <v>-0.27578595417419238</v>
      </c>
      <c r="V152" s="352">
        <f t="shared" si="608"/>
        <v>-0.11637883245122674</v>
      </c>
      <c r="W152" s="352">
        <f t="shared" si="608"/>
        <v>9.1808606583823629E-2</v>
      </c>
      <c r="Y152" s="351">
        <f t="shared" ref="Y152:BD152" si="609">IFERROR(Y151/Y40,"–")</f>
        <v>-68.870689655172413</v>
      </c>
      <c r="Z152" s="351">
        <f t="shared" si="609"/>
        <v>-43.053448275862067</v>
      </c>
      <c r="AA152" s="351">
        <f t="shared" si="609"/>
        <v>-28.573563218390806</v>
      </c>
      <c r="AB152" s="351">
        <f t="shared" si="609"/>
        <v>-40.642469570318234</v>
      </c>
      <c r="AC152" s="351">
        <f t="shared" si="609"/>
        <v>-40.840573597638127</v>
      </c>
      <c r="AD152" s="351">
        <f t="shared" si="609"/>
        <v>-37.105814739688981</v>
      </c>
      <c r="AE152" s="351">
        <f t="shared" si="609"/>
        <v>-20.038107563991947</v>
      </c>
      <c r="AF152" s="351">
        <f t="shared" si="609"/>
        <v>-11.511338332197228</v>
      </c>
      <c r="AG152" s="351">
        <f t="shared" si="609"/>
        <v>-6.4552962696081151</v>
      </c>
      <c r="AH152" s="351">
        <f t="shared" si="609"/>
        <v>-5.0149713782474681</v>
      </c>
      <c r="AI152" s="351">
        <f t="shared" si="609"/>
        <v>-3.938731331426756</v>
      </c>
      <c r="AJ152" s="351">
        <f t="shared" si="609"/>
        <v>-2.8578321271108895</v>
      </c>
      <c r="AK152" s="353">
        <f t="shared" si="609"/>
        <v>-5.0126424250197745</v>
      </c>
      <c r="AL152" s="352">
        <f t="shared" si="609"/>
        <v>-4.5706122250222183</v>
      </c>
      <c r="AM152" s="352">
        <f t="shared" si="609"/>
        <v>-4.1271826445681352</v>
      </c>
      <c r="AN152" s="352">
        <f t="shared" si="609"/>
        <v>-4.1979771049459291</v>
      </c>
      <c r="AO152" s="352">
        <f t="shared" si="609"/>
        <v>-4.324029265529143</v>
      </c>
      <c r="AP152" s="352">
        <f t="shared" si="609"/>
        <v>-3.9567868521497744</v>
      </c>
      <c r="AQ152" s="352">
        <f t="shared" si="609"/>
        <v>-3.5346048653680437</v>
      </c>
      <c r="AR152" s="352">
        <f t="shared" si="609"/>
        <v>-3.4211624166515304</v>
      </c>
      <c r="AS152" s="352">
        <f t="shared" si="609"/>
        <v>-3.312276042568751</v>
      </c>
      <c r="AT152" s="352">
        <f t="shared" si="609"/>
        <v>-3.1056887685819268</v>
      </c>
      <c r="AU152" s="352">
        <f t="shared" si="609"/>
        <v>-3.3268054451765061</v>
      </c>
      <c r="AV152" s="354">
        <f t="shared" si="609"/>
        <v>-5.121710490201461</v>
      </c>
      <c r="AW152" s="352">
        <f t="shared" si="609"/>
        <v>-3.1757023029107341</v>
      </c>
      <c r="AX152" s="352">
        <f t="shared" si="609"/>
        <v>-2.9953122043672198</v>
      </c>
      <c r="AY152" s="352">
        <f t="shared" si="609"/>
        <v>-2.8490652571121955</v>
      </c>
      <c r="AZ152" s="352">
        <f t="shared" si="609"/>
        <v>-2.8080794437740506</v>
      </c>
      <c r="BA152" s="352">
        <f t="shared" si="609"/>
        <v>-2.5263521956035047</v>
      </c>
      <c r="BB152" s="352">
        <f t="shared" si="609"/>
        <v>-2.5754694147252666</v>
      </c>
      <c r="BC152" s="352">
        <f t="shared" si="609"/>
        <v>-2.5600215443384706</v>
      </c>
      <c r="BD152" s="352">
        <f t="shared" si="609"/>
        <v>-2.4391061898377711</v>
      </c>
      <c r="BE152" s="352">
        <f t="shared" ref="BE152:CJ152" si="610">IFERROR(BE151/BE40,"–")</f>
        <v>-2.3083487567690617</v>
      </c>
      <c r="BF152" s="352">
        <f t="shared" si="610"/>
        <v>-2.1248688897503532</v>
      </c>
      <c r="BG152" s="352">
        <f t="shared" si="610"/>
        <v>-2.1006289760125005</v>
      </c>
      <c r="BH152" s="354">
        <f t="shared" si="610"/>
        <v>-3.241613667543886</v>
      </c>
      <c r="BI152" s="352">
        <f t="shared" si="610"/>
        <v>-1.2821182272719571</v>
      </c>
      <c r="BJ152" s="352">
        <f t="shared" si="610"/>
        <v>-1.1987306574045706</v>
      </c>
      <c r="BK152" s="352">
        <f t="shared" si="610"/>
        <v>-1.1346131814587312</v>
      </c>
      <c r="BL152" s="352">
        <f t="shared" si="610"/>
        <v>-1.0892455166671653</v>
      </c>
      <c r="BM152" s="352">
        <f t="shared" si="610"/>
        <v>-1.0260325395210466</v>
      </c>
      <c r="BN152" s="352">
        <f t="shared" si="610"/>
        <v>-0.45380829106717424</v>
      </c>
      <c r="BO152" s="352">
        <f t="shared" si="610"/>
        <v>-0.47317960235128598</v>
      </c>
      <c r="BP152" s="352">
        <f t="shared" si="610"/>
        <v>-0.45510839300201689</v>
      </c>
      <c r="BQ152" s="352">
        <f t="shared" si="610"/>
        <v>-0.44534972275204809</v>
      </c>
      <c r="BR152" s="352">
        <f t="shared" si="610"/>
        <v>-0.43334183017498001</v>
      </c>
      <c r="BS152" s="352">
        <f t="shared" si="610"/>
        <v>-0.46504683132566943</v>
      </c>
      <c r="BT152" s="354">
        <f t="shared" si="610"/>
        <v>-1.0694755059559307</v>
      </c>
      <c r="BU152" s="352">
        <f t="shared" si="610"/>
        <v>-0.36518971463458871</v>
      </c>
      <c r="BV152" s="352">
        <f t="shared" si="610"/>
        <v>-0.33410888431691826</v>
      </c>
      <c r="BW152" s="352">
        <f t="shared" si="610"/>
        <v>-0.32473836996422945</v>
      </c>
      <c r="BX152" s="352">
        <f t="shared" si="610"/>
        <v>-0.20307996960696945</v>
      </c>
      <c r="BY152" s="352">
        <f t="shared" si="610"/>
        <v>-0.19049407381167752</v>
      </c>
      <c r="BZ152" s="352">
        <f t="shared" si="610"/>
        <v>-0.10350599891276274</v>
      </c>
      <c r="CA152" s="352">
        <f t="shared" si="610"/>
        <v>-0.17904223560059812</v>
      </c>
      <c r="CB152" s="352">
        <f t="shared" si="610"/>
        <v>-0.19322604507322308</v>
      </c>
      <c r="CC152" s="352">
        <f t="shared" si="610"/>
        <v>-0.21408061567775338</v>
      </c>
      <c r="CD152" s="352">
        <f t="shared" si="610"/>
        <v>-0.19713603099119273</v>
      </c>
      <c r="CE152" s="352">
        <f t="shared" si="610"/>
        <v>-0.24574628734112058</v>
      </c>
      <c r="CF152" s="354">
        <f t="shared" si="610"/>
        <v>-0.74182928651918545</v>
      </c>
      <c r="CG152" s="352">
        <f t="shared" si="610"/>
        <v>8.4972280895324034E-2</v>
      </c>
      <c r="CH152" s="352">
        <f t="shared" si="610"/>
        <v>-5.1552586084219282E-2</v>
      </c>
      <c r="CI152" s="352">
        <f t="shared" si="610"/>
        <v>-6.1789244174136761E-2</v>
      </c>
      <c r="CJ152" s="352">
        <f t="shared" si="610"/>
        <v>-7.5406287949493223E-2</v>
      </c>
      <c r="CK152" s="352">
        <f t="shared" ref="CK152:DD152" si="611">IFERROR(CK151/CK40,"–")</f>
        <v>-9.310651980783563E-2</v>
      </c>
      <c r="CL152" s="352">
        <f t="shared" si="611"/>
        <v>-9.8170454448499492E-2</v>
      </c>
      <c r="CM152" s="352">
        <f t="shared" si="611"/>
        <v>-0.105943634686311</v>
      </c>
      <c r="CN152" s="352">
        <f t="shared" si="611"/>
        <v>-0.10524190308836436</v>
      </c>
      <c r="CO152" s="352">
        <f t="shared" si="611"/>
        <v>-0.10429049571654062</v>
      </c>
      <c r="CP152" s="352">
        <f t="shared" si="611"/>
        <v>-0.11904104061853631</v>
      </c>
      <c r="CQ152" s="352">
        <f t="shared" si="611"/>
        <v>-0.10407722725545845</v>
      </c>
      <c r="CR152" s="354">
        <f t="shared" si="611"/>
        <v>-0.50297478675497054</v>
      </c>
      <c r="CS152" s="352">
        <f t="shared" si="611"/>
        <v>0.16986369027344439</v>
      </c>
      <c r="CT152" s="352">
        <f t="shared" si="611"/>
        <v>0.15526034151291615</v>
      </c>
      <c r="CU152" s="352">
        <f t="shared" si="611"/>
        <v>0.1454149508771464</v>
      </c>
      <c r="CV152" s="352">
        <f t="shared" si="611"/>
        <v>0.13613669969748715</v>
      </c>
      <c r="CW152" s="352">
        <f t="shared" si="611"/>
        <v>0.12740958310969047</v>
      </c>
      <c r="CX152" s="352">
        <f t="shared" si="611"/>
        <v>0.11905228845606317</v>
      </c>
      <c r="CY152" s="352">
        <f t="shared" si="611"/>
        <v>0.1144660651475444</v>
      </c>
      <c r="CZ152" s="352">
        <f t="shared" si="611"/>
        <v>0.11027661780199834</v>
      </c>
      <c r="DA152" s="352">
        <f t="shared" si="611"/>
        <v>0.10647200807031801</v>
      </c>
      <c r="DB152" s="352">
        <f t="shared" si="611"/>
        <v>0.10550016045855778</v>
      </c>
      <c r="DC152" s="352">
        <f t="shared" si="611"/>
        <v>0.10480337787791344</v>
      </c>
      <c r="DD152" s="354">
        <f t="shared" si="611"/>
        <v>-0.24780005014181397</v>
      </c>
    </row>
    <row r="153" spans="3:108">
      <c r="D153" s="291"/>
      <c r="I153" s="331"/>
      <c r="Q153" s="331"/>
      <c r="Y153" s="331"/>
      <c r="Z153" s="331"/>
      <c r="AA153" s="331"/>
      <c r="AB153" s="331"/>
      <c r="AC153" s="331"/>
      <c r="AD153" s="331"/>
      <c r="AE153" s="331"/>
      <c r="AF153" s="331"/>
      <c r="AG153" s="331"/>
      <c r="AH153" s="331"/>
      <c r="AI153" s="331"/>
      <c r="AJ153" s="331"/>
      <c r="AK153" s="332"/>
      <c r="AL153" s="292"/>
      <c r="AM153" s="292"/>
      <c r="AN153" s="292"/>
      <c r="AO153" s="292"/>
      <c r="AP153" s="292"/>
      <c r="AQ153" s="292"/>
      <c r="AR153" s="292"/>
      <c r="AS153" s="292"/>
      <c r="AT153" s="292"/>
      <c r="AU153" s="292"/>
      <c r="AV153" s="333"/>
      <c r="AW153" s="292"/>
      <c r="AX153" s="292"/>
      <c r="AY153" s="292"/>
      <c r="AZ153" s="292"/>
      <c r="BA153" s="292"/>
      <c r="BB153" s="292"/>
      <c r="BC153" s="292"/>
      <c r="BD153" s="292"/>
      <c r="BE153" s="292"/>
      <c r="BF153" s="292"/>
      <c r="BG153" s="292"/>
      <c r="BH153" s="333"/>
      <c r="BI153" s="292"/>
      <c r="BJ153" s="292"/>
      <c r="BK153" s="292"/>
      <c r="BL153" s="292"/>
      <c r="BM153" s="292"/>
      <c r="BN153" s="292"/>
      <c r="BO153" s="292"/>
      <c r="BP153" s="292"/>
      <c r="BQ153" s="292"/>
      <c r="BR153" s="292"/>
      <c r="BS153" s="292"/>
      <c r="BT153" s="333"/>
      <c r="BU153" s="292"/>
      <c r="BV153" s="292"/>
      <c r="BW153" s="292"/>
      <c r="BX153" s="292"/>
      <c r="BY153" s="292"/>
      <c r="BZ153" s="292"/>
      <c r="CA153" s="292"/>
      <c r="CB153" s="292"/>
      <c r="CC153" s="292"/>
      <c r="CD153" s="292"/>
      <c r="CE153" s="292"/>
      <c r="CF153" s="333"/>
      <c r="CG153" s="292"/>
      <c r="CH153" s="292"/>
      <c r="CI153" s="292"/>
      <c r="CJ153" s="292"/>
      <c r="CK153" s="292"/>
      <c r="CL153" s="292"/>
      <c r="CM153" s="292"/>
      <c r="CN153" s="292"/>
      <c r="CO153" s="292"/>
      <c r="CP153" s="292"/>
      <c r="CQ153" s="292"/>
      <c r="CR153" s="333"/>
      <c r="CS153" s="292"/>
      <c r="CT153" s="292"/>
      <c r="CU153" s="292"/>
      <c r="CV153" s="292"/>
      <c r="CW153" s="292"/>
      <c r="CX153" s="292"/>
      <c r="CY153" s="292"/>
      <c r="CZ153" s="292"/>
      <c r="DA153" s="292"/>
      <c r="DB153" s="292"/>
      <c r="DC153" s="292"/>
      <c r="DD153" s="333"/>
    </row>
    <row r="154" spans="3:108" ht="18">
      <c r="D154" s="291"/>
      <c r="E154" s="461" t="s">
        <v>161</v>
      </c>
      <c r="I154" s="331"/>
      <c r="Q154" s="331"/>
      <c r="Y154" s="331"/>
      <c r="Z154" s="331"/>
      <c r="AA154" s="331"/>
      <c r="AB154" s="331"/>
      <c r="AC154" s="331"/>
      <c r="AD154" s="331"/>
      <c r="AE154" s="331"/>
      <c r="AF154" s="331"/>
      <c r="AG154" s="331"/>
      <c r="AH154" s="331"/>
      <c r="AI154" s="331"/>
      <c r="AJ154" s="331"/>
      <c r="AK154" s="332"/>
      <c r="AL154" s="292"/>
      <c r="AM154" s="292"/>
      <c r="AN154" s="292"/>
      <c r="AO154" s="292"/>
      <c r="AP154" s="292"/>
      <c r="AQ154" s="292"/>
      <c r="AR154" s="292"/>
      <c r="AS154" s="292"/>
      <c r="AT154" s="292"/>
      <c r="AU154" s="292"/>
      <c r="AV154" s="333"/>
      <c r="AW154" s="292"/>
      <c r="AX154" s="292"/>
      <c r="AY154" s="292"/>
      <c r="AZ154" s="292"/>
      <c r="BA154" s="292"/>
      <c r="BB154" s="292"/>
      <c r="BC154" s="292"/>
      <c r="BD154" s="292"/>
      <c r="BE154" s="292"/>
      <c r="BF154" s="292"/>
      <c r="BG154" s="292"/>
      <c r="BH154" s="333"/>
      <c r="BI154" s="292"/>
      <c r="BJ154" s="292"/>
      <c r="BK154" s="292"/>
      <c r="BL154" s="292"/>
      <c r="BM154" s="292"/>
      <c r="BN154" s="292"/>
      <c r="BO154" s="292"/>
      <c r="BP154" s="292"/>
      <c r="BQ154" s="292"/>
      <c r="BR154" s="292"/>
      <c r="BS154" s="292"/>
      <c r="BT154" s="333"/>
      <c r="BU154" s="292"/>
      <c r="BV154" s="292"/>
      <c r="BW154" s="292"/>
      <c r="BX154" s="292"/>
      <c r="BY154" s="292"/>
      <c r="BZ154" s="292"/>
      <c r="CA154" s="292"/>
      <c r="CB154" s="292"/>
      <c r="CC154" s="292"/>
      <c r="CD154" s="292"/>
      <c r="CE154" s="292"/>
      <c r="CF154" s="333"/>
      <c r="CG154" s="292"/>
      <c r="CH154" s="292"/>
      <c r="CI154" s="292"/>
      <c r="CJ154" s="292"/>
      <c r="CK154" s="292"/>
      <c r="CL154" s="292"/>
      <c r="CM154" s="292"/>
      <c r="CN154" s="292"/>
      <c r="CO154" s="292"/>
      <c r="CP154" s="292"/>
      <c r="CQ154" s="292"/>
      <c r="CR154" s="333"/>
      <c r="CS154" s="292"/>
      <c r="CT154" s="292"/>
      <c r="CU154" s="292"/>
      <c r="CV154" s="292"/>
      <c r="CW154" s="292"/>
      <c r="CX154" s="292"/>
      <c r="CY154" s="292"/>
      <c r="CZ154" s="292"/>
      <c r="DA154" s="292"/>
      <c r="DB154" s="292"/>
      <c r="DC154" s="292"/>
      <c r="DD154" s="333"/>
    </row>
    <row r="155" spans="3:108">
      <c r="D155" s="291"/>
      <c r="E155" s="445" t="s">
        <v>215</v>
      </c>
      <c r="I155" s="516">
        <v>1500000</v>
      </c>
      <c r="J155" s="462"/>
      <c r="K155" s="462"/>
      <c r="L155" s="462"/>
      <c r="M155" s="462"/>
      <c r="N155" s="462"/>
      <c r="O155" s="462"/>
      <c r="Q155" s="336">
        <f>Y155</f>
        <v>-1293137.25</v>
      </c>
      <c r="R155" s="337">
        <f>AK155</f>
        <v>1500000</v>
      </c>
      <c r="S155" s="337">
        <f>AW155</f>
        <v>5503447.4999999981</v>
      </c>
      <c r="T155" s="337">
        <f>BI155</f>
        <v>15321392.037607383</v>
      </c>
      <c r="U155" s="337">
        <f>BU155</f>
        <v>7269151.8393760473</v>
      </c>
      <c r="V155" s="337">
        <f>CG155</f>
        <v>28960619.342791479</v>
      </c>
      <c r="W155" s="337">
        <f>CS155</f>
        <v>22521856.715274297</v>
      </c>
      <c r="Y155" s="540">
        <f t="shared" ref="Y155:AI155" si="612">Y161-Y160-Y159</f>
        <v>-1293137.25</v>
      </c>
      <c r="Z155" s="387">
        <f t="shared" si="612"/>
        <v>2666917.75</v>
      </c>
      <c r="AA155" s="387">
        <f t="shared" si="612"/>
        <v>2616975.75</v>
      </c>
      <c r="AB155" s="387">
        <f t="shared" si="612"/>
        <v>2567257.75</v>
      </c>
      <c r="AC155" s="387">
        <f t="shared" si="612"/>
        <v>2474877.4166666665</v>
      </c>
      <c r="AD155" s="387">
        <f t="shared" si="612"/>
        <v>2353836.1666666665</v>
      </c>
      <c r="AE155" s="387">
        <f t="shared" si="612"/>
        <v>2244077.1666666665</v>
      </c>
      <c r="AF155" s="387">
        <f t="shared" si="612"/>
        <v>2104732.1666666665</v>
      </c>
      <c r="AG155" s="387">
        <f t="shared" si="612"/>
        <v>1978078.6666666665</v>
      </c>
      <c r="AH155" s="387">
        <f t="shared" si="612"/>
        <v>1861618.6666666665</v>
      </c>
      <c r="AI155" s="387">
        <f t="shared" si="612"/>
        <v>1747728.6666666665</v>
      </c>
      <c r="AJ155" s="387">
        <f>AJ161-AJ160-AJ159</f>
        <v>1615513.3333333333</v>
      </c>
      <c r="AK155" s="388">
        <f>I155</f>
        <v>1500000</v>
      </c>
      <c r="AL155" s="389">
        <f t="shared" ref="AL155:BQ155" si="613">AK161</f>
        <v>1265299.4333333333</v>
      </c>
      <c r="AM155" s="389">
        <f t="shared" si="613"/>
        <v>1014791.8999999999</v>
      </c>
      <c r="AN155" s="389">
        <f t="shared" si="613"/>
        <v>9749130.5999999996</v>
      </c>
      <c r="AO155" s="389">
        <f t="shared" si="613"/>
        <v>9430860</v>
      </c>
      <c r="AP155" s="389">
        <f t="shared" si="613"/>
        <v>9043940.5999999996</v>
      </c>
      <c r="AQ155" s="389">
        <f t="shared" si="613"/>
        <v>8625625.2666666657</v>
      </c>
      <c r="AR155" s="389">
        <f t="shared" si="613"/>
        <v>8216610.166666666</v>
      </c>
      <c r="AS155" s="389">
        <f t="shared" si="613"/>
        <v>7783201.9666666659</v>
      </c>
      <c r="AT155" s="389">
        <f t="shared" si="613"/>
        <v>7324032.3333333321</v>
      </c>
      <c r="AU155" s="389">
        <f t="shared" si="613"/>
        <v>6862617.9333333317</v>
      </c>
      <c r="AV155" s="390">
        <f t="shared" si="613"/>
        <v>6343353.9666666649</v>
      </c>
      <c r="AW155" s="389">
        <f t="shared" si="613"/>
        <v>5503447.4999999981</v>
      </c>
      <c r="AX155" s="389">
        <f t="shared" si="613"/>
        <v>4896098.7458333317</v>
      </c>
      <c r="AY155" s="389">
        <f t="shared" si="613"/>
        <v>4268427.2983333319</v>
      </c>
      <c r="AZ155" s="389">
        <f t="shared" si="613"/>
        <v>3614160.8389374986</v>
      </c>
      <c r="BA155" s="389">
        <f t="shared" si="613"/>
        <v>2907374.4814322903</v>
      </c>
      <c r="BB155" s="389">
        <f t="shared" si="613"/>
        <v>2210306.7108982797</v>
      </c>
      <c r="BC155" s="389">
        <f t="shared" si="613"/>
        <v>1431212.4180020061</v>
      </c>
      <c r="BD155" s="389">
        <f t="shared" si="613"/>
        <v>20598926.875843551</v>
      </c>
      <c r="BE155" s="389">
        <f t="shared" si="613"/>
        <v>19735866.131663065</v>
      </c>
      <c r="BF155" s="389">
        <f t="shared" si="613"/>
        <v>18838409.237034708</v>
      </c>
      <c r="BG155" s="389">
        <f t="shared" si="613"/>
        <v>17931667.822333995</v>
      </c>
      <c r="BH155" s="390">
        <f t="shared" si="613"/>
        <v>16943194.878564917</v>
      </c>
      <c r="BI155" s="389">
        <f t="shared" si="613"/>
        <v>15321392.037607383</v>
      </c>
      <c r="BJ155" s="389">
        <f t="shared" si="613"/>
        <v>14519967.908792842</v>
      </c>
      <c r="BK155" s="389">
        <f t="shared" si="613"/>
        <v>13727819.386802364</v>
      </c>
      <c r="BL155" s="389">
        <f t="shared" si="613"/>
        <v>12934033.142598933</v>
      </c>
      <c r="BM155" s="389">
        <f t="shared" si="613"/>
        <v>12126006.987294031</v>
      </c>
      <c r="BN155" s="389">
        <f t="shared" si="613"/>
        <v>11317648.0444436</v>
      </c>
      <c r="BO155" s="389">
        <f t="shared" si="613"/>
        <v>10937201.839212485</v>
      </c>
      <c r="BP155" s="389">
        <f t="shared" si="613"/>
        <v>10514425.167772125</v>
      </c>
      <c r="BQ155" s="389">
        <f t="shared" si="613"/>
        <v>10080219.91547415</v>
      </c>
      <c r="BR155" s="389">
        <f t="shared" ref="BR155:CW155" si="614">BQ161</f>
        <v>9625597.2424175907</v>
      </c>
      <c r="BS155" s="389">
        <f t="shared" si="614"/>
        <v>9151289.3884387687</v>
      </c>
      <c r="BT155" s="390">
        <f t="shared" si="614"/>
        <v>8604336.5163007937</v>
      </c>
      <c r="BU155" s="389">
        <f t="shared" si="614"/>
        <v>7269151.8393760473</v>
      </c>
      <c r="BV155" s="389">
        <f t="shared" si="614"/>
        <v>6524946.4592257552</v>
      </c>
      <c r="BW155" s="389">
        <f t="shared" si="614"/>
        <v>5807187.0085333623</v>
      </c>
      <c r="BX155" s="389">
        <f t="shared" si="614"/>
        <v>5073502.8555777287</v>
      </c>
      <c r="BY155" s="389">
        <f t="shared" si="614"/>
        <v>4584159.7448408334</v>
      </c>
      <c r="BZ155" s="389">
        <f t="shared" si="614"/>
        <v>4107179.3891716101</v>
      </c>
      <c r="CA155" s="389">
        <f t="shared" si="614"/>
        <v>33824410.955588952</v>
      </c>
      <c r="CB155" s="389">
        <f t="shared" si="614"/>
        <v>33351643.938553531</v>
      </c>
      <c r="CC155" s="389">
        <f t="shared" si="614"/>
        <v>32831869.990828238</v>
      </c>
      <c r="CD155" s="389">
        <f t="shared" si="614"/>
        <v>32245683.802011512</v>
      </c>
      <c r="CE155" s="389">
        <f t="shared" si="614"/>
        <v>31691986.970271576</v>
      </c>
      <c r="CF155" s="390">
        <f t="shared" si="614"/>
        <v>30996548.173406374</v>
      </c>
      <c r="CG155" s="389">
        <f t="shared" si="614"/>
        <v>28960619.342791479</v>
      </c>
      <c r="CH155" s="389">
        <f t="shared" si="614"/>
        <v>29259129.375948135</v>
      </c>
      <c r="CI155" s="389">
        <f t="shared" si="614"/>
        <v>29017846.942292474</v>
      </c>
      <c r="CJ155" s="389">
        <f t="shared" si="614"/>
        <v>28731717.428234123</v>
      </c>
      <c r="CK155" s="389">
        <f t="shared" si="614"/>
        <v>28385255.945317704</v>
      </c>
      <c r="CL155" s="389">
        <f t="shared" si="614"/>
        <v>27959255.405180797</v>
      </c>
      <c r="CM155" s="389">
        <f t="shared" si="614"/>
        <v>27505142.640643869</v>
      </c>
      <c r="CN155" s="389">
        <f t="shared" si="614"/>
        <v>27010244.221323986</v>
      </c>
      <c r="CO155" s="389">
        <f t="shared" si="614"/>
        <v>26510803.151121281</v>
      </c>
      <c r="CP155" s="389">
        <f t="shared" si="614"/>
        <v>26007905.260530408</v>
      </c>
      <c r="CQ155" s="389">
        <f t="shared" si="614"/>
        <v>25429548.857452001</v>
      </c>
      <c r="CR155" s="390">
        <f t="shared" si="614"/>
        <v>24911855.625782363</v>
      </c>
      <c r="CS155" s="389">
        <f t="shared" si="614"/>
        <v>22521856.715274297</v>
      </c>
      <c r="CT155" s="389">
        <f t="shared" si="614"/>
        <v>23754697.619167563</v>
      </c>
      <c r="CU155" s="389">
        <f t="shared" si="614"/>
        <v>24899735.678564716</v>
      </c>
      <c r="CV155" s="389">
        <f t="shared" si="614"/>
        <v>25990139.182817101</v>
      </c>
      <c r="CW155" s="389">
        <f t="shared" si="614"/>
        <v>27028045.903642885</v>
      </c>
      <c r="CX155" s="389">
        <f t="shared" ref="CX155:DD155" si="615">CW161</f>
        <v>28015635.367663234</v>
      </c>
      <c r="CY155" s="389">
        <f t="shared" si="615"/>
        <v>28953782.797424547</v>
      </c>
      <c r="CZ155" s="389">
        <f t="shared" si="615"/>
        <v>29871610.098019466</v>
      </c>
      <c r="DA155" s="389">
        <f t="shared" si="615"/>
        <v>30771427.07726863</v>
      </c>
      <c r="DB155" s="389">
        <f t="shared" si="615"/>
        <v>31655588.697992094</v>
      </c>
      <c r="DC155" s="389">
        <f t="shared" si="615"/>
        <v>32547964.811401717</v>
      </c>
      <c r="DD155" s="390">
        <f t="shared" si="615"/>
        <v>33451003.386131249</v>
      </c>
    </row>
    <row r="156" spans="3:108">
      <c r="D156" s="291"/>
      <c r="E156" s="463" t="s">
        <v>37</v>
      </c>
      <c r="I156" s="331"/>
      <c r="Q156" s="336">
        <f t="shared" ref="Q156:Q159" si="616">SUM(Y156:AJ156)</f>
        <v>-1205862.75</v>
      </c>
      <c r="R156" s="337">
        <f>SUM(AK156:AV156)</f>
        <v>-4994147.5</v>
      </c>
      <c r="S156" s="337">
        <f>SUM(AW156:BH156)</f>
        <v>-10180010.462392617</v>
      </c>
      <c r="T156" s="337">
        <f>SUM(BI156:BT156)</f>
        <v>-8050555.1982313348</v>
      </c>
      <c r="U156" s="337">
        <f>SUM(BU156:CF156)</f>
        <v>-7856612.49658457</v>
      </c>
      <c r="V156" s="337">
        <f>SUM(CG156:CR156)</f>
        <v>-6034842.627517187</v>
      </c>
      <c r="W156" s="337">
        <f>SUM(CS156:DD156)</f>
        <v>9044479.1803200655</v>
      </c>
      <c r="X156" s="422"/>
      <c r="Y156" s="387">
        <f t="shared" ref="Y156:BD156" si="617">Y151</f>
        <v>-39945</v>
      </c>
      <c r="Z156" s="387">
        <f t="shared" si="617"/>
        <v>-49942</v>
      </c>
      <c r="AA156" s="387">
        <f t="shared" si="617"/>
        <v>-49718</v>
      </c>
      <c r="AB156" s="387">
        <f t="shared" si="617"/>
        <v>-92380.333333333343</v>
      </c>
      <c r="AC156" s="387">
        <f t="shared" si="617"/>
        <v>-121041.25</v>
      </c>
      <c r="AD156" s="387">
        <f t="shared" si="617"/>
        <v>-109759</v>
      </c>
      <c r="AE156" s="387">
        <f t="shared" si="617"/>
        <v>-139345</v>
      </c>
      <c r="AF156" s="387">
        <f t="shared" si="617"/>
        <v>-126653.5</v>
      </c>
      <c r="AG156" s="387">
        <f t="shared" si="617"/>
        <v>-116460</v>
      </c>
      <c r="AH156" s="387">
        <f t="shared" si="617"/>
        <v>-113890</v>
      </c>
      <c r="AI156" s="387">
        <f t="shared" si="617"/>
        <v>-132215.33333333334</v>
      </c>
      <c r="AJ156" s="387">
        <f t="shared" si="617"/>
        <v>-114513.33333333334</v>
      </c>
      <c r="AK156" s="388">
        <f t="shared" si="617"/>
        <v>-234486.40000000002</v>
      </c>
      <c r="AL156" s="389">
        <f t="shared" si="617"/>
        <v>-250295.86666666673</v>
      </c>
      <c r="AM156" s="389">
        <f t="shared" si="617"/>
        <v>-265452.1333333333</v>
      </c>
      <c r="AN156" s="389">
        <f t="shared" si="617"/>
        <v>-318063.93333333329</v>
      </c>
      <c r="AO156" s="389">
        <f t="shared" si="617"/>
        <v>-386715.23333333334</v>
      </c>
      <c r="AP156" s="389">
        <f t="shared" si="617"/>
        <v>-418113.66666666669</v>
      </c>
      <c r="AQ156" s="389">
        <f t="shared" si="617"/>
        <v>-408815.93333333329</v>
      </c>
      <c r="AR156" s="389">
        <f t="shared" si="617"/>
        <v>-433211.53333333333</v>
      </c>
      <c r="AS156" s="389">
        <f t="shared" si="617"/>
        <v>-458975.46666666667</v>
      </c>
      <c r="AT156" s="389">
        <f t="shared" si="617"/>
        <v>-461222.73333333334</v>
      </c>
      <c r="AU156" s="389">
        <f t="shared" si="617"/>
        <v>-519074.79999999993</v>
      </c>
      <c r="AV156" s="390">
        <f t="shared" si="617"/>
        <v>-839719.80000000016</v>
      </c>
      <c r="AW156" s="389">
        <f t="shared" si="617"/>
        <v>-607164.58750000014</v>
      </c>
      <c r="AX156" s="389">
        <f t="shared" si="617"/>
        <v>-627489.7808333335</v>
      </c>
      <c r="AY156" s="389">
        <f t="shared" si="617"/>
        <v>-654087.29272916669</v>
      </c>
      <c r="AZ156" s="389">
        <f t="shared" si="617"/>
        <v>-706609.69083854172</v>
      </c>
      <c r="BA156" s="389">
        <f t="shared" si="617"/>
        <v>-696893.60386734398</v>
      </c>
      <c r="BB156" s="389">
        <f t="shared" si="617"/>
        <v>-778922.6262296068</v>
      </c>
      <c r="BC156" s="389">
        <f t="shared" si="617"/>
        <v>-832116.37549178908</v>
      </c>
      <c r="BD156" s="389">
        <f t="shared" si="617"/>
        <v>-862894.07751381758</v>
      </c>
      <c r="BE156" s="389">
        <f t="shared" ref="BE156:CJ156" si="618">BE151</f>
        <v>-897292.72796169121</v>
      </c>
      <c r="BF156" s="389">
        <f t="shared" si="618"/>
        <v>-906579.74803404487</v>
      </c>
      <c r="BG156" s="389">
        <f t="shared" si="618"/>
        <v>-988313.77710241312</v>
      </c>
      <c r="BH156" s="390">
        <f t="shared" si="618"/>
        <v>-1621646.1742908678</v>
      </c>
      <c r="BI156" s="389">
        <f t="shared" si="618"/>
        <v>-801269.96214787348</v>
      </c>
      <c r="BJ156" s="389">
        <f t="shared" si="618"/>
        <v>-791996.85532381211</v>
      </c>
      <c r="BK156" s="389">
        <f t="shared" si="618"/>
        <v>-793637.07753676502</v>
      </c>
      <c r="BL156" s="389">
        <f t="shared" si="618"/>
        <v>-807879.48863823526</v>
      </c>
      <c r="BM156" s="389">
        <f t="shared" si="618"/>
        <v>-808214.77618376468</v>
      </c>
      <c r="BN156" s="389">
        <f t="shared" si="618"/>
        <v>-380304.53856444842</v>
      </c>
      <c r="BO156" s="389">
        <f t="shared" si="618"/>
        <v>-422637.50477369287</v>
      </c>
      <c r="BP156" s="389">
        <f t="shared" si="618"/>
        <v>-434068.58563130751</v>
      </c>
      <c r="BQ156" s="389">
        <f t="shared" si="618"/>
        <v>-454488.50638989295</v>
      </c>
      <c r="BR156" s="389">
        <f t="shared" si="618"/>
        <v>-474176.18731215567</v>
      </c>
      <c r="BS156" s="389">
        <f t="shared" si="618"/>
        <v>-546823.70547130809</v>
      </c>
      <c r="BT156" s="390">
        <f t="shared" si="618"/>
        <v>-1335058.0102580797</v>
      </c>
      <c r="BU156" s="389">
        <f t="shared" si="618"/>
        <v>-704712.04681695846</v>
      </c>
      <c r="BV156" s="389">
        <f t="shared" si="618"/>
        <v>-678599.45069239265</v>
      </c>
      <c r="BW156" s="389">
        <f t="shared" si="618"/>
        <v>-694857.48628896696</v>
      </c>
      <c r="BX156" s="389">
        <f t="shared" si="618"/>
        <v>-450849.77740356204</v>
      </c>
      <c r="BY156" s="389">
        <f t="shared" si="618"/>
        <v>-438820.35566922324</v>
      </c>
      <c r="BZ156" s="389">
        <f t="shared" si="618"/>
        <v>-244941.76691599455</v>
      </c>
      <c r="CA156" s="389">
        <f t="shared" si="618"/>
        <v>-435273.6837020886</v>
      </c>
      <c r="CB156" s="389">
        <f t="shared" si="618"/>
        <v>-482613.94772529276</v>
      </c>
      <c r="CC156" s="389">
        <f t="shared" si="618"/>
        <v>-549359.52215006098</v>
      </c>
      <c r="CD156" s="389">
        <f t="shared" si="618"/>
        <v>-517203.49840660178</v>
      </c>
      <c r="CE156" s="389">
        <f t="shared" si="618"/>
        <v>-659278.79686520156</v>
      </c>
      <c r="CF156" s="390">
        <f t="shared" si="618"/>
        <v>-2000102.163948227</v>
      </c>
      <c r="CG156" s="389">
        <f t="shared" si="618"/>
        <v>334003.36648998904</v>
      </c>
      <c r="CH156" s="389">
        <f t="shared" si="618"/>
        <v>-206122.43365566107</v>
      </c>
      <c r="CI156" s="389">
        <f t="shared" si="618"/>
        <v>-251302.84739168393</v>
      </c>
      <c r="CJ156" s="389">
        <f t="shared" si="618"/>
        <v>-311968.14958308468</v>
      </c>
      <c r="CK156" s="389">
        <f t="shared" ref="CK156:DD156" si="619">CK151</f>
        <v>-391840.54013690911</v>
      </c>
      <c r="CL156" s="389">
        <f t="shared" si="619"/>
        <v>-420286.0978702631</v>
      </c>
      <c r="CM156" s="389">
        <f t="shared" si="619"/>
        <v>-461405.08598654828</v>
      </c>
      <c r="CN156" s="389">
        <f t="shared" si="619"/>
        <v>-466281.07020270545</v>
      </c>
      <c r="CO156" s="389">
        <f t="shared" si="619"/>
        <v>-470071.22392420733</v>
      </c>
      <c r="CP156" s="389">
        <f t="shared" si="619"/>
        <v>-545863.06974507275</v>
      </c>
      <c r="CQ156" s="389">
        <f t="shared" si="619"/>
        <v>-485533.23166963924</v>
      </c>
      <c r="CR156" s="390">
        <f t="shared" si="619"/>
        <v>-2358172.2438414008</v>
      </c>
      <c r="CS156" s="389">
        <f t="shared" si="619"/>
        <v>1264334.2372265982</v>
      </c>
      <c r="CT156" s="389">
        <f t="shared" si="619"/>
        <v>1176198.0593971545</v>
      </c>
      <c r="CU156" s="389">
        <f t="shared" si="619"/>
        <v>1121230.1709190502</v>
      </c>
      <c r="CV156" s="389">
        <f t="shared" si="619"/>
        <v>1068400.054159119</v>
      </c>
      <c r="CW156" s="389">
        <f t="shared" si="619"/>
        <v>1017749.4640203491</v>
      </c>
      <c r="CX156" s="389">
        <f t="shared" si="619"/>
        <v>967974.09642797767</v>
      </c>
      <c r="CY156" s="389">
        <f t="shared" si="619"/>
        <v>947320.63392825366</v>
      </c>
      <c r="CZ156" s="389">
        <f t="shared" si="619"/>
        <v>928976.9792491626</v>
      </c>
      <c r="DA156" s="389">
        <f t="shared" si="619"/>
        <v>912988.28739013115</v>
      </c>
      <c r="DB156" s="389">
        <f t="shared" si="619"/>
        <v>920869.44674295688</v>
      </c>
      <c r="DC156" s="389">
        <f t="shared" si="619"/>
        <v>931198.57472953387</v>
      </c>
      <c r="DD156" s="390">
        <f t="shared" si="619"/>
        <v>-2212760.8238702225</v>
      </c>
    </row>
    <row r="157" spans="3:108">
      <c r="D157" s="291"/>
      <c r="E157" s="463" t="s">
        <v>360</v>
      </c>
      <c r="I157" s="331"/>
      <c r="Q157" s="336">
        <f t="shared" si="616"/>
        <v>0</v>
      </c>
      <c r="R157" s="337">
        <f>SUM(AK157:AV157)</f>
        <v>1195</v>
      </c>
      <c r="S157" s="337">
        <f>SUM(AW157:BH157)</f>
        <v>1554.9999999999998</v>
      </c>
      <c r="T157" s="337">
        <f>SUM(BI157:BT157)</f>
        <v>1914.9999999999998</v>
      </c>
      <c r="U157" s="337">
        <f>SUM(BU157:CF157)</f>
        <v>28080</v>
      </c>
      <c r="V157" s="337">
        <f>SUM(CG157:CR157)</f>
        <v>76079.999999999985</v>
      </c>
      <c r="W157" s="337">
        <f>SUM(CS157:DD157)</f>
        <v>124080</v>
      </c>
      <c r="X157" s="422"/>
      <c r="Y157" s="387">
        <f t="shared" ref="Y157:BD157" si="620">-Y144</f>
        <v>0</v>
      </c>
      <c r="Z157" s="387">
        <f t="shared" si="620"/>
        <v>0</v>
      </c>
      <c r="AA157" s="387">
        <f t="shared" si="620"/>
        <v>0</v>
      </c>
      <c r="AB157" s="387">
        <f t="shared" si="620"/>
        <v>0</v>
      </c>
      <c r="AC157" s="387">
        <f t="shared" si="620"/>
        <v>0</v>
      </c>
      <c r="AD157" s="387">
        <f t="shared" si="620"/>
        <v>0</v>
      </c>
      <c r="AE157" s="387">
        <f t="shared" si="620"/>
        <v>0</v>
      </c>
      <c r="AF157" s="387">
        <f t="shared" si="620"/>
        <v>0</v>
      </c>
      <c r="AG157" s="387">
        <f t="shared" si="620"/>
        <v>0</v>
      </c>
      <c r="AH157" s="387">
        <f t="shared" si="620"/>
        <v>0</v>
      </c>
      <c r="AI157" s="387">
        <f t="shared" si="620"/>
        <v>0</v>
      </c>
      <c r="AJ157" s="387">
        <f t="shared" si="620"/>
        <v>0</v>
      </c>
      <c r="AK157" s="388">
        <f t="shared" si="620"/>
        <v>85.833333333333329</v>
      </c>
      <c r="AL157" s="389">
        <f t="shared" si="620"/>
        <v>88.333333333333329</v>
      </c>
      <c r="AM157" s="389">
        <f t="shared" si="620"/>
        <v>90.833333333333329</v>
      </c>
      <c r="AN157" s="389">
        <f t="shared" si="620"/>
        <v>93.333333333333329</v>
      </c>
      <c r="AO157" s="389">
        <f t="shared" si="620"/>
        <v>95.833333333333329</v>
      </c>
      <c r="AP157" s="389">
        <f t="shared" si="620"/>
        <v>98.333333333333329</v>
      </c>
      <c r="AQ157" s="389">
        <f t="shared" si="620"/>
        <v>100.83333333333333</v>
      </c>
      <c r="AR157" s="389">
        <f t="shared" si="620"/>
        <v>103.33333333333333</v>
      </c>
      <c r="AS157" s="389">
        <f t="shared" si="620"/>
        <v>105.83333333333333</v>
      </c>
      <c r="AT157" s="389">
        <f t="shared" si="620"/>
        <v>108.33333333333333</v>
      </c>
      <c r="AU157" s="389">
        <f t="shared" si="620"/>
        <v>110.83333333333333</v>
      </c>
      <c r="AV157" s="390">
        <f t="shared" si="620"/>
        <v>113.33333333333333</v>
      </c>
      <c r="AW157" s="389">
        <f t="shared" si="620"/>
        <v>115.83333333333333</v>
      </c>
      <c r="AX157" s="389">
        <f t="shared" si="620"/>
        <v>118.33333333333333</v>
      </c>
      <c r="AY157" s="389">
        <f t="shared" si="620"/>
        <v>120.83333333333333</v>
      </c>
      <c r="AZ157" s="389">
        <f t="shared" si="620"/>
        <v>123.33333333333333</v>
      </c>
      <c r="BA157" s="389">
        <f t="shared" si="620"/>
        <v>125.83333333333333</v>
      </c>
      <c r="BB157" s="389">
        <f t="shared" si="620"/>
        <v>128.33333333333334</v>
      </c>
      <c r="BC157" s="389">
        <f t="shared" si="620"/>
        <v>130.83333333333334</v>
      </c>
      <c r="BD157" s="389">
        <f t="shared" si="620"/>
        <v>133.33333333333334</v>
      </c>
      <c r="BE157" s="389">
        <f t="shared" ref="BE157:CJ157" si="621">-BE144</f>
        <v>135.83333333333334</v>
      </c>
      <c r="BF157" s="389">
        <f t="shared" si="621"/>
        <v>138.33333333333334</v>
      </c>
      <c r="BG157" s="389">
        <f t="shared" si="621"/>
        <v>140.83333333333334</v>
      </c>
      <c r="BH157" s="390">
        <f t="shared" si="621"/>
        <v>143.33333333333334</v>
      </c>
      <c r="BI157" s="389">
        <f t="shared" si="621"/>
        <v>145.83333333333334</v>
      </c>
      <c r="BJ157" s="389">
        <f t="shared" si="621"/>
        <v>148.33333333333334</v>
      </c>
      <c r="BK157" s="389">
        <f t="shared" si="621"/>
        <v>150.83333333333334</v>
      </c>
      <c r="BL157" s="389">
        <f t="shared" si="621"/>
        <v>153.33333333333334</v>
      </c>
      <c r="BM157" s="389">
        <f t="shared" si="621"/>
        <v>155.83333333333334</v>
      </c>
      <c r="BN157" s="389">
        <f t="shared" si="621"/>
        <v>158.33333333333334</v>
      </c>
      <c r="BO157" s="389">
        <f t="shared" si="621"/>
        <v>160.83333333333334</v>
      </c>
      <c r="BP157" s="389">
        <f t="shared" si="621"/>
        <v>163.33333333333334</v>
      </c>
      <c r="BQ157" s="389">
        <f t="shared" si="621"/>
        <v>165.83333333333334</v>
      </c>
      <c r="BR157" s="389">
        <f t="shared" si="621"/>
        <v>168.33333333333334</v>
      </c>
      <c r="BS157" s="389">
        <f t="shared" si="621"/>
        <v>170.83333333333334</v>
      </c>
      <c r="BT157" s="390">
        <f t="shared" si="621"/>
        <v>173.33333333333334</v>
      </c>
      <c r="BU157" s="389">
        <f t="shared" si="621"/>
        <v>506.66666666666669</v>
      </c>
      <c r="BV157" s="389">
        <f t="shared" si="621"/>
        <v>840</v>
      </c>
      <c r="BW157" s="389">
        <f t="shared" si="621"/>
        <v>1173.3333333333333</v>
      </c>
      <c r="BX157" s="389">
        <f t="shared" si="621"/>
        <v>1506.6666666666667</v>
      </c>
      <c r="BY157" s="389">
        <f t="shared" si="621"/>
        <v>1840</v>
      </c>
      <c r="BZ157" s="389">
        <f t="shared" si="621"/>
        <v>2173.3333333333335</v>
      </c>
      <c r="CA157" s="389">
        <f t="shared" si="621"/>
        <v>2506.6666666666665</v>
      </c>
      <c r="CB157" s="389">
        <f t="shared" si="621"/>
        <v>2840</v>
      </c>
      <c r="CC157" s="389">
        <f t="shared" si="621"/>
        <v>3173.3333333333335</v>
      </c>
      <c r="CD157" s="389">
        <f t="shared" si="621"/>
        <v>3506.6666666666665</v>
      </c>
      <c r="CE157" s="389">
        <f t="shared" si="621"/>
        <v>3840</v>
      </c>
      <c r="CF157" s="390">
        <f t="shared" si="621"/>
        <v>4173.333333333333</v>
      </c>
      <c r="CG157" s="389">
        <f t="shared" si="621"/>
        <v>4506.666666666667</v>
      </c>
      <c r="CH157" s="389">
        <f t="shared" si="621"/>
        <v>4840</v>
      </c>
      <c r="CI157" s="389">
        <f t="shared" si="621"/>
        <v>5173.333333333333</v>
      </c>
      <c r="CJ157" s="389">
        <f t="shared" si="621"/>
        <v>5506.666666666667</v>
      </c>
      <c r="CK157" s="389">
        <f t="shared" ref="CK157:DD157" si="622">-CK144</f>
        <v>5840</v>
      </c>
      <c r="CL157" s="389">
        <f t="shared" si="622"/>
        <v>6173.333333333333</v>
      </c>
      <c r="CM157" s="389">
        <f t="shared" si="622"/>
        <v>6506.666666666667</v>
      </c>
      <c r="CN157" s="389">
        <f t="shared" si="622"/>
        <v>6840</v>
      </c>
      <c r="CO157" s="389">
        <f t="shared" si="622"/>
        <v>7173.333333333333</v>
      </c>
      <c r="CP157" s="389">
        <f t="shared" si="622"/>
        <v>7506.666666666667</v>
      </c>
      <c r="CQ157" s="389">
        <f t="shared" si="622"/>
        <v>7840</v>
      </c>
      <c r="CR157" s="390">
        <f t="shared" si="622"/>
        <v>8173.333333333333</v>
      </c>
      <c r="CS157" s="389">
        <f t="shared" si="622"/>
        <v>8506.6666666666661</v>
      </c>
      <c r="CT157" s="389">
        <f t="shared" si="622"/>
        <v>8840</v>
      </c>
      <c r="CU157" s="389">
        <f t="shared" si="622"/>
        <v>9173.3333333333339</v>
      </c>
      <c r="CV157" s="389">
        <f t="shared" si="622"/>
        <v>9506.6666666666661</v>
      </c>
      <c r="CW157" s="389">
        <f t="shared" si="622"/>
        <v>9840</v>
      </c>
      <c r="CX157" s="389">
        <f t="shared" si="622"/>
        <v>10173.333333333334</v>
      </c>
      <c r="CY157" s="389">
        <f t="shared" si="622"/>
        <v>10506.666666666666</v>
      </c>
      <c r="CZ157" s="389">
        <f t="shared" si="622"/>
        <v>10840</v>
      </c>
      <c r="DA157" s="389">
        <f t="shared" si="622"/>
        <v>11173.333333333334</v>
      </c>
      <c r="DB157" s="389">
        <f t="shared" si="622"/>
        <v>11506.666666666666</v>
      </c>
      <c r="DC157" s="389">
        <f t="shared" si="622"/>
        <v>11840</v>
      </c>
      <c r="DD157" s="390">
        <f t="shared" si="622"/>
        <v>12173.333333333334</v>
      </c>
    </row>
    <row r="158" spans="3:108">
      <c r="D158" s="291"/>
      <c r="E158" s="463" t="s">
        <v>216</v>
      </c>
      <c r="I158" s="331"/>
      <c r="Q158" s="336">
        <f t="shared" si="616"/>
        <v>-1000</v>
      </c>
      <c r="R158" s="464">
        <f>SUM(AK158:AV158)</f>
        <v>-3600</v>
      </c>
      <c r="S158" s="464">
        <f>SUM(AW158:BH158)</f>
        <v>-3600</v>
      </c>
      <c r="T158" s="464">
        <f>SUM(BI158:BT158)</f>
        <v>-3600</v>
      </c>
      <c r="U158" s="464">
        <f>SUM(BU158:CF158)</f>
        <v>-480000</v>
      </c>
      <c r="V158" s="464">
        <f>SUM(CG158:CR158)</f>
        <v>-480000</v>
      </c>
      <c r="W158" s="464">
        <f>SUM(CS158:DD158)</f>
        <v>-480000</v>
      </c>
      <c r="X158" s="465"/>
      <c r="Y158" s="466">
        <f t="shared" ref="Y158:BD158" si="623">-Y134</f>
        <v>0</v>
      </c>
      <c r="Z158" s="466">
        <f t="shared" si="623"/>
        <v>0</v>
      </c>
      <c r="AA158" s="466">
        <f t="shared" si="623"/>
        <v>0</v>
      </c>
      <c r="AB158" s="466">
        <f t="shared" si="623"/>
        <v>0</v>
      </c>
      <c r="AC158" s="466">
        <f t="shared" si="623"/>
        <v>0</v>
      </c>
      <c r="AD158" s="466">
        <f t="shared" si="623"/>
        <v>0</v>
      </c>
      <c r="AE158" s="466">
        <f t="shared" si="623"/>
        <v>0</v>
      </c>
      <c r="AF158" s="466">
        <f t="shared" si="623"/>
        <v>0</v>
      </c>
      <c r="AG158" s="466">
        <f t="shared" si="623"/>
        <v>0</v>
      </c>
      <c r="AH158" s="466">
        <f t="shared" si="623"/>
        <v>0</v>
      </c>
      <c r="AI158" s="466">
        <f t="shared" si="623"/>
        <v>0</v>
      </c>
      <c r="AJ158" s="466">
        <f t="shared" si="623"/>
        <v>-1000</v>
      </c>
      <c r="AK158" s="467">
        <f t="shared" si="623"/>
        <v>-300</v>
      </c>
      <c r="AL158" s="468">
        <f t="shared" si="623"/>
        <v>-300</v>
      </c>
      <c r="AM158" s="468">
        <f t="shared" si="623"/>
        <v>-300</v>
      </c>
      <c r="AN158" s="468">
        <f t="shared" si="623"/>
        <v>-300</v>
      </c>
      <c r="AO158" s="468">
        <f t="shared" si="623"/>
        <v>-300</v>
      </c>
      <c r="AP158" s="468">
        <f t="shared" si="623"/>
        <v>-300</v>
      </c>
      <c r="AQ158" s="468">
        <f t="shared" si="623"/>
        <v>-300</v>
      </c>
      <c r="AR158" s="468">
        <f t="shared" si="623"/>
        <v>-300</v>
      </c>
      <c r="AS158" s="468">
        <f t="shared" si="623"/>
        <v>-300</v>
      </c>
      <c r="AT158" s="468">
        <f t="shared" si="623"/>
        <v>-300</v>
      </c>
      <c r="AU158" s="468">
        <f t="shared" si="623"/>
        <v>-300</v>
      </c>
      <c r="AV158" s="469">
        <f t="shared" si="623"/>
        <v>-300</v>
      </c>
      <c r="AW158" s="468">
        <f t="shared" si="623"/>
        <v>-300</v>
      </c>
      <c r="AX158" s="468">
        <f t="shared" si="623"/>
        <v>-300</v>
      </c>
      <c r="AY158" s="468">
        <f t="shared" si="623"/>
        <v>-300</v>
      </c>
      <c r="AZ158" s="468">
        <f t="shared" si="623"/>
        <v>-300</v>
      </c>
      <c r="BA158" s="468">
        <f t="shared" si="623"/>
        <v>-300</v>
      </c>
      <c r="BB158" s="468">
        <f t="shared" si="623"/>
        <v>-300</v>
      </c>
      <c r="BC158" s="468">
        <f t="shared" si="623"/>
        <v>-300</v>
      </c>
      <c r="BD158" s="468">
        <f t="shared" si="623"/>
        <v>-300</v>
      </c>
      <c r="BE158" s="468">
        <f t="shared" ref="BE158:CJ158" si="624">-BE134</f>
        <v>-300</v>
      </c>
      <c r="BF158" s="468">
        <f t="shared" si="624"/>
        <v>-300</v>
      </c>
      <c r="BG158" s="468">
        <f t="shared" si="624"/>
        <v>-300</v>
      </c>
      <c r="BH158" s="469">
        <f t="shared" si="624"/>
        <v>-300</v>
      </c>
      <c r="BI158" s="468">
        <f t="shared" si="624"/>
        <v>-300</v>
      </c>
      <c r="BJ158" s="468">
        <f t="shared" si="624"/>
        <v>-300</v>
      </c>
      <c r="BK158" s="468">
        <f t="shared" si="624"/>
        <v>-300</v>
      </c>
      <c r="BL158" s="468">
        <f t="shared" si="624"/>
        <v>-300</v>
      </c>
      <c r="BM158" s="468">
        <f t="shared" si="624"/>
        <v>-300</v>
      </c>
      <c r="BN158" s="468">
        <f t="shared" si="624"/>
        <v>-300</v>
      </c>
      <c r="BO158" s="468">
        <f t="shared" si="624"/>
        <v>-300</v>
      </c>
      <c r="BP158" s="468">
        <f t="shared" si="624"/>
        <v>-300</v>
      </c>
      <c r="BQ158" s="468">
        <f t="shared" si="624"/>
        <v>-300</v>
      </c>
      <c r="BR158" s="468">
        <f t="shared" si="624"/>
        <v>-300</v>
      </c>
      <c r="BS158" s="468">
        <f t="shared" si="624"/>
        <v>-300</v>
      </c>
      <c r="BT158" s="469">
        <f t="shared" si="624"/>
        <v>-300</v>
      </c>
      <c r="BU158" s="468">
        <f t="shared" si="624"/>
        <v>-40000</v>
      </c>
      <c r="BV158" s="468">
        <f t="shared" si="624"/>
        <v>-40000</v>
      </c>
      <c r="BW158" s="468">
        <f t="shared" si="624"/>
        <v>-40000</v>
      </c>
      <c r="BX158" s="468">
        <f t="shared" si="624"/>
        <v>-40000</v>
      </c>
      <c r="BY158" s="468">
        <f t="shared" si="624"/>
        <v>-40000</v>
      </c>
      <c r="BZ158" s="468">
        <f t="shared" si="624"/>
        <v>-40000</v>
      </c>
      <c r="CA158" s="468">
        <f t="shared" si="624"/>
        <v>-40000</v>
      </c>
      <c r="CB158" s="468">
        <f t="shared" si="624"/>
        <v>-40000</v>
      </c>
      <c r="CC158" s="468">
        <f t="shared" si="624"/>
        <v>-40000</v>
      </c>
      <c r="CD158" s="468">
        <f t="shared" si="624"/>
        <v>-40000</v>
      </c>
      <c r="CE158" s="468">
        <f t="shared" si="624"/>
        <v>-40000</v>
      </c>
      <c r="CF158" s="469">
        <f t="shared" si="624"/>
        <v>-40000</v>
      </c>
      <c r="CG158" s="468">
        <f t="shared" si="624"/>
        <v>-40000</v>
      </c>
      <c r="CH158" s="468">
        <f t="shared" si="624"/>
        <v>-40000</v>
      </c>
      <c r="CI158" s="468">
        <f t="shared" si="624"/>
        <v>-40000</v>
      </c>
      <c r="CJ158" s="468">
        <f t="shared" si="624"/>
        <v>-40000</v>
      </c>
      <c r="CK158" s="468">
        <f t="shared" ref="CK158:DD158" si="625">-CK134</f>
        <v>-40000</v>
      </c>
      <c r="CL158" s="468">
        <f t="shared" si="625"/>
        <v>-40000</v>
      </c>
      <c r="CM158" s="468">
        <f t="shared" si="625"/>
        <v>-40000</v>
      </c>
      <c r="CN158" s="468">
        <f t="shared" si="625"/>
        <v>-40000</v>
      </c>
      <c r="CO158" s="468">
        <f t="shared" si="625"/>
        <v>-40000</v>
      </c>
      <c r="CP158" s="468">
        <f t="shared" si="625"/>
        <v>-40000</v>
      </c>
      <c r="CQ158" s="468">
        <f t="shared" si="625"/>
        <v>-40000</v>
      </c>
      <c r="CR158" s="469">
        <f t="shared" si="625"/>
        <v>-40000</v>
      </c>
      <c r="CS158" s="468">
        <f t="shared" si="625"/>
        <v>-40000</v>
      </c>
      <c r="CT158" s="468">
        <f t="shared" si="625"/>
        <v>-40000</v>
      </c>
      <c r="CU158" s="468">
        <f t="shared" si="625"/>
        <v>-40000</v>
      </c>
      <c r="CV158" s="468">
        <f t="shared" si="625"/>
        <v>-40000</v>
      </c>
      <c r="CW158" s="468">
        <f t="shared" si="625"/>
        <v>-40000</v>
      </c>
      <c r="CX158" s="468">
        <f t="shared" si="625"/>
        <v>-40000</v>
      </c>
      <c r="CY158" s="468">
        <f t="shared" si="625"/>
        <v>-40000</v>
      </c>
      <c r="CZ158" s="468">
        <f t="shared" si="625"/>
        <v>-40000</v>
      </c>
      <c r="DA158" s="468">
        <f t="shared" si="625"/>
        <v>-40000</v>
      </c>
      <c r="DB158" s="468">
        <f t="shared" si="625"/>
        <v>-40000</v>
      </c>
      <c r="DC158" s="468">
        <f t="shared" si="625"/>
        <v>-40000</v>
      </c>
      <c r="DD158" s="469">
        <f t="shared" si="625"/>
        <v>-40000</v>
      </c>
    </row>
    <row r="159" spans="3:108" s="330" customFormat="1">
      <c r="C159" s="291"/>
      <c r="E159" s="470" t="s">
        <v>223</v>
      </c>
      <c r="F159" s="296"/>
      <c r="G159" s="296"/>
      <c r="H159" s="296"/>
      <c r="I159" s="324"/>
      <c r="J159" s="296"/>
      <c r="K159" s="296"/>
      <c r="L159" s="296"/>
      <c r="M159" s="296"/>
      <c r="N159" s="296"/>
      <c r="O159" s="296"/>
      <c r="Q159" s="471">
        <f t="shared" si="616"/>
        <v>-1206862.75</v>
      </c>
      <c r="R159" s="326">
        <f>SUM(AK159:AV159)</f>
        <v>-4996552.5</v>
      </c>
      <c r="S159" s="326">
        <f>SUM(AW159:BH159)</f>
        <v>-10182055.462392617</v>
      </c>
      <c r="T159" s="326">
        <f>SUM(BI159:BT159)</f>
        <v>-8052240.1982313348</v>
      </c>
      <c r="U159" s="326">
        <f>SUM(BU159:CF159)</f>
        <v>-8308532.496584571</v>
      </c>
      <c r="V159" s="326">
        <f>SUM(CG159:CR159)</f>
        <v>-6438762.6275171861</v>
      </c>
      <c r="W159" s="326">
        <f>SUM(CS159:DD159)</f>
        <v>8688559.1803200655</v>
      </c>
      <c r="Y159" s="393">
        <f>SUM(Y156:Y158)</f>
        <v>-39945</v>
      </c>
      <c r="Z159" s="393">
        <f t="shared" ref="Z159:CK159" si="626">SUM(Z156:Z158)</f>
        <v>-49942</v>
      </c>
      <c r="AA159" s="393">
        <f t="shared" si="626"/>
        <v>-49718</v>
      </c>
      <c r="AB159" s="393">
        <f t="shared" si="626"/>
        <v>-92380.333333333343</v>
      </c>
      <c r="AC159" s="393">
        <f t="shared" si="626"/>
        <v>-121041.25</v>
      </c>
      <c r="AD159" s="393">
        <f t="shared" si="626"/>
        <v>-109759</v>
      </c>
      <c r="AE159" s="393">
        <f t="shared" si="626"/>
        <v>-139345</v>
      </c>
      <c r="AF159" s="393">
        <f t="shared" si="626"/>
        <v>-126653.5</v>
      </c>
      <c r="AG159" s="393">
        <f t="shared" si="626"/>
        <v>-116460</v>
      </c>
      <c r="AH159" s="393">
        <f t="shared" si="626"/>
        <v>-113890</v>
      </c>
      <c r="AI159" s="393">
        <f t="shared" si="626"/>
        <v>-132215.33333333334</v>
      </c>
      <c r="AJ159" s="393">
        <f t="shared" si="626"/>
        <v>-115513.33333333334</v>
      </c>
      <c r="AK159" s="394">
        <f t="shared" si="626"/>
        <v>-234700.56666666668</v>
      </c>
      <c r="AL159" s="395">
        <f t="shared" si="626"/>
        <v>-250507.53333333338</v>
      </c>
      <c r="AM159" s="395">
        <f t="shared" si="626"/>
        <v>-265661.3</v>
      </c>
      <c r="AN159" s="395">
        <f t="shared" si="626"/>
        <v>-318270.59999999998</v>
      </c>
      <c r="AO159" s="395">
        <f t="shared" si="626"/>
        <v>-386919.4</v>
      </c>
      <c r="AP159" s="395">
        <f t="shared" si="626"/>
        <v>-418315.33333333337</v>
      </c>
      <c r="AQ159" s="395">
        <f t="shared" si="626"/>
        <v>-409015.1</v>
      </c>
      <c r="AR159" s="395">
        <f t="shared" si="626"/>
        <v>-433408.2</v>
      </c>
      <c r="AS159" s="395">
        <f t="shared" si="626"/>
        <v>-459169.63333333336</v>
      </c>
      <c r="AT159" s="395">
        <f t="shared" si="626"/>
        <v>-461414.40000000002</v>
      </c>
      <c r="AU159" s="395">
        <f t="shared" si="626"/>
        <v>-519263.96666666662</v>
      </c>
      <c r="AV159" s="396">
        <f t="shared" si="626"/>
        <v>-839906.46666666679</v>
      </c>
      <c r="AW159" s="395">
        <f t="shared" si="626"/>
        <v>-607348.75416666677</v>
      </c>
      <c r="AX159" s="395">
        <f t="shared" si="626"/>
        <v>-627671.44750000013</v>
      </c>
      <c r="AY159" s="395">
        <f t="shared" si="626"/>
        <v>-654266.45939583331</v>
      </c>
      <c r="AZ159" s="395">
        <f t="shared" si="626"/>
        <v>-706786.35750520835</v>
      </c>
      <c r="BA159" s="395">
        <f t="shared" si="626"/>
        <v>-697067.7705340106</v>
      </c>
      <c r="BB159" s="395">
        <f t="shared" si="626"/>
        <v>-779094.29289627343</v>
      </c>
      <c r="BC159" s="395">
        <f t="shared" si="626"/>
        <v>-832285.5421584557</v>
      </c>
      <c r="BD159" s="395">
        <f t="shared" si="626"/>
        <v>-863060.74418048421</v>
      </c>
      <c r="BE159" s="395">
        <f t="shared" si="626"/>
        <v>-897456.89462835784</v>
      </c>
      <c r="BF159" s="395">
        <f t="shared" si="626"/>
        <v>-906741.4147007115</v>
      </c>
      <c r="BG159" s="395">
        <f t="shared" si="626"/>
        <v>-988472.94376907975</v>
      </c>
      <c r="BH159" s="396">
        <f t="shared" si="626"/>
        <v>-1621802.8409575345</v>
      </c>
      <c r="BI159" s="395">
        <f t="shared" si="626"/>
        <v>-801424.1288145401</v>
      </c>
      <c r="BJ159" s="395">
        <f t="shared" si="626"/>
        <v>-792148.52199047874</v>
      </c>
      <c r="BK159" s="395">
        <f t="shared" si="626"/>
        <v>-793786.24420343165</v>
      </c>
      <c r="BL159" s="395">
        <f t="shared" si="626"/>
        <v>-808026.15530490188</v>
      </c>
      <c r="BM159" s="395">
        <f t="shared" si="626"/>
        <v>-808358.94285043131</v>
      </c>
      <c r="BN159" s="395">
        <f t="shared" si="626"/>
        <v>-380446.20523111511</v>
      </c>
      <c r="BO159" s="395">
        <f t="shared" si="626"/>
        <v>-422776.67144035955</v>
      </c>
      <c r="BP159" s="395">
        <f t="shared" si="626"/>
        <v>-434205.25229797419</v>
      </c>
      <c r="BQ159" s="395">
        <f t="shared" si="626"/>
        <v>-454622.67305655964</v>
      </c>
      <c r="BR159" s="395">
        <f t="shared" si="626"/>
        <v>-474307.85397882236</v>
      </c>
      <c r="BS159" s="395">
        <f t="shared" si="626"/>
        <v>-546952.87213797471</v>
      </c>
      <c r="BT159" s="396">
        <f t="shared" si="626"/>
        <v>-1335184.6769247465</v>
      </c>
      <c r="BU159" s="395">
        <f t="shared" si="626"/>
        <v>-744205.38015029184</v>
      </c>
      <c r="BV159" s="395">
        <f t="shared" si="626"/>
        <v>-717759.45069239265</v>
      </c>
      <c r="BW159" s="395">
        <f t="shared" si="626"/>
        <v>-733684.15295563359</v>
      </c>
      <c r="BX159" s="395">
        <f t="shared" si="626"/>
        <v>-489343.11073689535</v>
      </c>
      <c r="BY159" s="395">
        <f t="shared" si="626"/>
        <v>-476980.35566922324</v>
      </c>
      <c r="BZ159" s="395">
        <f t="shared" si="626"/>
        <v>-282768.43358266121</v>
      </c>
      <c r="CA159" s="395">
        <f t="shared" si="626"/>
        <v>-472767.01703542192</v>
      </c>
      <c r="CB159" s="395">
        <f t="shared" si="626"/>
        <v>-519773.94772529276</v>
      </c>
      <c r="CC159" s="395">
        <f t="shared" si="626"/>
        <v>-586186.1888167276</v>
      </c>
      <c r="CD159" s="395">
        <f t="shared" si="626"/>
        <v>-553696.83173993509</v>
      </c>
      <c r="CE159" s="395">
        <f t="shared" si="626"/>
        <v>-695438.79686520156</v>
      </c>
      <c r="CF159" s="396">
        <f t="shared" si="626"/>
        <v>-2035928.8306148937</v>
      </c>
      <c r="CG159" s="395">
        <f t="shared" si="626"/>
        <v>298510.03315665573</v>
      </c>
      <c r="CH159" s="395">
        <f t="shared" si="626"/>
        <v>-241282.43365566107</v>
      </c>
      <c r="CI159" s="395">
        <f t="shared" si="626"/>
        <v>-286129.51405835059</v>
      </c>
      <c r="CJ159" s="395">
        <f t="shared" si="626"/>
        <v>-346461.482916418</v>
      </c>
      <c r="CK159" s="395">
        <f t="shared" si="626"/>
        <v>-426000.54013690911</v>
      </c>
      <c r="CL159" s="395">
        <f t="shared" ref="CL159:DD159" si="627">SUM(CL156:CL158)</f>
        <v>-454112.76453692978</v>
      </c>
      <c r="CM159" s="395">
        <f t="shared" si="627"/>
        <v>-494898.41931988159</v>
      </c>
      <c r="CN159" s="395">
        <f t="shared" si="627"/>
        <v>-499441.07020270545</v>
      </c>
      <c r="CO159" s="395">
        <f t="shared" si="627"/>
        <v>-502897.89059087401</v>
      </c>
      <c r="CP159" s="395">
        <f t="shared" si="627"/>
        <v>-578356.40307840612</v>
      </c>
      <c r="CQ159" s="395">
        <f t="shared" si="627"/>
        <v>-517693.23166963924</v>
      </c>
      <c r="CR159" s="396">
        <f t="shared" si="627"/>
        <v>-2389998.9105080673</v>
      </c>
      <c r="CS159" s="395">
        <f t="shared" si="627"/>
        <v>1232840.9038932649</v>
      </c>
      <c r="CT159" s="395">
        <f t="shared" si="627"/>
        <v>1145038.0593971545</v>
      </c>
      <c r="CU159" s="395">
        <f t="shared" si="627"/>
        <v>1090403.5042523835</v>
      </c>
      <c r="CV159" s="395">
        <f t="shared" si="627"/>
        <v>1037906.7208257858</v>
      </c>
      <c r="CW159" s="395">
        <f t="shared" si="627"/>
        <v>987589.46402034909</v>
      </c>
      <c r="CX159" s="395">
        <f t="shared" si="627"/>
        <v>938147.42976131104</v>
      </c>
      <c r="CY159" s="395">
        <f t="shared" si="627"/>
        <v>917827.30059492029</v>
      </c>
      <c r="CZ159" s="395">
        <f t="shared" si="627"/>
        <v>899816.9792491626</v>
      </c>
      <c r="DA159" s="395">
        <f t="shared" si="627"/>
        <v>884161.62072346453</v>
      </c>
      <c r="DB159" s="395">
        <f t="shared" si="627"/>
        <v>892376.1134096235</v>
      </c>
      <c r="DC159" s="395">
        <f t="shared" si="627"/>
        <v>903038.57472953387</v>
      </c>
      <c r="DD159" s="396">
        <f t="shared" si="627"/>
        <v>-2240587.4905368891</v>
      </c>
    </row>
    <row r="160" spans="3:108" s="330" customFormat="1">
      <c r="C160" s="291"/>
      <c r="E160" s="446" t="s">
        <v>382</v>
      </c>
      <c r="F160" s="296"/>
      <c r="G160" s="296"/>
      <c r="H160" s="296"/>
      <c r="I160" s="324"/>
      <c r="J160" s="296"/>
      <c r="K160" s="296"/>
      <c r="L160" s="296"/>
      <c r="M160" s="296"/>
      <c r="N160" s="296"/>
      <c r="O160" s="296"/>
      <c r="Q160" s="325">
        <f t="shared" ref="Q160" si="628">SUM(Y160:AJ160)</f>
        <v>4000000</v>
      </c>
      <c r="R160" s="326">
        <f>SUM(AK160:AV160)</f>
        <v>9000000</v>
      </c>
      <c r="S160" s="326">
        <f>SUM(AW160:BH160)</f>
        <v>20000000</v>
      </c>
      <c r="T160" s="326">
        <f>SUM(BI160:BT160)</f>
        <v>0</v>
      </c>
      <c r="U160" s="326">
        <f>SUM(BU160:CF160)</f>
        <v>30000000</v>
      </c>
      <c r="V160" s="326">
        <f>SUM(CG160:CR160)</f>
        <v>0</v>
      </c>
      <c r="W160" s="326">
        <f>SUM(CS160:DD160)</f>
        <v>0</v>
      </c>
      <c r="Y160" s="519">
        <v>4000000</v>
      </c>
      <c r="Z160" s="519"/>
      <c r="AA160" s="519"/>
      <c r="AB160" s="519"/>
      <c r="AC160" s="519"/>
      <c r="AD160" s="519"/>
      <c r="AE160" s="519"/>
      <c r="AF160" s="519"/>
      <c r="AG160" s="519"/>
      <c r="AH160" s="519"/>
      <c r="AI160" s="519"/>
      <c r="AJ160" s="519"/>
      <c r="AK160" s="520"/>
      <c r="AL160" s="519"/>
      <c r="AM160" s="519">
        <v>9000000</v>
      </c>
      <c r="AN160" s="519"/>
      <c r="AO160" s="519"/>
      <c r="AP160" s="519"/>
      <c r="AQ160" s="519"/>
      <c r="AR160" s="519"/>
      <c r="AS160" s="519"/>
      <c r="AT160" s="519"/>
      <c r="AU160" s="519"/>
      <c r="AV160" s="521"/>
      <c r="AW160" s="519"/>
      <c r="AX160" s="519"/>
      <c r="AY160" s="519"/>
      <c r="AZ160" s="519"/>
      <c r="BA160" s="519"/>
      <c r="BB160" s="519"/>
      <c r="BC160" s="519">
        <v>20000000</v>
      </c>
      <c r="BD160" s="519"/>
      <c r="BE160" s="519"/>
      <c r="BF160" s="519"/>
      <c r="BG160" s="519"/>
      <c r="BH160" s="521"/>
      <c r="BI160" s="519"/>
      <c r="BJ160" s="519"/>
      <c r="BK160" s="519"/>
      <c r="BL160" s="519"/>
      <c r="BM160" s="519"/>
      <c r="BN160" s="519"/>
      <c r="BO160" s="519"/>
      <c r="BP160" s="519"/>
      <c r="BQ160" s="519"/>
      <c r="BR160" s="519"/>
      <c r="BS160" s="519"/>
      <c r="BT160" s="521"/>
      <c r="BU160" s="519"/>
      <c r="BV160" s="519"/>
      <c r="BW160" s="519"/>
      <c r="BX160" s="519"/>
      <c r="BY160" s="519"/>
      <c r="BZ160" s="519">
        <v>30000000</v>
      </c>
      <c r="CA160" s="519"/>
      <c r="CB160" s="519"/>
      <c r="CC160" s="519"/>
      <c r="CD160" s="519"/>
      <c r="CE160" s="519"/>
      <c r="CF160" s="521"/>
      <c r="CG160" s="519"/>
      <c r="CH160" s="519"/>
      <c r="CI160" s="519"/>
      <c r="CJ160" s="519"/>
      <c r="CK160" s="519"/>
      <c r="CL160" s="519"/>
      <c r="CM160" s="519"/>
      <c r="CN160" s="519"/>
      <c r="CO160" s="519"/>
      <c r="CP160" s="519"/>
      <c r="CQ160" s="519"/>
      <c r="CR160" s="521"/>
      <c r="CS160" s="519"/>
      <c r="CT160" s="519"/>
      <c r="CU160" s="519"/>
      <c r="CV160" s="519"/>
      <c r="CW160" s="519"/>
      <c r="CX160" s="519"/>
      <c r="CY160" s="519"/>
      <c r="CZ160" s="519"/>
      <c r="DA160" s="519"/>
      <c r="DB160" s="519"/>
      <c r="DC160" s="519"/>
      <c r="DD160" s="521"/>
    </row>
    <row r="161" spans="3:108" s="330" customFormat="1" ht="14" thickBot="1">
      <c r="C161" s="291"/>
      <c r="E161" s="446" t="s">
        <v>217</v>
      </c>
      <c r="F161" s="296"/>
      <c r="G161" s="296"/>
      <c r="H161" s="296"/>
      <c r="I161" s="324"/>
      <c r="J161" s="472"/>
      <c r="K161" s="472"/>
      <c r="L161" s="472"/>
      <c r="M161" s="472"/>
      <c r="N161" s="472"/>
      <c r="O161" s="472"/>
      <c r="Q161" s="455">
        <f>AJ161</f>
        <v>1500000</v>
      </c>
      <c r="R161" s="456">
        <f>AV161</f>
        <v>5503447.4999999981</v>
      </c>
      <c r="S161" s="456">
        <f>BH161</f>
        <v>15321392.037607383</v>
      </c>
      <c r="T161" s="456">
        <f>BT161</f>
        <v>7269151.8393760473</v>
      </c>
      <c r="U161" s="456">
        <f>CF161</f>
        <v>28960619.342791479</v>
      </c>
      <c r="V161" s="456">
        <f>CR161</f>
        <v>22521856.715274297</v>
      </c>
      <c r="W161" s="456">
        <f>DD161</f>
        <v>31210415.895594358</v>
      </c>
      <c r="X161" s="473"/>
      <c r="Y161" s="474">
        <f t="shared" ref="Y161:AI161" si="629">Z155</f>
        <v>2666917.75</v>
      </c>
      <c r="Z161" s="474">
        <f t="shared" si="629"/>
        <v>2616975.75</v>
      </c>
      <c r="AA161" s="474">
        <f t="shared" si="629"/>
        <v>2567257.75</v>
      </c>
      <c r="AB161" s="474">
        <f t="shared" si="629"/>
        <v>2474877.4166666665</v>
      </c>
      <c r="AC161" s="474">
        <f t="shared" si="629"/>
        <v>2353836.1666666665</v>
      </c>
      <c r="AD161" s="474">
        <f t="shared" si="629"/>
        <v>2244077.1666666665</v>
      </c>
      <c r="AE161" s="474">
        <f t="shared" si="629"/>
        <v>2104732.1666666665</v>
      </c>
      <c r="AF161" s="474">
        <f t="shared" si="629"/>
        <v>1978078.6666666665</v>
      </c>
      <c r="AG161" s="474">
        <f t="shared" si="629"/>
        <v>1861618.6666666665</v>
      </c>
      <c r="AH161" s="474">
        <f t="shared" si="629"/>
        <v>1747728.6666666665</v>
      </c>
      <c r="AI161" s="474">
        <f t="shared" si="629"/>
        <v>1615513.3333333333</v>
      </c>
      <c r="AJ161" s="474">
        <f>AK155</f>
        <v>1500000</v>
      </c>
      <c r="AK161" s="475">
        <f t="shared" ref="AK161:BL161" si="630">AK155+AK159+AK160</f>
        <v>1265299.4333333333</v>
      </c>
      <c r="AL161" s="476">
        <f t="shared" si="630"/>
        <v>1014791.8999999999</v>
      </c>
      <c r="AM161" s="476">
        <f t="shared" si="630"/>
        <v>9749130.5999999996</v>
      </c>
      <c r="AN161" s="476">
        <f t="shared" si="630"/>
        <v>9430860</v>
      </c>
      <c r="AO161" s="476">
        <f t="shared" si="630"/>
        <v>9043940.5999999996</v>
      </c>
      <c r="AP161" s="476">
        <f t="shared" si="630"/>
        <v>8625625.2666666657</v>
      </c>
      <c r="AQ161" s="476">
        <f t="shared" si="630"/>
        <v>8216610.166666666</v>
      </c>
      <c r="AR161" s="476">
        <f t="shared" si="630"/>
        <v>7783201.9666666659</v>
      </c>
      <c r="AS161" s="476">
        <f t="shared" si="630"/>
        <v>7324032.3333333321</v>
      </c>
      <c r="AT161" s="476">
        <f t="shared" si="630"/>
        <v>6862617.9333333317</v>
      </c>
      <c r="AU161" s="476">
        <f t="shared" si="630"/>
        <v>6343353.9666666649</v>
      </c>
      <c r="AV161" s="477">
        <f t="shared" si="630"/>
        <v>5503447.4999999981</v>
      </c>
      <c r="AW161" s="476">
        <f t="shared" si="630"/>
        <v>4896098.7458333317</v>
      </c>
      <c r="AX161" s="476">
        <f t="shared" si="630"/>
        <v>4268427.2983333319</v>
      </c>
      <c r="AY161" s="476">
        <f t="shared" si="630"/>
        <v>3614160.8389374986</v>
      </c>
      <c r="AZ161" s="476">
        <f t="shared" si="630"/>
        <v>2907374.4814322903</v>
      </c>
      <c r="BA161" s="476">
        <f t="shared" si="630"/>
        <v>2210306.7108982797</v>
      </c>
      <c r="BB161" s="476">
        <f t="shared" si="630"/>
        <v>1431212.4180020061</v>
      </c>
      <c r="BC161" s="476">
        <f t="shared" si="630"/>
        <v>20598926.875843551</v>
      </c>
      <c r="BD161" s="476">
        <f t="shared" si="630"/>
        <v>19735866.131663065</v>
      </c>
      <c r="BE161" s="476">
        <f t="shared" si="630"/>
        <v>18838409.237034708</v>
      </c>
      <c r="BF161" s="476">
        <f t="shared" si="630"/>
        <v>17931667.822333995</v>
      </c>
      <c r="BG161" s="476">
        <f t="shared" si="630"/>
        <v>16943194.878564917</v>
      </c>
      <c r="BH161" s="477">
        <f t="shared" si="630"/>
        <v>15321392.037607383</v>
      </c>
      <c r="BI161" s="476">
        <f t="shared" si="630"/>
        <v>14519967.908792842</v>
      </c>
      <c r="BJ161" s="476">
        <f t="shared" si="630"/>
        <v>13727819.386802364</v>
      </c>
      <c r="BK161" s="476">
        <f t="shared" si="630"/>
        <v>12934033.142598933</v>
      </c>
      <c r="BL161" s="476">
        <f t="shared" si="630"/>
        <v>12126006.987294031</v>
      </c>
      <c r="BM161" s="476">
        <f>BM155+BM159+BM160</f>
        <v>11317648.0444436</v>
      </c>
      <c r="BN161" s="476">
        <f t="shared" ref="BN161:DD161" si="631">BN155+BN159+BN160</f>
        <v>10937201.839212485</v>
      </c>
      <c r="BO161" s="476">
        <f t="shared" si="631"/>
        <v>10514425.167772125</v>
      </c>
      <c r="BP161" s="476">
        <f t="shared" si="631"/>
        <v>10080219.91547415</v>
      </c>
      <c r="BQ161" s="476">
        <f t="shared" si="631"/>
        <v>9625597.2424175907</v>
      </c>
      <c r="BR161" s="476">
        <f t="shared" si="631"/>
        <v>9151289.3884387687</v>
      </c>
      <c r="BS161" s="476">
        <f t="shared" si="631"/>
        <v>8604336.5163007937</v>
      </c>
      <c r="BT161" s="477">
        <f t="shared" si="631"/>
        <v>7269151.8393760473</v>
      </c>
      <c r="BU161" s="476">
        <f t="shared" si="631"/>
        <v>6524946.4592257552</v>
      </c>
      <c r="BV161" s="476">
        <f t="shared" si="631"/>
        <v>5807187.0085333623</v>
      </c>
      <c r="BW161" s="476">
        <f t="shared" si="631"/>
        <v>5073502.8555777287</v>
      </c>
      <c r="BX161" s="476">
        <f t="shared" si="631"/>
        <v>4584159.7448408334</v>
      </c>
      <c r="BY161" s="476">
        <f t="shared" si="631"/>
        <v>4107179.3891716101</v>
      </c>
      <c r="BZ161" s="476">
        <f t="shared" si="631"/>
        <v>33824410.955588952</v>
      </c>
      <c r="CA161" s="476">
        <f t="shared" si="631"/>
        <v>33351643.938553531</v>
      </c>
      <c r="CB161" s="476">
        <f t="shared" si="631"/>
        <v>32831869.990828238</v>
      </c>
      <c r="CC161" s="476">
        <f t="shared" si="631"/>
        <v>32245683.802011512</v>
      </c>
      <c r="CD161" s="476">
        <f t="shared" si="631"/>
        <v>31691986.970271576</v>
      </c>
      <c r="CE161" s="476">
        <f t="shared" si="631"/>
        <v>30996548.173406374</v>
      </c>
      <c r="CF161" s="477">
        <f t="shared" si="631"/>
        <v>28960619.342791479</v>
      </c>
      <c r="CG161" s="476">
        <f t="shared" si="631"/>
        <v>29259129.375948135</v>
      </c>
      <c r="CH161" s="476">
        <f t="shared" si="631"/>
        <v>29017846.942292474</v>
      </c>
      <c r="CI161" s="476">
        <f t="shared" si="631"/>
        <v>28731717.428234123</v>
      </c>
      <c r="CJ161" s="476">
        <f t="shared" si="631"/>
        <v>28385255.945317704</v>
      </c>
      <c r="CK161" s="476">
        <f t="shared" si="631"/>
        <v>27959255.405180797</v>
      </c>
      <c r="CL161" s="476">
        <f t="shared" si="631"/>
        <v>27505142.640643869</v>
      </c>
      <c r="CM161" s="476">
        <f t="shared" si="631"/>
        <v>27010244.221323986</v>
      </c>
      <c r="CN161" s="476">
        <f t="shared" si="631"/>
        <v>26510803.151121281</v>
      </c>
      <c r="CO161" s="476">
        <f t="shared" si="631"/>
        <v>26007905.260530408</v>
      </c>
      <c r="CP161" s="476">
        <f t="shared" si="631"/>
        <v>25429548.857452001</v>
      </c>
      <c r="CQ161" s="476">
        <f t="shared" si="631"/>
        <v>24911855.625782363</v>
      </c>
      <c r="CR161" s="477">
        <f t="shared" si="631"/>
        <v>22521856.715274297</v>
      </c>
      <c r="CS161" s="476">
        <f t="shared" si="631"/>
        <v>23754697.619167563</v>
      </c>
      <c r="CT161" s="476">
        <f t="shared" si="631"/>
        <v>24899735.678564716</v>
      </c>
      <c r="CU161" s="476">
        <f t="shared" si="631"/>
        <v>25990139.182817101</v>
      </c>
      <c r="CV161" s="476">
        <f t="shared" si="631"/>
        <v>27028045.903642885</v>
      </c>
      <c r="CW161" s="476">
        <f t="shared" si="631"/>
        <v>28015635.367663234</v>
      </c>
      <c r="CX161" s="476">
        <f t="shared" si="631"/>
        <v>28953782.797424547</v>
      </c>
      <c r="CY161" s="476">
        <f t="shared" si="631"/>
        <v>29871610.098019466</v>
      </c>
      <c r="CZ161" s="476">
        <f t="shared" si="631"/>
        <v>30771427.07726863</v>
      </c>
      <c r="DA161" s="476">
        <f t="shared" si="631"/>
        <v>31655588.697992094</v>
      </c>
      <c r="DB161" s="476">
        <f t="shared" si="631"/>
        <v>32547964.811401717</v>
      </c>
      <c r="DC161" s="476">
        <f t="shared" si="631"/>
        <v>33451003.386131249</v>
      </c>
      <c r="DD161" s="477">
        <f t="shared" si="631"/>
        <v>31210415.895594358</v>
      </c>
    </row>
    <row r="165" spans="3:108" ht="18">
      <c r="D165" s="291"/>
      <c r="E165" s="461" t="s">
        <v>410</v>
      </c>
      <c r="I165" s="331"/>
      <c r="Q165" s="331"/>
      <c r="Y165" s="331"/>
      <c r="Z165" s="331"/>
      <c r="AA165" s="331"/>
      <c r="AB165" s="331"/>
      <c r="AC165" s="331"/>
      <c r="AD165" s="331"/>
      <c r="AE165" s="331"/>
      <c r="AF165" s="331"/>
      <c r="AG165" s="331"/>
      <c r="AH165" s="331"/>
      <c r="AI165" s="331"/>
      <c r="AJ165" s="331"/>
      <c r="AK165" s="332"/>
      <c r="AL165" s="292"/>
      <c r="AM165" s="292"/>
      <c r="AN165" s="292"/>
      <c r="AO165" s="292"/>
      <c r="AP165" s="292"/>
      <c r="AQ165" s="292"/>
      <c r="AR165" s="292"/>
      <c r="AS165" s="292"/>
      <c r="AT165" s="292"/>
      <c r="AU165" s="292"/>
      <c r="AV165" s="333"/>
      <c r="AW165" s="292"/>
      <c r="AX165" s="292"/>
      <c r="AY165" s="292"/>
      <c r="AZ165" s="292"/>
      <c r="BA165" s="292"/>
      <c r="BB165" s="292"/>
      <c r="BC165" s="292"/>
      <c r="BD165" s="292"/>
      <c r="BE165" s="292"/>
      <c r="BF165" s="292"/>
      <c r="BG165" s="292"/>
      <c r="BH165" s="333"/>
      <c r="BI165" s="292"/>
      <c r="BJ165" s="292"/>
      <c r="BK165" s="292"/>
      <c r="BL165" s="292"/>
      <c r="BM165" s="292"/>
      <c r="BN165" s="292"/>
      <c r="BO165" s="292"/>
      <c r="BP165" s="292"/>
      <c r="BQ165" s="292"/>
      <c r="BR165" s="292"/>
      <c r="BS165" s="292"/>
      <c r="BT165" s="333"/>
      <c r="BU165" s="292"/>
      <c r="BV165" s="292"/>
      <c r="BW165" s="292"/>
      <c r="BX165" s="292"/>
      <c r="BY165" s="292"/>
      <c r="BZ165" s="292"/>
      <c r="CA165" s="292"/>
      <c r="CB165" s="292"/>
      <c r="CC165" s="292"/>
      <c r="CD165" s="292"/>
      <c r="CE165" s="292"/>
      <c r="CF165" s="333"/>
      <c r="CG165" s="292"/>
      <c r="CH165" s="292"/>
      <c r="CI165" s="292"/>
      <c r="CJ165" s="292"/>
      <c r="CK165" s="292"/>
      <c r="CL165" s="292"/>
      <c r="CM165" s="292"/>
      <c r="CN165" s="292"/>
      <c r="CO165" s="292"/>
      <c r="CP165" s="292"/>
      <c r="CQ165" s="292"/>
      <c r="CR165" s="333"/>
      <c r="CS165" s="292"/>
      <c r="CT165" s="292"/>
      <c r="CU165" s="292"/>
      <c r="CV165" s="292"/>
      <c r="CW165" s="292"/>
      <c r="CX165" s="292"/>
      <c r="CY165" s="292"/>
      <c r="CZ165" s="292"/>
      <c r="DA165" s="292"/>
      <c r="DB165" s="292"/>
      <c r="DC165" s="292"/>
      <c r="DD165" s="333"/>
    </row>
    <row r="166" spans="3:108">
      <c r="D166" s="291"/>
      <c r="E166" s="445" t="s">
        <v>411</v>
      </c>
      <c r="I166" s="331"/>
      <c r="J166" s="462"/>
      <c r="K166" s="462"/>
      <c r="L166" s="462"/>
      <c r="M166" s="462"/>
      <c r="N166" s="462"/>
      <c r="O166" s="462"/>
      <c r="Q166" s="336">
        <f t="shared" ref="Q166" si="632">SUM(Y166:AJ166)</f>
        <v>651250</v>
      </c>
      <c r="R166" s="337">
        <f t="shared" ref="R166" si="633">SUM(AK166:AV166)</f>
        <v>1014050</v>
      </c>
      <c r="S166" s="337">
        <f t="shared" ref="S166" si="634">SUM(AW166:BH166)</f>
        <v>2609082.3309975979</v>
      </c>
      <c r="T166" s="337">
        <f t="shared" ref="T166" si="635">SUM(BI166:BT166)</f>
        <v>5885566.3642520132</v>
      </c>
      <c r="U166" s="337">
        <f t="shared" ref="U166" si="636">SUM(BU166:CF166)</f>
        <v>9255504.7233020384</v>
      </c>
      <c r="V166" s="337">
        <f t="shared" ref="V166" si="637">SUM(CG166:CR166)</f>
        <v>18884397.365797415</v>
      </c>
      <c r="W166" s="337">
        <f t="shared" ref="W166" si="638">SUM(CS166:DD166)</f>
        <v>26419385.555958014</v>
      </c>
      <c r="Y166" s="336">
        <f>Y90+Y91+Y112</f>
        <v>20000</v>
      </c>
      <c r="Z166" s="387">
        <f t="shared" ref="Z166:CK166" si="639">Z90+Z91+Z112</f>
        <v>42500</v>
      </c>
      <c r="AA166" s="387">
        <f t="shared" si="639"/>
        <v>45000</v>
      </c>
      <c r="AB166" s="387">
        <f t="shared" si="639"/>
        <v>42000</v>
      </c>
      <c r="AC166" s="387">
        <f t="shared" si="639"/>
        <v>54250</v>
      </c>
      <c r="AD166" s="387">
        <f t="shared" si="639"/>
        <v>57500</v>
      </c>
      <c r="AE166" s="387">
        <f t="shared" si="639"/>
        <v>93300</v>
      </c>
      <c r="AF166" s="387">
        <f t="shared" si="639"/>
        <v>74400</v>
      </c>
      <c r="AG166" s="387">
        <f t="shared" si="639"/>
        <v>71100</v>
      </c>
      <c r="AH166" s="387">
        <f t="shared" si="639"/>
        <v>45700</v>
      </c>
      <c r="AI166" s="387">
        <f t="shared" si="639"/>
        <v>60300</v>
      </c>
      <c r="AJ166" s="387">
        <f t="shared" si="639"/>
        <v>45200</v>
      </c>
      <c r="AK166" s="388">
        <f t="shared" si="639"/>
        <v>58016.666666666664</v>
      </c>
      <c r="AL166" s="389">
        <f t="shared" si="639"/>
        <v>61516.666666666664</v>
      </c>
      <c r="AM166" s="389">
        <f t="shared" si="639"/>
        <v>65716.666666666657</v>
      </c>
      <c r="AN166" s="389">
        <f t="shared" si="639"/>
        <v>70616.666666666657</v>
      </c>
      <c r="AO166" s="389">
        <f t="shared" si="639"/>
        <v>89066.666666666657</v>
      </c>
      <c r="AP166" s="389">
        <f t="shared" si="639"/>
        <v>96066.666666666657</v>
      </c>
      <c r="AQ166" s="389">
        <f t="shared" si="639"/>
        <v>80316.666666666657</v>
      </c>
      <c r="AR166" s="389">
        <f t="shared" si="639"/>
        <v>83116.666666666657</v>
      </c>
      <c r="AS166" s="389">
        <f t="shared" si="639"/>
        <v>97583.333333333328</v>
      </c>
      <c r="AT166" s="389">
        <f t="shared" si="639"/>
        <v>89183.333333333328</v>
      </c>
      <c r="AU166" s="389">
        <f t="shared" si="639"/>
        <v>110550</v>
      </c>
      <c r="AV166" s="390">
        <f t="shared" si="639"/>
        <v>112300</v>
      </c>
      <c r="AW166" s="389">
        <f t="shared" si="639"/>
        <v>125746.24999999994</v>
      </c>
      <c r="AX166" s="389">
        <f t="shared" si="639"/>
        <v>138437.50000000015</v>
      </c>
      <c r="AY166" s="389">
        <f t="shared" si="639"/>
        <v>142642.26875000002</v>
      </c>
      <c r="AZ166" s="389">
        <f t="shared" si="639"/>
        <v>159844.56531250002</v>
      </c>
      <c r="BA166" s="389">
        <f t="shared" si="639"/>
        <v>151382.99501562509</v>
      </c>
      <c r="BB166" s="389">
        <f t="shared" si="639"/>
        <v>182999.96634765633</v>
      </c>
      <c r="BC166" s="389">
        <f t="shared" si="639"/>
        <v>220439.04406941414</v>
      </c>
      <c r="BD166" s="389">
        <f t="shared" si="639"/>
        <v>257502.00795269728</v>
      </c>
      <c r="BE166" s="389">
        <f t="shared" si="639"/>
        <v>294957.72119812598</v>
      </c>
      <c r="BF166" s="389">
        <f t="shared" si="639"/>
        <v>310933.86593230109</v>
      </c>
      <c r="BG166" s="389">
        <f t="shared" si="639"/>
        <v>359500.55922891572</v>
      </c>
      <c r="BH166" s="390">
        <f t="shared" si="639"/>
        <v>264695.5871903621</v>
      </c>
      <c r="BI166" s="389">
        <f t="shared" si="639"/>
        <v>296848.36654988001</v>
      </c>
      <c r="BJ166" s="389">
        <f t="shared" si="639"/>
        <v>314270.30790189898</v>
      </c>
      <c r="BK166" s="389">
        <f t="shared" si="639"/>
        <v>345147.00021797535</v>
      </c>
      <c r="BL166" s="389">
        <f t="shared" si="639"/>
        <v>378378.5602266941</v>
      </c>
      <c r="BM166" s="389">
        <f t="shared" si="639"/>
        <v>413968.18263576191</v>
      </c>
      <c r="BN166" s="389">
        <f t="shared" si="639"/>
        <v>452569.1899411924</v>
      </c>
      <c r="BO166" s="389">
        <f t="shared" si="639"/>
        <v>494510.03753884009</v>
      </c>
      <c r="BP166" s="389">
        <f t="shared" si="639"/>
        <v>540119.31904039369</v>
      </c>
      <c r="BQ166" s="389">
        <f t="shared" si="639"/>
        <v>590375.77180200943</v>
      </c>
      <c r="BR166" s="389">
        <f t="shared" si="639"/>
        <v>645608.28267409024</v>
      </c>
      <c r="BS166" s="389">
        <f t="shared" si="639"/>
        <v>706795.89398105303</v>
      </c>
      <c r="BT166" s="390">
        <f t="shared" si="639"/>
        <v>706975.45174222346</v>
      </c>
      <c r="BU166" s="389">
        <f t="shared" si="639"/>
        <v>880677.83999653091</v>
      </c>
      <c r="BV166" s="389">
        <f t="shared" si="639"/>
        <v>929965.25531490939</v>
      </c>
      <c r="BW166" s="389">
        <f t="shared" si="639"/>
        <v>999699.23585876264</v>
      </c>
      <c r="BX166" s="389">
        <f t="shared" si="639"/>
        <v>771958.50122315041</v>
      </c>
      <c r="BY166" s="389">
        <f t="shared" si="639"/>
        <v>807126.89282289962</v>
      </c>
      <c r="BZ166" s="389">
        <f t="shared" si="639"/>
        <v>643031.11227129865</v>
      </c>
      <c r="CA166" s="389">
        <f t="shared" si="639"/>
        <v>666090.42415070825</v>
      </c>
      <c r="CB166" s="389">
        <f t="shared" si="639"/>
        <v>705137.70323140081</v>
      </c>
      <c r="CC166" s="389">
        <f t="shared" si="639"/>
        <v>759132.34629684431</v>
      </c>
      <c r="CD166" s="389">
        <f t="shared" si="639"/>
        <v>705039.15445437026</v>
      </c>
      <c r="CE166" s="389">
        <f t="shared" si="639"/>
        <v>756855.57560388872</v>
      </c>
      <c r="CF166" s="390">
        <f t="shared" si="639"/>
        <v>630790.68207727419</v>
      </c>
      <c r="CG166" s="389">
        <f t="shared" si="639"/>
        <v>908571.63023829286</v>
      </c>
      <c r="CH166" s="389">
        <f t="shared" si="639"/>
        <v>1448584.396361158</v>
      </c>
      <c r="CI166" s="389">
        <f t="shared" si="639"/>
        <v>1494823.2352597853</v>
      </c>
      <c r="CJ166" s="389">
        <f t="shared" si="639"/>
        <v>1541269.7626662385</v>
      </c>
      <c r="CK166" s="389">
        <f t="shared" si="639"/>
        <v>1587927.7639128005</v>
      </c>
      <c r="CL166" s="389">
        <f t="shared" ref="CL166:DD166" si="640">CL90+CL91+CL112</f>
        <v>1650673.4675539937</v>
      </c>
      <c r="CM166" s="389">
        <f t="shared" si="640"/>
        <v>1697766.0619701855</v>
      </c>
      <c r="CN166" s="389">
        <f t="shared" si="640"/>
        <v>1745081.9239989594</v>
      </c>
      <c r="CO166" s="389">
        <f t="shared" si="640"/>
        <v>1792625.1355946097</v>
      </c>
      <c r="CP166" s="389">
        <f t="shared" si="640"/>
        <v>1856272.2277165274</v>
      </c>
      <c r="CQ166" s="389">
        <f t="shared" si="640"/>
        <v>1870270.4730469766</v>
      </c>
      <c r="CR166" s="390">
        <f t="shared" si="640"/>
        <v>1290531.2874778889</v>
      </c>
      <c r="CS166" s="389">
        <f t="shared" si="640"/>
        <v>1936029.0799277525</v>
      </c>
      <c r="CT166" s="389">
        <f t="shared" si="640"/>
        <v>2018437.260646468</v>
      </c>
      <c r="CU166" s="389">
        <f t="shared" si="640"/>
        <v>2070025.3486730179</v>
      </c>
      <c r="CV166" s="389">
        <f t="shared" si="640"/>
        <v>2121869.4279538486</v>
      </c>
      <c r="CW166" s="389">
        <f t="shared" si="640"/>
        <v>2173974.2072493113</v>
      </c>
      <c r="CX166" s="389">
        <f t="shared" si="640"/>
        <v>2243486.6462804191</v>
      </c>
      <c r="CY166" s="389">
        <f t="shared" si="640"/>
        <v>2296127.3139048591</v>
      </c>
      <c r="CZ166" s="389">
        <f t="shared" si="640"/>
        <v>2349043.3552880948</v>
      </c>
      <c r="DA166" s="389">
        <f t="shared" si="640"/>
        <v>2402239.85014972</v>
      </c>
      <c r="DB166" s="389">
        <f t="shared" si="640"/>
        <v>2455721.9755262095</v>
      </c>
      <c r="DC166" s="389">
        <f t="shared" si="640"/>
        <v>2509495.0076744142</v>
      </c>
      <c r="DD166" s="390">
        <f t="shared" si="640"/>
        <v>1842936.0826838992</v>
      </c>
    </row>
    <row r="167" spans="3:108">
      <c r="D167" s="291"/>
      <c r="E167" s="445" t="s">
        <v>413</v>
      </c>
      <c r="I167" s="331"/>
      <c r="J167" s="462"/>
      <c r="K167" s="462"/>
      <c r="L167" s="462"/>
      <c r="M167" s="462"/>
      <c r="N167" s="462"/>
      <c r="O167" s="462"/>
      <c r="Q167" s="545">
        <f t="shared" ref="Q167" si="641">SUM(Y167:AJ167)</f>
        <v>530</v>
      </c>
      <c r="R167" s="546">
        <f t="shared" ref="R167" si="642">SUM(AK167:AV167)</f>
        <v>1083</v>
      </c>
      <c r="S167" s="546">
        <f t="shared" ref="S167" si="643">SUM(AW167:BH167)</f>
        <v>3743.9456338387627</v>
      </c>
      <c r="T167" s="546">
        <f t="shared" ref="T167" si="644">SUM(BI167:BT167)</f>
        <v>9487.0472746215764</v>
      </c>
      <c r="U167" s="546">
        <f t="shared" ref="U167" si="645">SUM(BU167:CF167)</f>
        <v>8319.9393666040742</v>
      </c>
      <c r="V167" s="546">
        <f t="shared" ref="V167" si="646">SUM(CG167:CR167)</f>
        <v>3661.8535280789656</v>
      </c>
      <c r="W167" s="546">
        <f t="shared" ref="W167" si="647">SUM(CS167:DD167)</f>
        <v>4590.5276059608041</v>
      </c>
      <c r="Y167" s="544">
        <f>Y22</f>
        <v>20</v>
      </c>
      <c r="Z167" s="541">
        <f>+Z22-Y22</f>
        <v>20</v>
      </c>
      <c r="AA167" s="541">
        <f t="shared" ref="AA167:CL167" si="648">+AA22-Z22</f>
        <v>20</v>
      </c>
      <c r="AB167" s="541">
        <f t="shared" si="648"/>
        <v>17</v>
      </c>
      <c r="AC167" s="541">
        <f t="shared" si="648"/>
        <v>21.75</v>
      </c>
      <c r="AD167" s="541">
        <f t="shared" si="648"/>
        <v>-5.75</v>
      </c>
      <c r="AE167" s="541">
        <f t="shared" si="648"/>
        <v>88</v>
      </c>
      <c r="AF167" s="541">
        <f t="shared" si="648"/>
        <v>56.5</v>
      </c>
      <c r="AG167" s="541">
        <f t="shared" si="648"/>
        <v>76.5</v>
      </c>
      <c r="AH167" s="541">
        <f t="shared" si="648"/>
        <v>26</v>
      </c>
      <c r="AI167" s="541">
        <f t="shared" si="648"/>
        <v>132</v>
      </c>
      <c r="AJ167" s="541">
        <f t="shared" si="648"/>
        <v>58</v>
      </c>
      <c r="AK167" s="542">
        <f t="shared" si="648"/>
        <v>61</v>
      </c>
      <c r="AL167" s="349">
        <f t="shared" si="648"/>
        <v>71</v>
      </c>
      <c r="AM167" s="349">
        <f t="shared" si="648"/>
        <v>83</v>
      </c>
      <c r="AN167" s="349">
        <f t="shared" si="648"/>
        <v>97</v>
      </c>
      <c r="AO167" s="349">
        <f t="shared" si="648"/>
        <v>114</v>
      </c>
      <c r="AP167" s="349">
        <f t="shared" si="648"/>
        <v>134</v>
      </c>
      <c r="AQ167" s="349">
        <f t="shared" si="648"/>
        <v>89</v>
      </c>
      <c r="AR167" s="349">
        <f t="shared" si="648"/>
        <v>97</v>
      </c>
      <c r="AS167" s="349">
        <f t="shared" si="648"/>
        <v>105</v>
      </c>
      <c r="AT167" s="349">
        <f t="shared" si="648"/>
        <v>81</v>
      </c>
      <c r="AU167" s="349">
        <f t="shared" si="648"/>
        <v>73</v>
      </c>
      <c r="AV167" s="543">
        <f t="shared" si="648"/>
        <v>78</v>
      </c>
      <c r="AW167" s="349">
        <f t="shared" si="648"/>
        <v>104.44999999999982</v>
      </c>
      <c r="AX167" s="349">
        <f t="shared" si="648"/>
        <v>143.50000000000045</v>
      </c>
      <c r="AY167" s="349">
        <f t="shared" si="648"/>
        <v>156.43775000000005</v>
      </c>
      <c r="AZ167" s="349">
        <f t="shared" si="648"/>
        <v>170.59866250000005</v>
      </c>
      <c r="BA167" s="349">
        <f t="shared" si="648"/>
        <v>186.10152312500031</v>
      </c>
      <c r="BB167" s="349">
        <f t="shared" si="648"/>
        <v>203.07681953125029</v>
      </c>
      <c r="BC167" s="349">
        <f t="shared" si="648"/>
        <v>279.50475098281277</v>
      </c>
      <c r="BD167" s="349">
        <f t="shared" si="648"/>
        <v>393.54463985445318</v>
      </c>
      <c r="BE167" s="349">
        <f t="shared" si="648"/>
        <v>508.79298830192602</v>
      </c>
      <c r="BF167" s="349">
        <f t="shared" si="648"/>
        <v>557.95035671477262</v>
      </c>
      <c r="BG167" s="349">
        <f t="shared" si="648"/>
        <v>665.84787455050991</v>
      </c>
      <c r="BH167" s="543">
        <f t="shared" si="648"/>
        <v>374.14026827803718</v>
      </c>
      <c r="BI167" s="349">
        <f t="shared" si="648"/>
        <v>437.84728169193841</v>
      </c>
      <c r="BJ167" s="349">
        <f t="shared" si="648"/>
        <v>446.59171662122753</v>
      </c>
      <c r="BK167" s="349">
        <f t="shared" si="648"/>
        <v>496.73538528607787</v>
      </c>
      <c r="BL167" s="349">
        <f t="shared" si="648"/>
        <v>554.12480069752019</v>
      </c>
      <c r="BM167" s="349">
        <f t="shared" si="648"/>
        <v>618.76979272542121</v>
      </c>
      <c r="BN167" s="349">
        <f t="shared" si="648"/>
        <v>692.68058443443806</v>
      </c>
      <c r="BO167" s="349">
        <f t="shared" si="648"/>
        <v>776.86780781181551</v>
      </c>
      <c r="BP167" s="349">
        <f t="shared" si="648"/>
        <v>872.34252012428806</v>
      </c>
      <c r="BQ167" s="349">
        <f t="shared" si="648"/>
        <v>982.11622092925973</v>
      </c>
      <c r="BR167" s="349">
        <f t="shared" si="648"/>
        <v>1107.2008697664314</v>
      </c>
      <c r="BS167" s="349">
        <f t="shared" si="648"/>
        <v>1250.6089045570861</v>
      </c>
      <c r="BT167" s="543">
        <f t="shared" si="648"/>
        <v>1251.1613899760723</v>
      </c>
      <c r="BU167" s="349">
        <f t="shared" si="648"/>
        <v>1112.6039999930617</v>
      </c>
      <c r="BV167" s="349">
        <f t="shared" si="648"/>
        <v>1211.1788306298185</v>
      </c>
      <c r="BW167" s="349">
        <f t="shared" si="648"/>
        <v>1319.1539917175251</v>
      </c>
      <c r="BX167" s="349">
        <f t="shared" si="648"/>
        <v>832.17972244630073</v>
      </c>
      <c r="BY167" s="349">
        <f t="shared" si="648"/>
        <v>871.02370564579905</v>
      </c>
      <c r="BZ167" s="349">
        <f t="shared" si="648"/>
        <v>511.33934454259725</v>
      </c>
      <c r="CA167" s="349">
        <f t="shared" si="648"/>
        <v>525.96516830141627</v>
      </c>
      <c r="CB167" s="349">
        <f t="shared" si="648"/>
        <v>541.07412646280136</v>
      </c>
      <c r="CC167" s="349">
        <f t="shared" si="648"/>
        <v>556.68453259368835</v>
      </c>
      <c r="CD167" s="349">
        <f t="shared" si="648"/>
        <v>356.1192689087402</v>
      </c>
      <c r="CE167" s="349">
        <f t="shared" si="648"/>
        <v>367.37323120777728</v>
      </c>
      <c r="CF167" s="543">
        <f t="shared" si="648"/>
        <v>115.24344415454834</v>
      </c>
      <c r="CG167" s="349">
        <f t="shared" si="648"/>
        <v>115.81966137531708</v>
      </c>
      <c r="CH167" s="349">
        <f t="shared" si="648"/>
        <v>318.21987822446317</v>
      </c>
      <c r="CI167" s="349">
        <f t="shared" si="648"/>
        <v>323.11052418391409</v>
      </c>
      <c r="CJ167" s="349">
        <f t="shared" si="648"/>
        <v>328.08424554649537</v>
      </c>
      <c r="CK167" s="349">
        <f t="shared" si="648"/>
        <v>333.14255644512014</v>
      </c>
      <c r="CL167" s="349">
        <f t="shared" si="648"/>
        <v>338.28699982159742</v>
      </c>
      <c r="CM167" s="349">
        <f t="shared" ref="CM167:DD167" si="649">+CM22-CL22</f>
        <v>343.51914798807411</v>
      </c>
      <c r="CN167" s="349">
        <f t="shared" si="649"/>
        <v>348.84060319958371</v>
      </c>
      <c r="CO167" s="349">
        <f t="shared" si="649"/>
        <v>354.25299823784371</v>
      </c>
      <c r="CP167" s="349">
        <f t="shared" si="649"/>
        <v>359.75799700661082</v>
      </c>
      <c r="CQ167" s="349">
        <f t="shared" si="649"/>
        <v>365.35729513879051</v>
      </c>
      <c r="CR167" s="543">
        <f t="shared" si="649"/>
        <v>133.46162091115548</v>
      </c>
      <c r="CS167" s="349">
        <f t="shared" si="649"/>
        <v>361.04066636470088</v>
      </c>
      <c r="CT167" s="349">
        <f t="shared" si="649"/>
        <v>379.31065788418709</v>
      </c>
      <c r="CU167" s="349">
        <f t="shared" si="649"/>
        <v>385.25261232680714</v>
      </c>
      <c r="CV167" s="349">
        <f t="shared" si="649"/>
        <v>391.29696327113925</v>
      </c>
      <c r="CW167" s="349">
        <f t="shared" si="649"/>
        <v>397.44559422132443</v>
      </c>
      <c r="CX167" s="349">
        <f t="shared" si="649"/>
        <v>403.70042470736735</v>
      </c>
      <c r="CY167" s="349">
        <f t="shared" si="649"/>
        <v>410.06341098914345</v>
      </c>
      <c r="CZ167" s="349">
        <f t="shared" si="649"/>
        <v>416.53654677443774</v>
      </c>
      <c r="DA167" s="349">
        <f t="shared" si="649"/>
        <v>423.12186395108802</v>
      </c>
      <c r="DB167" s="349">
        <f t="shared" si="649"/>
        <v>429.82143333368367</v>
      </c>
      <c r="DC167" s="349">
        <f t="shared" si="649"/>
        <v>436.63736542496554</v>
      </c>
      <c r="DD167" s="543">
        <f t="shared" si="649"/>
        <v>156.30006671195952</v>
      </c>
    </row>
    <row r="168" spans="3:108">
      <c r="D168" s="291"/>
      <c r="E168" s="445" t="s">
        <v>412</v>
      </c>
      <c r="I168" s="331"/>
      <c r="J168" s="462"/>
      <c r="K168" s="462"/>
      <c r="L168" s="462"/>
      <c r="M168" s="462"/>
      <c r="N168" s="462"/>
      <c r="O168" s="462"/>
      <c r="Q168" s="336">
        <f t="shared" ref="Q168" si="650">Q166/Q167</f>
        <v>1228.7735849056603</v>
      </c>
      <c r="R168" s="337">
        <f t="shared" ref="R168" si="651">R166/R167</f>
        <v>936.33425669436747</v>
      </c>
      <c r="S168" s="337">
        <f t="shared" ref="S168" si="652">S166/S167</f>
        <v>696.88040002932394</v>
      </c>
      <c r="T168" s="337">
        <f t="shared" ref="T168" si="653">T166/T167</f>
        <v>620.37915421758862</v>
      </c>
      <c r="U168" s="337">
        <f t="shared" ref="U168" si="654">U166/U167</f>
        <v>1112.4485787063893</v>
      </c>
      <c r="V168" s="337">
        <f t="shared" ref="V168" si="655">V166/V167</f>
        <v>5157.0597297222603</v>
      </c>
      <c r="W168" s="337">
        <f t="shared" ref="W168" si="656">W166/W167</f>
        <v>5755.195878062561</v>
      </c>
      <c r="Y168" s="336">
        <f>Y166/Y167</f>
        <v>1000</v>
      </c>
      <c r="Z168" s="387">
        <f t="shared" ref="Z168:CK168" si="657">Z166/Z167</f>
        <v>2125</v>
      </c>
      <c r="AA168" s="387">
        <f t="shared" si="657"/>
        <v>2250</v>
      </c>
      <c r="AB168" s="387">
        <f t="shared" si="657"/>
        <v>2470.5882352941176</v>
      </c>
      <c r="AC168" s="387">
        <f t="shared" si="657"/>
        <v>2494.2528735632186</v>
      </c>
      <c r="AD168" s="387">
        <f t="shared" si="657"/>
        <v>-10000</v>
      </c>
      <c r="AE168" s="387">
        <f t="shared" si="657"/>
        <v>1060.2272727272727</v>
      </c>
      <c r="AF168" s="387">
        <f t="shared" si="657"/>
        <v>1316.8141592920354</v>
      </c>
      <c r="AG168" s="387">
        <f t="shared" si="657"/>
        <v>929.41176470588232</v>
      </c>
      <c r="AH168" s="387">
        <f t="shared" si="657"/>
        <v>1757.6923076923076</v>
      </c>
      <c r="AI168" s="387">
        <f t="shared" si="657"/>
        <v>456.81818181818181</v>
      </c>
      <c r="AJ168" s="387">
        <f t="shared" si="657"/>
        <v>779.31034482758616</v>
      </c>
      <c r="AK168" s="388">
        <f t="shared" si="657"/>
        <v>951.09289617486331</v>
      </c>
      <c r="AL168" s="389">
        <f t="shared" si="657"/>
        <v>866.43192488262912</v>
      </c>
      <c r="AM168" s="389">
        <f t="shared" si="657"/>
        <v>791.76706827309226</v>
      </c>
      <c r="AN168" s="389">
        <f t="shared" si="657"/>
        <v>728.00687285223353</v>
      </c>
      <c r="AO168" s="389">
        <f t="shared" si="657"/>
        <v>781.28654970760226</v>
      </c>
      <c r="AP168" s="389">
        <f t="shared" si="657"/>
        <v>716.91542288557207</v>
      </c>
      <c r="AQ168" s="389">
        <f t="shared" si="657"/>
        <v>902.43445692883881</v>
      </c>
      <c r="AR168" s="389">
        <f t="shared" si="657"/>
        <v>856.87285223367689</v>
      </c>
      <c r="AS168" s="389">
        <f t="shared" si="657"/>
        <v>929.36507936507928</v>
      </c>
      <c r="AT168" s="389">
        <f t="shared" si="657"/>
        <v>1101.028806584362</v>
      </c>
      <c r="AU168" s="389">
        <f t="shared" si="657"/>
        <v>1514.3835616438357</v>
      </c>
      <c r="AV168" s="390">
        <f t="shared" si="657"/>
        <v>1439.7435897435898</v>
      </c>
      <c r="AW168" s="389">
        <f t="shared" si="657"/>
        <v>1203.8894207754922</v>
      </c>
      <c r="AX168" s="389">
        <f t="shared" si="657"/>
        <v>964.72125435539863</v>
      </c>
      <c r="AY168" s="389">
        <f t="shared" si="657"/>
        <v>911.8148832363031</v>
      </c>
      <c r="AZ168" s="389">
        <f t="shared" si="657"/>
        <v>936.9625937864547</v>
      </c>
      <c r="BA168" s="389">
        <f t="shared" si="657"/>
        <v>813.44307383204193</v>
      </c>
      <c r="BB168" s="389">
        <f t="shared" si="657"/>
        <v>901.13665739922396</v>
      </c>
      <c r="BC168" s="389">
        <f t="shared" si="657"/>
        <v>788.67727040163743</v>
      </c>
      <c r="BD168" s="389">
        <f t="shared" si="657"/>
        <v>654.31461103861227</v>
      </c>
      <c r="BE168" s="389">
        <f t="shared" si="657"/>
        <v>579.72049139775743</v>
      </c>
      <c r="BF168" s="389">
        <f t="shared" si="657"/>
        <v>557.27872953265671</v>
      </c>
      <c r="BG168" s="389">
        <f t="shared" si="657"/>
        <v>539.91395477773608</v>
      </c>
      <c r="BH168" s="390">
        <f t="shared" si="657"/>
        <v>707.47687333579722</v>
      </c>
      <c r="BI168" s="389">
        <f t="shared" si="657"/>
        <v>677.97238663397081</v>
      </c>
      <c r="BJ168" s="389">
        <f t="shared" si="657"/>
        <v>703.70832284926666</v>
      </c>
      <c r="BK168" s="389">
        <f t="shared" si="657"/>
        <v>694.83070955212838</v>
      </c>
      <c r="BL168" s="389">
        <f t="shared" si="657"/>
        <v>682.83996628629404</v>
      </c>
      <c r="BM168" s="389">
        <f t="shared" si="657"/>
        <v>669.01808637491149</v>
      </c>
      <c r="BN168" s="389">
        <f t="shared" si="657"/>
        <v>653.35913855692581</v>
      </c>
      <c r="BO168" s="389">
        <f t="shared" si="657"/>
        <v>636.54335083302578</v>
      </c>
      <c r="BP168" s="389">
        <f t="shared" si="657"/>
        <v>619.15968393176513</v>
      </c>
      <c r="BQ168" s="389">
        <f t="shared" si="657"/>
        <v>601.12617959146132</v>
      </c>
      <c r="BR168" s="389">
        <f t="shared" si="657"/>
        <v>583.09950823131487</v>
      </c>
      <c r="BS168" s="389">
        <f t="shared" si="657"/>
        <v>565.16141169758487</v>
      </c>
      <c r="BT168" s="390">
        <f t="shared" si="657"/>
        <v>565.05536168738706</v>
      </c>
      <c r="BU168" s="389">
        <f t="shared" si="657"/>
        <v>791.54653407863248</v>
      </c>
      <c r="BV168" s="389">
        <f t="shared" si="657"/>
        <v>767.81828727251047</v>
      </c>
      <c r="BW168" s="389">
        <f t="shared" si="657"/>
        <v>757.83361316078378</v>
      </c>
      <c r="BX168" s="389">
        <f t="shared" si="657"/>
        <v>927.63435637902569</v>
      </c>
      <c r="BY168" s="389">
        <f t="shared" si="657"/>
        <v>926.64170629486512</v>
      </c>
      <c r="BZ168" s="389">
        <f t="shared" si="657"/>
        <v>1257.5428023175143</v>
      </c>
      <c r="CA168" s="389">
        <f t="shared" si="657"/>
        <v>1266.4154668299061</v>
      </c>
      <c r="CB168" s="389">
        <f t="shared" si="657"/>
        <v>1303.2182999419003</v>
      </c>
      <c r="CC168" s="389">
        <f t="shared" si="657"/>
        <v>1363.6670355468959</v>
      </c>
      <c r="CD168" s="389">
        <f t="shared" si="657"/>
        <v>1979.7837859625758</v>
      </c>
      <c r="CE168" s="389">
        <f t="shared" si="657"/>
        <v>2060.1816118056513</v>
      </c>
      <c r="CF168" s="390">
        <f t="shared" si="657"/>
        <v>5473.5493780569959</v>
      </c>
      <c r="CG168" s="389">
        <f t="shared" si="657"/>
        <v>7844.7097794047186</v>
      </c>
      <c r="CH168" s="389">
        <f t="shared" si="657"/>
        <v>4552.1493014316602</v>
      </c>
      <c r="CI168" s="389">
        <f t="shared" si="657"/>
        <v>4626.3526668940494</v>
      </c>
      <c r="CJ168" s="389">
        <f t="shared" si="657"/>
        <v>4697.7865703332382</v>
      </c>
      <c r="CK168" s="389">
        <f t="shared" si="657"/>
        <v>4766.511312325797</v>
      </c>
      <c r="CL168" s="389">
        <f t="shared" ref="CL168:DD168" si="658">CL166/CL167</f>
        <v>4879.5060656321712</v>
      </c>
      <c r="CM168" s="389">
        <f t="shared" si="658"/>
        <v>4942.2748976692455</v>
      </c>
      <c r="CN168" s="389">
        <f t="shared" si="658"/>
        <v>5002.5195117568865</v>
      </c>
      <c r="CO168" s="389">
        <f t="shared" si="658"/>
        <v>5060.2962981587807</v>
      </c>
      <c r="CP168" s="389">
        <f t="shared" si="658"/>
        <v>5159.7803055436098</v>
      </c>
      <c r="CQ168" s="389">
        <f t="shared" si="658"/>
        <v>5119.0177339595903</v>
      </c>
      <c r="CR168" s="390">
        <f t="shared" si="658"/>
        <v>9669.6809065205871</v>
      </c>
      <c r="CS168" s="389">
        <f t="shared" si="658"/>
        <v>5362.3573749226798</v>
      </c>
      <c r="CT168" s="389">
        <f t="shared" si="658"/>
        <v>5321.3302043907943</v>
      </c>
      <c r="CU168" s="389">
        <f t="shared" si="658"/>
        <v>5373.163691663769</v>
      </c>
      <c r="CV168" s="389">
        <f t="shared" si="658"/>
        <v>5422.6575392141576</v>
      </c>
      <c r="CW168" s="389">
        <f t="shared" si="658"/>
        <v>5469.866162458191</v>
      </c>
      <c r="CX168" s="389">
        <f t="shared" si="658"/>
        <v>5557.3056379781319</v>
      </c>
      <c r="CY168" s="389">
        <f t="shared" si="658"/>
        <v>5599.4445063172188</v>
      </c>
      <c r="CZ168" s="389">
        <f t="shared" si="658"/>
        <v>5639.4651885375752</v>
      </c>
      <c r="DA168" s="389">
        <f t="shared" si="658"/>
        <v>5677.4183865559207</v>
      </c>
      <c r="DB168" s="389">
        <f t="shared" si="658"/>
        <v>5713.353930444312</v>
      </c>
      <c r="DC168" s="389">
        <f t="shared" si="658"/>
        <v>5747.3207892595292</v>
      </c>
      <c r="DD168" s="390">
        <f t="shared" si="658"/>
        <v>11791.01277084026</v>
      </c>
    </row>
    <row r="169" spans="3:108">
      <c r="E169" s="292" t="s">
        <v>415</v>
      </c>
      <c r="Q169" s="336">
        <f>AVERAGE(Y169:AJ169)</f>
        <v>2170.7885864376799</v>
      </c>
      <c r="R169" s="337">
        <f>AVERAGE(AK169:AV169)</f>
        <v>4912.6632479193222</v>
      </c>
      <c r="S169" s="337">
        <f>AVERAGE(AW169:BH169)</f>
        <v>3948.4224684591832</v>
      </c>
      <c r="T169" s="337">
        <f>AVERAGE(BI169:BT169)</f>
        <v>3980.6175397395259</v>
      </c>
      <c r="U169" s="337">
        <f>AVERAGE(BU169:CF169)</f>
        <v>7294.2915857291628</v>
      </c>
      <c r="V169" s="337">
        <f>AVERAGE(CG169:CR169)</f>
        <v>50022.674264951696</v>
      </c>
      <c r="W169" s="337">
        <f>AVERAGE(CS169:DD169)</f>
        <v>44374.261544774352</v>
      </c>
      <c r="Y169" s="336">
        <f t="shared" ref="Y169:AJ169" si="659">(((Y40-X40)*(Y67))/Y167)/0.02</f>
        <v>137.5</v>
      </c>
      <c r="Z169" s="387">
        <f t="shared" si="659"/>
        <v>197.5</v>
      </c>
      <c r="AA169" s="387">
        <f t="shared" si="659"/>
        <v>401.66666666666674</v>
      </c>
      <c r="AB169" s="387">
        <f t="shared" si="659"/>
        <v>519.33050386894752</v>
      </c>
      <c r="AC169" s="387">
        <f t="shared" si="659"/>
        <v>540.47251996102318</v>
      </c>
      <c r="AD169" s="387">
        <f t="shared" si="659"/>
        <v>15.060851926977685</v>
      </c>
      <c r="AE169" s="387">
        <f t="shared" si="659"/>
        <v>1421.8909326221665</v>
      </c>
      <c r="AF169" s="387">
        <f t="shared" si="659"/>
        <v>2652.7442676945911</v>
      </c>
      <c r="AG169" s="387">
        <f t="shared" si="659"/>
        <v>3835.0931230352935</v>
      </c>
      <c r="AH169" s="387">
        <f t="shared" si="659"/>
        <v>7595.0521627205917</v>
      </c>
      <c r="AI169" s="387">
        <f t="shared" si="659"/>
        <v>3659.5407422653607</v>
      </c>
      <c r="AJ169" s="387">
        <f t="shared" si="659"/>
        <v>5073.6112664905386</v>
      </c>
      <c r="AK169" s="388">
        <f>(((AK40-AJ40)*(AK67))/AK167)/0.02</f>
        <v>4772.9273907060015</v>
      </c>
      <c r="AL169" s="389">
        <f t="shared" ref="AL169:CW169" si="660">(((AL40-AK40)*(AL67))/AL167)/0.02</f>
        <v>4874.8610684596233</v>
      </c>
      <c r="AM169" s="389">
        <f t="shared" si="660"/>
        <v>4987.4145407776186</v>
      </c>
      <c r="AN169" s="389">
        <f t="shared" si="660"/>
        <v>5108.4269717042516</v>
      </c>
      <c r="AO169" s="389">
        <f t="shared" si="660"/>
        <v>5185.7952527179696</v>
      </c>
      <c r="AP169" s="389">
        <f t="shared" si="660"/>
        <v>5237.3953126390379</v>
      </c>
      <c r="AQ169" s="389">
        <f t="shared" si="660"/>
        <v>4851.4467789391092</v>
      </c>
      <c r="AR169" s="389">
        <f t="shared" si="660"/>
        <v>4884.7674495569781</v>
      </c>
      <c r="AS169" s="389">
        <f t="shared" si="660"/>
        <v>4912.9074729684035</v>
      </c>
      <c r="AT169" s="389">
        <f t="shared" si="660"/>
        <v>5300.1652666185009</v>
      </c>
      <c r="AU169" s="389">
        <f t="shared" si="660"/>
        <v>4448.0984502781548</v>
      </c>
      <c r="AV169" s="390">
        <f t="shared" si="660"/>
        <v>4387.7530196662055</v>
      </c>
      <c r="AW169" s="389">
        <f t="shared" si="660"/>
        <v>9151.4535283847981</v>
      </c>
      <c r="AX169" s="389">
        <f t="shared" si="660"/>
        <v>4486.6170086328675</v>
      </c>
      <c r="AY169" s="389">
        <f t="shared" si="660"/>
        <v>4528.8213019121831</v>
      </c>
      <c r="AZ169" s="389">
        <f t="shared" si="660"/>
        <v>4569.8594226724781</v>
      </c>
      <c r="BA169" s="389">
        <f t="shared" si="660"/>
        <v>4609.7359348543805</v>
      </c>
      <c r="BB169" s="389">
        <f t="shared" si="660"/>
        <v>4648.4576613190493</v>
      </c>
      <c r="BC169" s="389">
        <f t="shared" si="660"/>
        <v>2859.3970821170651</v>
      </c>
      <c r="BD169" s="389">
        <f t="shared" si="660"/>
        <v>2572.8433117701343</v>
      </c>
      <c r="BE169" s="389">
        <f t="shared" si="660"/>
        <v>2413.7782956371966</v>
      </c>
      <c r="BF169" s="389">
        <f t="shared" si="660"/>
        <v>2396.6713479558807</v>
      </c>
      <c r="BG169" s="389">
        <f t="shared" si="660"/>
        <v>2327.5595658755742</v>
      </c>
      <c r="BH169" s="390">
        <f t="shared" si="660"/>
        <v>2815.8751603785872</v>
      </c>
      <c r="BI169" s="389">
        <f t="shared" si="660"/>
        <v>12910.036696064341</v>
      </c>
      <c r="BJ169" s="389">
        <f t="shared" si="660"/>
        <v>3620.5925804114181</v>
      </c>
      <c r="BK169" s="389">
        <f t="shared" si="660"/>
        <v>3525.0864421936881</v>
      </c>
      <c r="BL169" s="389">
        <f t="shared" si="660"/>
        <v>3431.7329545410976</v>
      </c>
      <c r="BM169" s="389">
        <f t="shared" si="660"/>
        <v>3342.9817823611811</v>
      </c>
      <c r="BN169" s="389">
        <f t="shared" si="660"/>
        <v>3257.1571095219711</v>
      </c>
      <c r="BO169" s="389">
        <f t="shared" si="660"/>
        <v>3175.0214745414178</v>
      </c>
      <c r="BP169" s="389">
        <f t="shared" si="660"/>
        <v>3097.1543014876302</v>
      </c>
      <c r="BQ169" s="389">
        <f t="shared" si="660"/>
        <v>3022.2699232026384</v>
      </c>
      <c r="BR169" s="389">
        <f t="shared" si="660"/>
        <v>2951.4210932799224</v>
      </c>
      <c r="BS169" s="389">
        <f t="shared" si="660"/>
        <v>2884.0835159490948</v>
      </c>
      <c r="BT169" s="390">
        <f t="shared" si="660"/>
        <v>2549.8726033199091</v>
      </c>
      <c r="BU169" s="389">
        <f t="shared" si="660"/>
        <v>28243.429536785505</v>
      </c>
      <c r="BV169" s="389">
        <f t="shared" si="660"/>
        <v>3853.2600825481045</v>
      </c>
      <c r="BW169" s="389">
        <f t="shared" si="660"/>
        <v>3787.0566396690733</v>
      </c>
      <c r="BX169" s="389">
        <f t="shared" si="660"/>
        <v>4434.6617022465998</v>
      </c>
      <c r="BY169" s="389">
        <f t="shared" si="660"/>
        <v>4404.5493138136717</v>
      </c>
      <c r="BZ169" s="389">
        <f t="shared" si="660"/>
        <v>5647.8031617935594</v>
      </c>
      <c r="CA169" s="389">
        <f t="shared" si="660"/>
        <v>5650.8765456159599</v>
      </c>
      <c r="CB169" s="389">
        <f t="shared" si="660"/>
        <v>5653.5530056789275</v>
      </c>
      <c r="CC169" s="389">
        <f t="shared" si="660"/>
        <v>5655.826699895093</v>
      </c>
      <c r="CD169" s="389">
        <f t="shared" si="660"/>
        <v>7423.7693689285516</v>
      </c>
      <c r="CE169" s="389">
        <f t="shared" si="660"/>
        <v>7417.0649612874004</v>
      </c>
      <c r="CF169" s="390">
        <f t="shared" si="660"/>
        <v>5359.6480104874972</v>
      </c>
      <c r="CG169" s="389">
        <f t="shared" si="660"/>
        <v>492634.65392867598</v>
      </c>
      <c r="CH169" s="389">
        <f t="shared" si="660"/>
        <v>9814.420027823222</v>
      </c>
      <c r="CI169" s="389">
        <f t="shared" si="660"/>
        <v>9845.5496653820283</v>
      </c>
      <c r="CJ169" s="389">
        <f t="shared" si="660"/>
        <v>9876.6601125729976</v>
      </c>
      <c r="CK169" s="389">
        <f t="shared" si="660"/>
        <v>9907.7498509793604</v>
      </c>
      <c r="CL169" s="389">
        <f t="shared" si="660"/>
        <v>9938.8173665026297</v>
      </c>
      <c r="CM169" s="389">
        <f t="shared" si="660"/>
        <v>9969.8611496564663</v>
      </c>
      <c r="CN169" s="389">
        <f t="shared" si="660"/>
        <v>10000.879695853011</v>
      </c>
      <c r="CO169" s="389">
        <f t="shared" si="660"/>
        <v>10031.871505693754</v>
      </c>
      <c r="CP169" s="389">
        <f t="shared" si="660"/>
        <v>10062.835085252142</v>
      </c>
      <c r="CQ169" s="389">
        <f t="shared" si="660"/>
        <v>10093.768946357635</v>
      </c>
      <c r="CR169" s="390">
        <f t="shared" si="660"/>
        <v>8095.0238446711392</v>
      </c>
      <c r="CS169" s="389">
        <f t="shared" si="660"/>
        <v>354620.69905175728</v>
      </c>
      <c r="CT169" s="389">
        <f t="shared" si="660"/>
        <v>16228.532428085919</v>
      </c>
      <c r="CU169" s="389">
        <f t="shared" si="660"/>
        <v>16280.961593035085</v>
      </c>
      <c r="CV169" s="389">
        <f t="shared" si="660"/>
        <v>16333.32516715852</v>
      </c>
      <c r="CW169" s="389">
        <f t="shared" si="660"/>
        <v>16385.62070112993</v>
      </c>
      <c r="CX169" s="389">
        <f t="shared" ref="CX169:DD169" si="661">(((CX40-CW40)*(CX67))/CX167)/0.02</f>
        <v>16437.845759078591</v>
      </c>
      <c r="CY169" s="389">
        <f t="shared" si="661"/>
        <v>16489.997919022509</v>
      </c>
      <c r="CZ169" s="389">
        <f t="shared" si="661"/>
        <v>16542.074773300337</v>
      </c>
      <c r="DA169" s="389">
        <f t="shared" si="661"/>
        <v>16594.073928993545</v>
      </c>
      <c r="DB169" s="389">
        <f t="shared" si="661"/>
        <v>16645.993008342983</v>
      </c>
      <c r="DC169" s="389">
        <f t="shared" si="661"/>
        <v>16697.829649162341</v>
      </c>
      <c r="DD169" s="390">
        <f t="shared" si="661"/>
        <v>13234.184558225177</v>
      </c>
    </row>
    <row r="170" spans="3:108">
      <c r="E170" s="292" t="s">
        <v>416</v>
      </c>
      <c r="Q170" s="549">
        <f t="shared" ref="Q170" si="662">Q169/Q168</f>
        <v>1.7666302507669411</v>
      </c>
      <c r="R170" s="550">
        <f t="shared" ref="R170" si="663">R169/R168</f>
        <v>5.2466981879558467</v>
      </c>
      <c r="S170" s="550">
        <f t="shared" ref="S170" si="664">S169/S168</f>
        <v>5.6658538083335932</v>
      </c>
      <c r="T170" s="550">
        <f t="shared" ref="T170" si="665">T169/T168</f>
        <v>6.4164269748228584</v>
      </c>
      <c r="U170" s="550">
        <f t="shared" ref="U170" si="666">U169/U168</f>
        <v>6.556969666149719</v>
      </c>
      <c r="V170" s="550">
        <f t="shared" ref="V170" si="667">V169/V168</f>
        <v>9.6998438813206711</v>
      </c>
      <c r="W170" s="550">
        <f t="shared" ref="W170" si="668">W169/W168</f>
        <v>7.7102956154661033</v>
      </c>
      <c r="X170" s="551"/>
      <c r="Y170" s="549">
        <f t="shared" ref="Y170:AJ170" si="669">Y169/Y168</f>
        <v>0.13750000000000001</v>
      </c>
      <c r="Z170" s="552">
        <f t="shared" si="669"/>
        <v>9.2941176470588235E-2</v>
      </c>
      <c r="AA170" s="552">
        <f t="shared" si="669"/>
        <v>0.17851851851851855</v>
      </c>
      <c r="AB170" s="552">
        <f t="shared" si="669"/>
        <v>0.21020520394695497</v>
      </c>
      <c r="AC170" s="552">
        <f t="shared" si="669"/>
        <v>0.21668713933921205</v>
      </c>
      <c r="AD170" s="552">
        <f t="shared" si="669"/>
        <v>-1.5060851926977684E-3</v>
      </c>
      <c r="AE170" s="552">
        <f t="shared" si="669"/>
        <v>1.341118993255634</v>
      </c>
      <c r="AF170" s="552">
        <f t="shared" si="669"/>
        <v>2.0145168161928013</v>
      </c>
      <c r="AG170" s="552">
        <f t="shared" si="669"/>
        <v>4.1263660184556956</v>
      </c>
      <c r="AH170" s="552">
        <f t="shared" si="669"/>
        <v>4.3210362413727657</v>
      </c>
      <c r="AI170" s="552">
        <f t="shared" si="669"/>
        <v>8.0109349581928289</v>
      </c>
      <c r="AJ170" s="552">
        <f t="shared" si="669"/>
        <v>6.5103861384170632</v>
      </c>
      <c r="AK170" s="553">
        <f>AK169/AK168</f>
        <v>5.0183608876713492</v>
      </c>
      <c r="AL170" s="550">
        <f t="shared" ref="AL170:CW170" si="670">AL169/AL168</f>
        <v>5.6263636281869402</v>
      </c>
      <c r="AM170" s="550">
        <f t="shared" si="670"/>
        <v>6.2990931810987938</v>
      </c>
      <c r="AN170" s="550">
        <f t="shared" si="670"/>
        <v>7.0170037704316144</v>
      </c>
      <c r="AO170" s="550">
        <f t="shared" si="670"/>
        <v>6.6375073968171625</v>
      </c>
      <c r="AP170" s="550">
        <f t="shared" si="670"/>
        <v>7.3054577226956745</v>
      </c>
      <c r="AQ170" s="550">
        <f t="shared" si="670"/>
        <v>5.3759547207999265</v>
      </c>
      <c r="AR170" s="550">
        <f t="shared" si="670"/>
        <v>5.7006911081655538</v>
      </c>
      <c r="AS170" s="550">
        <f t="shared" si="670"/>
        <v>5.2863052228353453</v>
      </c>
      <c r="AT170" s="550">
        <f t="shared" si="670"/>
        <v>4.8138297880332495</v>
      </c>
      <c r="AU170" s="550">
        <f t="shared" si="670"/>
        <v>2.9372337120787453</v>
      </c>
      <c r="AV170" s="554">
        <f t="shared" si="670"/>
        <v>3.0475933707387712</v>
      </c>
      <c r="AW170" s="550">
        <f t="shared" si="670"/>
        <v>7.6015731764548917</v>
      </c>
      <c r="AX170" s="550">
        <f t="shared" si="670"/>
        <v>4.6506874274587293</v>
      </c>
      <c r="AY170" s="550">
        <f t="shared" si="670"/>
        <v>4.9668209909428596</v>
      </c>
      <c r="AZ170" s="553">
        <f t="shared" si="670"/>
        <v>4.8773125554615318</v>
      </c>
      <c r="BA170" s="550">
        <f t="shared" si="670"/>
        <v>5.6669434938310008</v>
      </c>
      <c r="BB170" s="550">
        <f t="shared" si="670"/>
        <v>5.1584380938791146</v>
      </c>
      <c r="BC170" s="550">
        <f t="shared" si="670"/>
        <v>3.6255604027499162</v>
      </c>
      <c r="BD170" s="550">
        <f t="shared" si="670"/>
        <v>3.9321196078537612</v>
      </c>
      <c r="BE170" s="550">
        <f t="shared" si="670"/>
        <v>4.1636932477880215</v>
      </c>
      <c r="BF170" s="550">
        <f t="shared" si="670"/>
        <v>4.3006689847390538</v>
      </c>
      <c r="BG170" s="550">
        <f t="shared" si="670"/>
        <v>4.3109824172515605</v>
      </c>
      <c r="BH170" s="554">
        <f t="shared" si="670"/>
        <v>3.980165665488911</v>
      </c>
      <c r="BI170" s="550">
        <f t="shared" si="670"/>
        <v>19.042127600743001</v>
      </c>
      <c r="BJ170" s="550">
        <f t="shared" si="670"/>
        <v>5.1450188421132887</v>
      </c>
      <c r="BK170" s="550">
        <f t="shared" si="670"/>
        <v>5.0733025954852744</v>
      </c>
      <c r="BL170" s="550">
        <f t="shared" si="670"/>
        <v>5.0256767675814045</v>
      </c>
      <c r="BM170" s="550">
        <f t="shared" si="670"/>
        <v>4.996848142738858</v>
      </c>
      <c r="BN170" s="550">
        <f t="shared" si="670"/>
        <v>4.985247649119982</v>
      </c>
      <c r="BO170" s="550">
        <f t="shared" si="670"/>
        <v>4.9879108318174392</v>
      </c>
      <c r="BP170" s="550">
        <f t="shared" si="670"/>
        <v>5.0021898742182218</v>
      </c>
      <c r="BQ170" s="550">
        <f t="shared" si="670"/>
        <v>5.0276797547839953</v>
      </c>
      <c r="BR170" s="550">
        <f t="shared" si="670"/>
        <v>5.0616079273198382</v>
      </c>
      <c r="BS170" s="550">
        <f t="shared" si="670"/>
        <v>5.1031147142302666</v>
      </c>
      <c r="BT170" s="554">
        <f t="shared" si="670"/>
        <v>4.512606686370332</v>
      </c>
      <c r="BU170" s="550">
        <f t="shared" si="670"/>
        <v>35.681325507490371</v>
      </c>
      <c r="BV170" s="550">
        <f t="shared" si="670"/>
        <v>5.0184531241576478</v>
      </c>
      <c r="BW170" s="550">
        <f t="shared" si="670"/>
        <v>4.9972138658167466</v>
      </c>
      <c r="BX170" s="550">
        <f t="shared" si="670"/>
        <v>4.7806139043373514</v>
      </c>
      <c r="BY170" s="550">
        <f t="shared" si="670"/>
        <v>4.7532388018936276</v>
      </c>
      <c r="BZ170" s="550">
        <f t="shared" si="670"/>
        <v>4.4911418930514921</v>
      </c>
      <c r="CA170" s="550">
        <f t="shared" si="670"/>
        <v>4.462103230436095</v>
      </c>
      <c r="CB170" s="550">
        <f t="shared" si="670"/>
        <v>4.3381473433353204</v>
      </c>
      <c r="CC170" s="550">
        <f t="shared" si="670"/>
        <v>4.1475129576823972</v>
      </c>
      <c r="CD170" s="550">
        <f t="shared" si="670"/>
        <v>3.7497879422823419</v>
      </c>
      <c r="CE170" s="550">
        <f t="shared" si="670"/>
        <v>3.6001995740495398</v>
      </c>
      <c r="CF170" s="554">
        <f t="shared" si="670"/>
        <v>0.97919058371408507</v>
      </c>
      <c r="CG170" s="550">
        <f t="shared" si="670"/>
        <v>62.798327507542119</v>
      </c>
      <c r="CH170" s="550">
        <f t="shared" si="670"/>
        <v>2.1559969539524038</v>
      </c>
      <c r="CI170" s="550">
        <f t="shared" si="670"/>
        <v>2.1281450797809458</v>
      </c>
      <c r="CJ170" s="550">
        <f t="shared" si="670"/>
        <v>2.1024071580741044</v>
      </c>
      <c r="CK170" s="550">
        <f t="shared" si="670"/>
        <v>2.0786166656856038</v>
      </c>
      <c r="CL170" s="550">
        <f t="shared" si="670"/>
        <v>2.0368490648069297</v>
      </c>
      <c r="CM170" s="550">
        <f t="shared" si="670"/>
        <v>2.0172615558795015</v>
      </c>
      <c r="CN170" s="550">
        <f t="shared" si="670"/>
        <v>1.9991685534357264</v>
      </c>
      <c r="CO170" s="550">
        <f t="shared" si="670"/>
        <v>1.9824672142901814</v>
      </c>
      <c r="CP170" s="550">
        <f t="shared" si="670"/>
        <v>1.9502448727207911</v>
      </c>
      <c r="CQ170" s="550">
        <f t="shared" si="670"/>
        <v>1.9718175382350249</v>
      </c>
      <c r="CR170" s="554">
        <f t="shared" si="670"/>
        <v>0.83715521979762497</v>
      </c>
      <c r="CS170" s="550">
        <f t="shared" si="670"/>
        <v>66.131492971758632</v>
      </c>
      <c r="CT170" s="550">
        <f t="shared" si="670"/>
        <v>3.0497134747802823</v>
      </c>
      <c r="CU170" s="550">
        <f t="shared" si="670"/>
        <v>3.0300512932993819</v>
      </c>
      <c r="CV170" s="550">
        <f t="shared" si="670"/>
        <v>3.0120517567343037</v>
      </c>
      <c r="CW170" s="550">
        <f t="shared" si="670"/>
        <v>2.9956163852034972</v>
      </c>
      <c r="CX170" s="550">
        <f t="shared" ref="CX170:DD170" si="671">CX169/CX168</f>
        <v>2.9578804604058155</v>
      </c>
      <c r="CY170" s="550">
        <f t="shared" si="671"/>
        <v>2.9449346092132376</v>
      </c>
      <c r="CZ170" s="550">
        <f t="shared" si="671"/>
        <v>2.9332701276218045</v>
      </c>
      <c r="DA170" s="550">
        <f t="shared" si="671"/>
        <v>2.9228203382523601</v>
      </c>
      <c r="DB170" s="550">
        <f t="shared" si="671"/>
        <v>2.9135238619898467</v>
      </c>
      <c r="DC170" s="550">
        <f t="shared" si="671"/>
        <v>2.9053241086467434</v>
      </c>
      <c r="DD170" s="554">
        <f t="shared" si="671"/>
        <v>1.1223959141961029</v>
      </c>
    </row>
  </sheetData>
  <mergeCells count="2">
    <mergeCell ref="R6:W6"/>
    <mergeCell ref="J6:O6"/>
  </mergeCells>
  <dataValidations disablePrompts="1" count="1">
    <dataValidation type="list" allowBlank="1" showInputMessage="1" showErrorMessage="1" sqref="F43:F47" xr:uid="{020E2CDC-2921-4ADD-B6A2-CB30DC6EFD23}">
      <formula1>COGSType</formula1>
    </dataValidation>
  </dataValidations>
  <pageMargins left="0.75" right="0.75" top="1" bottom="1" header="0.5" footer="0.5"/>
  <pageSetup orientation="portrait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B421-4685-7746-915D-C08AEDF0F385}">
  <dimension ref="B1:AK64"/>
  <sheetViews>
    <sheetView showGridLines="0" topLeftCell="A3" zoomScale="150" zoomScaleNormal="150" workbookViewId="0">
      <selection activeCell="L64" sqref="L64"/>
    </sheetView>
  </sheetViews>
  <sheetFormatPr baseColWidth="10" defaultColWidth="8.83203125" defaultRowHeight="13" outlineLevelRow="1"/>
  <cols>
    <col min="1" max="1" width="8.83203125" style="274"/>
    <col min="2" max="2" width="2.6640625" style="274" customWidth="1"/>
    <col min="3" max="5" width="8.83203125" style="274"/>
    <col min="6" max="6" width="11.33203125" style="274" customWidth="1"/>
    <col min="7" max="8" width="11.33203125" style="274" hidden="1" customWidth="1"/>
    <col min="9" max="9" width="11.33203125" style="274" customWidth="1"/>
    <col min="10" max="11" width="11.33203125" style="274" hidden="1" customWidth="1"/>
    <col min="12" max="12" width="11.33203125" style="274" customWidth="1"/>
    <col min="13" max="14" width="11.33203125" style="274" hidden="1" customWidth="1"/>
    <col min="15" max="15" width="11.33203125" style="274" customWidth="1"/>
    <col min="16" max="17" width="11.33203125" style="274" hidden="1" customWidth="1"/>
    <col min="18" max="18" width="11.33203125" style="274" customWidth="1"/>
    <col min="19" max="20" width="11.33203125" style="274" hidden="1" customWidth="1"/>
    <col min="21" max="21" width="11.33203125" style="274" customWidth="1"/>
    <col min="22" max="23" width="11.33203125" style="274" hidden="1" customWidth="1"/>
    <col min="24" max="28" width="11.33203125" style="274" customWidth="1"/>
    <col min="29" max="31" width="13.1640625" style="274" bestFit="1" customWidth="1"/>
    <col min="32" max="33" width="13.83203125" style="274" bestFit="1" customWidth="1"/>
    <col min="34" max="36" width="8.83203125" style="274"/>
    <col min="37" max="37" width="11" style="274" bestFit="1" customWidth="1"/>
    <col min="38" max="16384" width="8.83203125" style="274"/>
  </cols>
  <sheetData>
    <row r="1" spans="2:34" s="478" customFormat="1"/>
    <row r="2" spans="2:34" s="478" customFormat="1" ht="30">
      <c r="B2" s="479" t="s">
        <v>403</v>
      </c>
    </row>
    <row r="3" spans="2:34" s="478" customFormat="1"/>
    <row r="5" spans="2:34" ht="28">
      <c r="B5" s="502" t="s">
        <v>414</v>
      </c>
    </row>
    <row r="6" spans="2:34" s="503" customFormat="1" ht="13" customHeight="1">
      <c r="B6" s="502"/>
      <c r="Y6" s="274"/>
      <c r="Z6" s="274"/>
      <c r="AA6" s="274"/>
      <c r="AB6" s="274"/>
      <c r="AC6" s="274"/>
      <c r="AD6" s="274"/>
      <c r="AE6" s="274"/>
      <c r="AF6" s="274"/>
      <c r="AG6" s="274"/>
      <c r="AH6" s="274"/>
    </row>
    <row r="7" spans="2:34" ht="14">
      <c r="F7" s="529">
        <f>Model!AJ8</f>
        <v>44531</v>
      </c>
      <c r="G7" s="529">
        <f>Model!AK8</f>
        <v>44562</v>
      </c>
      <c r="H7" s="529">
        <f>Model!AL8</f>
        <v>44593</v>
      </c>
      <c r="I7" s="529">
        <f>Model!AM8</f>
        <v>44621</v>
      </c>
      <c r="J7" s="529"/>
      <c r="K7" s="529"/>
      <c r="L7" s="529">
        <f>Model!AP8</f>
        <v>44713</v>
      </c>
      <c r="M7" s="529"/>
      <c r="N7" s="529"/>
      <c r="O7" s="529">
        <f>Model!AS8</f>
        <v>44805</v>
      </c>
      <c r="P7" s="529"/>
      <c r="Q7" s="529"/>
      <c r="R7" s="529">
        <f>Model!AV8</f>
        <v>44896</v>
      </c>
      <c r="S7" s="529"/>
      <c r="T7" s="529"/>
      <c r="U7" s="529">
        <f>Model!AY8</f>
        <v>44986</v>
      </c>
      <c r="V7" s="529"/>
      <c r="W7" s="529"/>
      <c r="X7" s="529">
        <f>Model!BB8</f>
        <v>45078</v>
      </c>
    </row>
    <row r="8" spans="2:34" ht="4.25" customHeight="1">
      <c r="F8" s="481"/>
      <c r="G8" s="481"/>
      <c r="H8" s="481"/>
      <c r="I8" s="481"/>
      <c r="J8" s="481"/>
      <c r="K8" s="481"/>
      <c r="L8" s="481"/>
      <c r="M8" s="481"/>
      <c r="N8" s="481"/>
      <c r="O8" s="481"/>
      <c r="P8" s="481"/>
      <c r="Q8" s="481"/>
      <c r="R8" s="481"/>
      <c r="S8" s="481"/>
      <c r="T8" s="481"/>
      <c r="U8" s="481"/>
      <c r="V8" s="481"/>
      <c r="W8" s="481"/>
      <c r="X8" s="481"/>
    </row>
    <row r="9" spans="2:34">
      <c r="B9" s="488" t="s">
        <v>392</v>
      </c>
      <c r="F9" s="489">
        <f>Model!AJ31</f>
        <v>480840</v>
      </c>
      <c r="G9" s="489"/>
      <c r="H9" s="489"/>
      <c r="I9" s="489">
        <f>ROUND(Model!AM31,-2)</f>
        <v>771800</v>
      </c>
      <c r="J9" s="489">
        <f>ROUND(Model!AN31,-2)</f>
        <v>909200</v>
      </c>
      <c r="K9" s="489">
        <f>ROUND(Model!AO31,-2)</f>
        <v>1073200</v>
      </c>
      <c r="L9" s="489">
        <f>ROUND(Model!AP31,-2)</f>
        <v>1268000</v>
      </c>
      <c r="M9" s="489">
        <f>ROUND(Model!AQ31,-2)</f>
        <v>1387900</v>
      </c>
      <c r="N9" s="489">
        <f>ROUND(Model!AR31,-2)</f>
        <v>1519500</v>
      </c>
      <c r="O9" s="489">
        <f>ROUND(Model!AS31,-2)</f>
        <v>1662800</v>
      </c>
      <c r="P9" s="489">
        <f>ROUND(Model!AT31,-2)</f>
        <v>1782100</v>
      </c>
      <c r="Q9" s="489">
        <f>ROUND(Model!AU31,-2)</f>
        <v>1872300</v>
      </c>
      <c r="R9" s="489">
        <f>ROUND(Model!AV31,-2)</f>
        <v>1967400</v>
      </c>
      <c r="S9" s="489">
        <f>ROUND(Model!AW31,-2)</f>
        <v>2294300</v>
      </c>
      <c r="T9" s="489">
        <f>ROUND(Model!AX31,-2)</f>
        <v>2513900</v>
      </c>
      <c r="U9" s="489">
        <f>ROUND(Model!AY31,-2)</f>
        <v>2755000</v>
      </c>
      <c r="V9" s="489">
        <f>ROUND(Model!AZ31,-2)</f>
        <v>3019600</v>
      </c>
      <c r="W9" s="489">
        <f>ROUND(Model!BA31,-2)</f>
        <v>3310200</v>
      </c>
      <c r="X9" s="489">
        <f>ROUND(Model!BB31,-2)</f>
        <v>3629300</v>
      </c>
    </row>
    <row r="10" spans="2:34">
      <c r="F10" s="483"/>
      <c r="G10" s="483"/>
      <c r="H10" s="483"/>
      <c r="I10" s="483"/>
      <c r="J10" s="483"/>
      <c r="K10" s="483"/>
      <c r="L10" s="483"/>
      <c r="M10" s="483"/>
      <c r="N10" s="483"/>
      <c r="O10" s="483"/>
      <c r="P10" s="483"/>
      <c r="Q10" s="483"/>
      <c r="R10" s="483"/>
      <c r="S10" s="483"/>
      <c r="T10" s="483"/>
      <c r="U10" s="483"/>
      <c r="V10" s="483"/>
      <c r="W10" s="483"/>
      <c r="X10" s="483"/>
    </row>
    <row r="11" spans="2:34">
      <c r="B11" s="274" t="s">
        <v>183</v>
      </c>
      <c r="F11" s="483"/>
      <c r="G11" s="483"/>
      <c r="H11" s="483"/>
      <c r="I11" s="483"/>
      <c r="J11" s="483"/>
      <c r="K11" s="483"/>
      <c r="L11" s="483"/>
      <c r="M11" s="483"/>
      <c r="N11" s="483"/>
      <c r="O11" s="483"/>
      <c r="P11" s="483"/>
      <c r="Q11" s="483"/>
      <c r="R11" s="483"/>
      <c r="S11" s="483"/>
      <c r="T11" s="483"/>
      <c r="U11" s="483"/>
      <c r="V11" s="483"/>
      <c r="W11" s="483"/>
      <c r="X11" s="483"/>
    </row>
    <row r="12" spans="2:34">
      <c r="C12" s="274" t="str">
        <f>Model!E34</f>
        <v>Basic</v>
      </c>
      <c r="F12" s="484">
        <f>SUM(Model!AH34:'Model'!AJ34)</f>
        <v>22678</v>
      </c>
      <c r="G12" s="484"/>
      <c r="H12" s="484"/>
      <c r="I12" s="484">
        <f>ROUND(SUM(Model!AK34:'Model'!AM34),-2)</f>
        <v>28800</v>
      </c>
      <c r="J12" s="484">
        <f>ROUND(SUM(Model!AL34:'Model'!AN34),-2)</f>
        <v>30300</v>
      </c>
      <c r="K12" s="484">
        <f>ROUND(SUM(Model!AM34:'Model'!AO34),-2)</f>
        <v>31800</v>
      </c>
      <c r="L12" s="484">
        <f>ROUND(SUM(Model!AN34:'Model'!AP34),-2)</f>
        <v>33400</v>
      </c>
      <c r="M12" s="484">
        <f>ROUND(SUM(Model!AO34:'Model'!AQ34),-2)</f>
        <v>35000</v>
      </c>
      <c r="N12" s="484">
        <f>ROUND(SUM(Model!AP34:'Model'!AR34),-2)</f>
        <v>36700</v>
      </c>
      <c r="O12" s="484">
        <f>ROUND(SUM(Model!AQ34:'Model'!AS34),-2)</f>
        <v>38600</v>
      </c>
      <c r="P12" s="484">
        <f>ROUND(SUM(Model!AR34:'Model'!AT34),-2)</f>
        <v>40500</v>
      </c>
      <c r="Q12" s="484">
        <f>ROUND(SUM(Model!AS34:'Model'!AU34),-2)</f>
        <v>42500</v>
      </c>
      <c r="R12" s="484">
        <f>ROUND(SUM(Model!AT34:'Model'!AV34),-2)</f>
        <v>44600</v>
      </c>
      <c r="S12" s="484">
        <f>ROUND(SUM(Model!AU34:'Model'!AW34),-2)</f>
        <v>46800</v>
      </c>
      <c r="T12" s="484">
        <f>ROUND(SUM(Model!AV34:'Model'!AX34),-2)</f>
        <v>49200</v>
      </c>
      <c r="U12" s="484">
        <f>ROUND(SUM(Model!AW34:'Model'!AY34),-2)</f>
        <v>51600</v>
      </c>
      <c r="V12" s="484">
        <f>ROUND(SUM(Model!AX34:'Model'!AZ34),-2)</f>
        <v>54200</v>
      </c>
      <c r="W12" s="484">
        <f>ROUND(SUM(Model!AY34:'Model'!BA34),-2)</f>
        <v>56900</v>
      </c>
      <c r="X12" s="484">
        <f>ROUND(SUM(Model!AZ34:'Model'!BB34),-2)</f>
        <v>59800</v>
      </c>
    </row>
    <row r="13" spans="2:34">
      <c r="C13" s="274" t="str">
        <f>Model!E35</f>
        <v>Pro</v>
      </c>
      <c r="F13" s="484">
        <f>SUM(Model!AH35:'Model'!AJ35)</f>
        <v>16170</v>
      </c>
      <c r="G13" s="484"/>
      <c r="H13" s="484"/>
      <c r="I13" s="484">
        <f>ROUND(SUM(Model!AK35:'Model'!AM35),-2)</f>
        <v>27800</v>
      </c>
      <c r="J13" s="484">
        <f>ROUND(SUM(Model!AL35:'Model'!AN35),-2)</f>
        <v>33300</v>
      </c>
      <c r="K13" s="484">
        <f>ROUND(SUM(Model!AM35:'Model'!AO35),-2)</f>
        <v>40000</v>
      </c>
      <c r="L13" s="484">
        <f>ROUND(SUM(Model!AN35:'Model'!AP35),-2)</f>
        <v>48000</v>
      </c>
      <c r="M13" s="484">
        <f>ROUND(SUM(Model!AO35:'Model'!AQ35),-2)</f>
        <v>55800</v>
      </c>
      <c r="N13" s="484">
        <f>ROUND(SUM(Model!AP35:'Model'!AR35),-2)</f>
        <v>63000</v>
      </c>
      <c r="O13" s="484">
        <f>ROUND(SUM(Model!AQ35:'Model'!AS35),-2)</f>
        <v>69300</v>
      </c>
      <c r="P13" s="484">
        <f>ROUND(SUM(Model!AR35:'Model'!AT35),-2)</f>
        <v>75000</v>
      </c>
      <c r="Q13" s="484">
        <f>ROUND(SUM(Model!AS35:'Model'!AU35),-2)</f>
        <v>79900</v>
      </c>
      <c r="R13" s="484">
        <f>ROUND(SUM(Model!AT35:'Model'!AV35),-2)</f>
        <v>83900</v>
      </c>
      <c r="S13" s="484">
        <f>ROUND(SUM(Model!AU35:'Model'!AW35),-2)</f>
        <v>88100</v>
      </c>
      <c r="T13" s="484">
        <f>ROUND(SUM(Model!AV35:'Model'!AX35),-2)</f>
        <v>94100</v>
      </c>
      <c r="U13" s="484">
        <f>ROUND(SUM(Model!AW35:'Model'!AY35),-2)</f>
        <v>102000</v>
      </c>
      <c r="V13" s="484">
        <f>ROUND(SUM(Model!AX35:'Model'!AZ35),-2)</f>
        <v>112200</v>
      </c>
      <c r="W13" s="484">
        <f>ROUND(SUM(Model!AY35:'Model'!BA35),-2)</f>
        <v>123400</v>
      </c>
      <c r="X13" s="484">
        <f>ROUND(SUM(Model!AZ35:'Model'!BB35),-2)</f>
        <v>135800</v>
      </c>
    </row>
    <row r="14" spans="2:34">
      <c r="C14" s="274" t="str">
        <f>Model!E36</f>
        <v>Mult-User</v>
      </c>
      <c r="F14" s="486">
        <f>SUM(Model!AH36:'Model'!AJ36)</f>
        <v>57500</v>
      </c>
      <c r="G14" s="486"/>
      <c r="H14" s="486"/>
      <c r="I14" s="486">
        <f>ROUND(SUM(Model!AK36:'Model'!AM36),-2)</f>
        <v>109300</v>
      </c>
      <c r="J14" s="486">
        <f>ROUND(SUM(Model!AL36:'Model'!AN36),-2)</f>
        <v>131300</v>
      </c>
      <c r="K14" s="486">
        <f>ROUND(SUM(Model!AM36:'Model'!AO36),-2)</f>
        <v>157800</v>
      </c>
      <c r="L14" s="486">
        <f>ROUND(SUM(Model!AN36:'Model'!AP36),-2)</f>
        <v>189500</v>
      </c>
      <c r="M14" s="486">
        <f>ROUND(SUM(Model!AO36:'Model'!AQ36),-2)</f>
        <v>220000</v>
      </c>
      <c r="N14" s="486">
        <f>ROUND(SUM(Model!AP36:'Model'!AR36),-2)</f>
        <v>248300</v>
      </c>
      <c r="O14" s="486">
        <f>ROUND(SUM(Model!AQ36:'Model'!AS36),-2)</f>
        <v>273000</v>
      </c>
      <c r="P14" s="486">
        <f>ROUND(SUM(Model!AR36:'Model'!AT36),-2)</f>
        <v>298300</v>
      </c>
      <c r="Q14" s="486">
        <f>ROUND(SUM(Model!AS36:'Model'!AU36),-2)</f>
        <v>320800</v>
      </c>
      <c r="R14" s="486">
        <f>ROUND(SUM(Model!AT36:'Model'!AV36),-2)</f>
        <v>340000</v>
      </c>
      <c r="S14" s="486">
        <f>ROUND(SUM(Model!AU36:'Model'!AW36),-2)</f>
        <v>376200</v>
      </c>
      <c r="T14" s="486">
        <f>ROUND(SUM(Model!AV36:'Model'!AX36),-2)</f>
        <v>421400</v>
      </c>
      <c r="U14" s="486">
        <f>ROUND(SUM(Model!AW36:'Model'!AY36),-2)</f>
        <v>476600</v>
      </c>
      <c r="V14" s="486">
        <f>ROUND(SUM(Model!AX36:'Model'!AZ36),-2)</f>
        <v>524300</v>
      </c>
      <c r="W14" s="486">
        <f>ROUND(SUM(Model!AY36:'Model'!BA36),-2)</f>
        <v>576700</v>
      </c>
      <c r="X14" s="486">
        <f>ROUND(SUM(Model!AZ36:'Model'!BB36),-2)</f>
        <v>634400</v>
      </c>
    </row>
    <row r="15" spans="2:34" hidden="1" outlineLevel="1">
      <c r="C15" s="274" t="str">
        <f>Model!E37</f>
        <v>Invoice Financing</v>
      </c>
      <c r="F15" s="484">
        <f>SUM(Model!AH37:'Model'!AJ37)</f>
        <v>0</v>
      </c>
      <c r="G15" s="484"/>
      <c r="H15" s="484"/>
      <c r="I15" s="484">
        <f>SUM(Model!AK37:'Model'!AM37)</f>
        <v>0</v>
      </c>
      <c r="J15" s="484"/>
      <c r="K15" s="484"/>
      <c r="L15" s="484">
        <f>SUM(Model!AN37:'Model'!AP37)</f>
        <v>0</v>
      </c>
      <c r="M15" s="484"/>
      <c r="N15" s="484"/>
      <c r="O15" s="484">
        <f>SUM(Model!AQ37:'Model'!AS37)</f>
        <v>0</v>
      </c>
      <c r="P15" s="484"/>
      <c r="Q15" s="484"/>
      <c r="R15" s="484">
        <f>SUM(Model!AT37:'Model'!AV37)</f>
        <v>0</v>
      </c>
      <c r="S15" s="484"/>
      <c r="T15" s="484"/>
      <c r="U15" s="484">
        <f>SUM(Model!AW37:'Model'!AY37)</f>
        <v>0</v>
      </c>
      <c r="V15" s="484"/>
      <c r="W15" s="484"/>
      <c r="X15" s="484">
        <f>SUM(Model!AZ37:'Model'!BB37)</f>
        <v>0</v>
      </c>
    </row>
    <row r="16" spans="2:34" hidden="1" outlineLevel="1">
      <c r="C16" s="274" t="str">
        <f>Model!E38</f>
        <v>Referral Fees</v>
      </c>
      <c r="F16" s="486">
        <f>SUM(Model!AH38:'Model'!AJ38)</f>
        <v>0</v>
      </c>
      <c r="G16" s="486"/>
      <c r="H16" s="486"/>
      <c r="I16" s="486">
        <f>SUM(Model!AK38:'Model'!AM38)</f>
        <v>0</v>
      </c>
      <c r="J16" s="486"/>
      <c r="K16" s="486"/>
      <c r="L16" s="486">
        <f>SUM(Model!AN38:'Model'!AP38)</f>
        <v>0</v>
      </c>
      <c r="M16" s="486"/>
      <c r="N16" s="486"/>
      <c r="O16" s="486">
        <f>SUM(Model!AQ38:'Model'!AS38)</f>
        <v>0</v>
      </c>
      <c r="P16" s="486"/>
      <c r="Q16" s="486"/>
      <c r="R16" s="486">
        <f>SUM(Model!AT38:'Model'!AV38)</f>
        <v>0</v>
      </c>
      <c r="S16" s="486"/>
      <c r="T16" s="486"/>
      <c r="U16" s="486">
        <f>SUM(Model!AW38:'Model'!AY38)</f>
        <v>0</v>
      </c>
      <c r="V16" s="486"/>
      <c r="W16" s="486"/>
      <c r="X16" s="486">
        <f>SUM(Model!AZ38:'Model'!BB38)</f>
        <v>0</v>
      </c>
    </row>
    <row r="17" spans="2:37" collapsed="1">
      <c r="B17" s="488" t="s">
        <v>145</v>
      </c>
      <c r="C17" s="488"/>
      <c r="D17" s="488"/>
      <c r="E17" s="488"/>
      <c r="F17" s="489">
        <f>SUM(F12:F16)</f>
        <v>96348</v>
      </c>
      <c r="G17" s="489"/>
      <c r="H17" s="489"/>
      <c r="I17" s="489">
        <f>SUM(I12:I16)</f>
        <v>165900</v>
      </c>
      <c r="J17" s="489"/>
      <c r="K17" s="489"/>
      <c r="L17" s="489">
        <f>SUM(L12:L16)</f>
        <v>270900</v>
      </c>
      <c r="M17" s="489"/>
      <c r="N17" s="489"/>
      <c r="O17" s="489">
        <f>SUM(O12:O16)</f>
        <v>380900</v>
      </c>
      <c r="P17" s="489"/>
      <c r="Q17" s="489"/>
      <c r="R17" s="489">
        <f>SUM(R12:R16)</f>
        <v>468500</v>
      </c>
      <c r="S17" s="489"/>
      <c r="T17" s="489"/>
      <c r="U17" s="489">
        <f>SUM(U12:U16)</f>
        <v>630200</v>
      </c>
      <c r="V17" s="489"/>
      <c r="W17" s="489"/>
      <c r="X17" s="489">
        <f>SUM(X12:X16)</f>
        <v>830000</v>
      </c>
    </row>
    <row r="18" spans="2:37" ht="4.5" customHeight="1">
      <c r="B18" s="488"/>
      <c r="C18" s="488"/>
      <c r="D18" s="488"/>
      <c r="E18" s="488"/>
      <c r="F18" s="491"/>
      <c r="G18" s="491"/>
      <c r="H18" s="491"/>
      <c r="I18" s="491"/>
      <c r="J18" s="491"/>
      <c r="K18" s="491"/>
      <c r="L18" s="491"/>
      <c r="M18" s="491"/>
      <c r="N18" s="491"/>
      <c r="O18" s="491"/>
      <c r="P18" s="491"/>
      <c r="Q18" s="491"/>
      <c r="R18" s="491"/>
      <c r="S18" s="491"/>
      <c r="T18" s="491"/>
      <c r="U18" s="491"/>
      <c r="V18" s="491"/>
      <c r="W18" s="491"/>
      <c r="X18" s="491"/>
    </row>
    <row r="19" spans="2:37" s="493" customFormat="1">
      <c r="F19" s="484"/>
      <c r="G19" s="484"/>
      <c r="H19" s="484"/>
      <c r="I19" s="484"/>
      <c r="J19" s="484"/>
      <c r="K19" s="484"/>
      <c r="L19" s="484"/>
      <c r="M19" s="484"/>
      <c r="N19" s="484"/>
      <c r="O19" s="484"/>
      <c r="P19" s="484"/>
      <c r="Q19" s="484"/>
      <c r="R19" s="484"/>
      <c r="S19" s="484"/>
      <c r="T19" s="484"/>
      <c r="U19" s="484"/>
      <c r="V19" s="484"/>
      <c r="W19" s="484"/>
      <c r="X19" s="48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</row>
    <row r="20" spans="2:37" hidden="1">
      <c r="F20" s="483"/>
      <c r="G20" s="483"/>
      <c r="H20" s="483"/>
      <c r="I20" s="483"/>
      <c r="J20" s="483"/>
      <c r="K20" s="483"/>
      <c r="L20" s="483"/>
      <c r="M20" s="483"/>
      <c r="N20" s="483"/>
      <c r="O20" s="483"/>
      <c r="P20" s="483"/>
      <c r="Q20" s="483"/>
      <c r="R20" s="483"/>
      <c r="S20" s="483"/>
      <c r="T20" s="483"/>
      <c r="U20" s="483"/>
      <c r="V20" s="483"/>
      <c r="W20" s="483"/>
      <c r="X20" s="483"/>
    </row>
    <row r="21" spans="2:37" hidden="1">
      <c r="B21" s="274" t="s">
        <v>26</v>
      </c>
      <c r="F21" s="483"/>
      <c r="G21" s="483"/>
      <c r="H21" s="483"/>
      <c r="I21" s="483"/>
      <c r="J21" s="483"/>
      <c r="K21" s="483"/>
      <c r="L21" s="483"/>
      <c r="M21" s="483"/>
      <c r="N21" s="483"/>
      <c r="O21" s="483"/>
      <c r="P21" s="483"/>
      <c r="Q21" s="483"/>
      <c r="R21" s="483"/>
      <c r="S21" s="483"/>
      <c r="T21" s="483"/>
      <c r="U21" s="483"/>
      <c r="V21" s="483"/>
      <c r="W21" s="483"/>
      <c r="X21" s="483"/>
    </row>
    <row r="22" spans="2:37" hidden="1">
      <c r="C22" s="274" t="str">
        <f>Model!E51</f>
        <v>COGS - Basic</v>
      </c>
      <c r="F22" s="484">
        <f>SUM(Model!AH51:'Model'!AJ51)</f>
        <v>0</v>
      </c>
      <c r="G22" s="484"/>
      <c r="H22" s="484"/>
      <c r="I22" s="484">
        <f>SUM(Model!AK51:'Model'!AM51)</f>
        <v>2882.6000000000004</v>
      </c>
      <c r="J22" s="484"/>
      <c r="K22" s="484"/>
      <c r="L22" s="484">
        <f>SUM(Model!AN51:'Model'!AP51)</f>
        <v>3335</v>
      </c>
      <c r="M22" s="484"/>
      <c r="N22" s="484"/>
      <c r="O22" s="484">
        <f>SUM(Model!AQ51:'Model'!AS51)</f>
        <v>3857</v>
      </c>
      <c r="P22" s="484"/>
      <c r="Q22" s="484"/>
      <c r="R22" s="484">
        <f>SUM(Model!AT51:'Model'!AV51)</f>
        <v>4460.2</v>
      </c>
      <c r="S22" s="484"/>
      <c r="T22" s="484"/>
      <c r="U22" s="484">
        <f>SUM(Model!AW51:'Model'!AY51)</f>
        <v>38733.427687499992</v>
      </c>
      <c r="V22" s="484"/>
      <c r="W22" s="484"/>
      <c r="X22" s="484">
        <f>SUM(Model!AZ51:'Model'!BB51)</f>
        <v>44838.78422674218</v>
      </c>
      <c r="AI22" s="495"/>
      <c r="AK22" s="485"/>
    </row>
    <row r="23" spans="2:37" hidden="1">
      <c r="C23" s="274" t="str">
        <f>Model!E52</f>
        <v>COGS - Pro</v>
      </c>
      <c r="F23" s="484">
        <f>SUM(Model!AH52:'Model'!AJ52)</f>
        <v>0</v>
      </c>
      <c r="G23" s="484"/>
      <c r="H23" s="484"/>
      <c r="I23" s="484">
        <f>SUM(Model!AK52:'Model'!AM52)</f>
        <v>2778.3</v>
      </c>
      <c r="J23" s="484"/>
      <c r="K23" s="484"/>
      <c r="L23" s="484">
        <f>SUM(Model!AN52:'Model'!AP52)</f>
        <v>4802</v>
      </c>
      <c r="M23" s="484"/>
      <c r="N23" s="484"/>
      <c r="O23" s="484">
        <f>SUM(Model!AQ52:'Model'!AS52)</f>
        <v>6928.6</v>
      </c>
      <c r="P23" s="484"/>
      <c r="Q23" s="484"/>
      <c r="R23" s="484">
        <f>SUM(Model!AT52:'Model'!AV52)</f>
        <v>8388.8000000000011</v>
      </c>
      <c r="S23" s="484"/>
      <c r="T23" s="484"/>
      <c r="U23" s="484">
        <f>SUM(Model!AW52:'Model'!AY52)</f>
        <v>76507.050375000021</v>
      </c>
      <c r="V23" s="484"/>
      <c r="W23" s="484"/>
      <c r="X23" s="484">
        <f>SUM(Model!AZ52:'Model'!BB52)</f>
        <v>101830.88404912504</v>
      </c>
      <c r="AI23" s="495"/>
    </row>
    <row r="24" spans="2:37" hidden="1">
      <c r="C24" s="274" t="str">
        <f>Model!E53</f>
        <v>COGS - Mult-User</v>
      </c>
      <c r="F24" s="484">
        <f>SUM(Model!AH53:'Model'!AJ53)</f>
        <v>0</v>
      </c>
      <c r="G24" s="484"/>
      <c r="H24" s="484"/>
      <c r="I24" s="484">
        <f>SUM(Model!AK53:'Model'!AM53)</f>
        <v>16387.5</v>
      </c>
      <c r="J24" s="484"/>
      <c r="K24" s="484"/>
      <c r="L24" s="484">
        <f>SUM(Model!AN53:'Model'!AP53)</f>
        <v>28425</v>
      </c>
      <c r="M24" s="484"/>
      <c r="N24" s="484"/>
      <c r="O24" s="484">
        <f>SUM(Model!AQ53:'Model'!AS53)</f>
        <v>40950</v>
      </c>
      <c r="P24" s="484"/>
      <c r="Q24" s="484"/>
      <c r="R24" s="484">
        <f>SUM(Model!AT53:'Model'!AV53)</f>
        <v>51000</v>
      </c>
      <c r="S24" s="484"/>
      <c r="T24" s="484"/>
      <c r="U24" s="484">
        <f>SUM(Model!AW53:'Model'!AY53)</f>
        <v>71491.035000000003</v>
      </c>
      <c r="V24" s="484"/>
      <c r="W24" s="484"/>
      <c r="X24" s="484">
        <f>SUM(Model!AZ53:'Model'!BB53)</f>
        <v>95154.567585000012</v>
      </c>
      <c r="AI24" s="495"/>
    </row>
    <row r="25" spans="2:37" hidden="1">
      <c r="C25" s="274" t="str">
        <f>Model!E54</f>
        <v>COGS - Invoice Financing</v>
      </c>
      <c r="F25" s="484">
        <f>SUM(Model!AH54:'Model'!AJ54)</f>
        <v>0</v>
      </c>
      <c r="G25" s="484"/>
      <c r="H25" s="484"/>
      <c r="I25" s="484">
        <f>SUM(Model!AK54:'Model'!AM54)</f>
        <v>0</v>
      </c>
      <c r="J25" s="484"/>
      <c r="K25" s="484"/>
      <c r="L25" s="484">
        <f>SUM(Model!AN54:'Model'!AP54)</f>
        <v>0</v>
      </c>
      <c r="M25" s="484"/>
      <c r="N25" s="484"/>
      <c r="O25" s="484">
        <f>SUM(Model!AQ54:'Model'!AS54)</f>
        <v>0</v>
      </c>
      <c r="P25" s="484"/>
      <c r="Q25" s="484"/>
      <c r="R25" s="484">
        <f>SUM(Model!AT54:'Model'!AV54)</f>
        <v>0</v>
      </c>
      <c r="S25" s="484"/>
      <c r="T25" s="484"/>
      <c r="U25" s="484">
        <f>SUM(Model!AW54:'Model'!AY54)</f>
        <v>0</v>
      </c>
      <c r="V25" s="484"/>
      <c r="W25" s="484"/>
      <c r="X25" s="484">
        <f>SUM(Model!AZ54:'Model'!BB54)</f>
        <v>0</v>
      </c>
      <c r="AI25" s="495"/>
    </row>
    <row r="26" spans="2:37" hidden="1">
      <c r="C26" s="274" t="str">
        <f>Model!E55</f>
        <v>COGS - Referral Fees</v>
      </c>
      <c r="F26" s="486">
        <f>SUM(Model!AH55:'Model'!AJ55)</f>
        <v>0</v>
      </c>
      <c r="G26" s="486"/>
      <c r="H26" s="486"/>
      <c r="I26" s="486">
        <f>SUM(Model!AK55:'Model'!AM55)</f>
        <v>0</v>
      </c>
      <c r="J26" s="486"/>
      <c r="K26" s="486"/>
      <c r="L26" s="486">
        <f>SUM(Model!AN55:'Model'!AP55)</f>
        <v>0</v>
      </c>
      <c r="M26" s="486"/>
      <c r="N26" s="486"/>
      <c r="O26" s="486">
        <f>SUM(Model!AQ55:'Model'!AS55)</f>
        <v>0</v>
      </c>
      <c r="P26" s="486"/>
      <c r="Q26" s="486"/>
      <c r="R26" s="486">
        <f>SUM(Model!AT55:'Model'!AV55)</f>
        <v>0</v>
      </c>
      <c r="S26" s="486"/>
      <c r="T26" s="486"/>
      <c r="U26" s="486">
        <f>SUM(Model!AW55:'Model'!AY55)</f>
        <v>0</v>
      </c>
      <c r="V26" s="486"/>
      <c r="W26" s="486"/>
      <c r="X26" s="486">
        <f>SUM(Model!AZ55:'Model'!BB55)</f>
        <v>0</v>
      </c>
      <c r="AI26" s="495"/>
    </row>
    <row r="27" spans="2:37">
      <c r="B27" s="488" t="s">
        <v>126</v>
      </c>
      <c r="C27" s="488"/>
      <c r="D27" s="488"/>
      <c r="E27" s="488"/>
      <c r="F27" s="489">
        <f>SUM(Model!AH57:'Model'!AJ57)</f>
        <v>11000</v>
      </c>
      <c r="G27" s="489"/>
      <c r="H27" s="489"/>
      <c r="I27" s="489">
        <f>ROUND(SUM(I22:I26),-2)</f>
        <v>22000</v>
      </c>
      <c r="J27" s="489">
        <f t="shared" ref="J27:X27" si="0">ROUND(SUM(J22:J26),-2)</f>
        <v>0</v>
      </c>
      <c r="K27" s="489">
        <f t="shared" si="0"/>
        <v>0</v>
      </c>
      <c r="L27" s="489">
        <f t="shared" si="0"/>
        <v>36600</v>
      </c>
      <c r="M27" s="489">
        <f t="shared" si="0"/>
        <v>0</v>
      </c>
      <c r="N27" s="489">
        <f t="shared" si="0"/>
        <v>0</v>
      </c>
      <c r="O27" s="489">
        <f t="shared" si="0"/>
        <v>51700</v>
      </c>
      <c r="P27" s="489">
        <f t="shared" si="0"/>
        <v>0</v>
      </c>
      <c r="Q27" s="489">
        <f t="shared" si="0"/>
        <v>0</v>
      </c>
      <c r="R27" s="489">
        <f t="shared" si="0"/>
        <v>63800</v>
      </c>
      <c r="S27" s="489">
        <f t="shared" si="0"/>
        <v>0</v>
      </c>
      <c r="T27" s="489">
        <f t="shared" si="0"/>
        <v>0</v>
      </c>
      <c r="U27" s="489">
        <f t="shared" si="0"/>
        <v>186700</v>
      </c>
      <c r="V27" s="489">
        <f t="shared" si="0"/>
        <v>0</v>
      </c>
      <c r="W27" s="489">
        <f t="shared" si="0"/>
        <v>0</v>
      </c>
      <c r="X27" s="489">
        <f t="shared" si="0"/>
        <v>241800</v>
      </c>
    </row>
    <row r="28" spans="2:37">
      <c r="F28" s="483"/>
      <c r="G28" s="483"/>
      <c r="H28" s="483"/>
      <c r="I28" s="483"/>
      <c r="J28" s="483"/>
      <c r="K28" s="483"/>
      <c r="L28" s="483"/>
      <c r="M28" s="483"/>
      <c r="N28" s="483"/>
      <c r="O28" s="483"/>
      <c r="P28" s="483"/>
      <c r="Q28" s="483"/>
      <c r="R28" s="483"/>
      <c r="S28" s="483"/>
      <c r="T28" s="483"/>
      <c r="U28" s="483"/>
      <c r="V28" s="483"/>
      <c r="W28" s="483"/>
      <c r="X28" s="483"/>
    </row>
    <row r="29" spans="2:37">
      <c r="B29" s="488" t="s">
        <v>27</v>
      </c>
      <c r="C29" s="488"/>
      <c r="D29" s="488"/>
      <c r="E29" s="488"/>
      <c r="F29" s="496">
        <f>F17-F27</f>
        <v>85348</v>
      </c>
      <c r="G29" s="496"/>
      <c r="H29" s="496"/>
      <c r="I29" s="496">
        <f>I17-I27</f>
        <v>143900</v>
      </c>
      <c r="J29" s="496"/>
      <c r="K29" s="496"/>
      <c r="L29" s="496">
        <f>L17-L27</f>
        <v>234300</v>
      </c>
      <c r="M29" s="496"/>
      <c r="N29" s="496"/>
      <c r="O29" s="496">
        <f>O17-O27</f>
        <v>329200</v>
      </c>
      <c r="P29" s="496"/>
      <c r="Q29" s="496"/>
      <c r="R29" s="496">
        <f>R17-R27</f>
        <v>404700</v>
      </c>
      <c r="S29" s="496"/>
      <c r="T29" s="496"/>
      <c r="U29" s="496">
        <f>U17-U27</f>
        <v>443500</v>
      </c>
      <c r="V29" s="496"/>
      <c r="W29" s="496"/>
      <c r="X29" s="496">
        <f>X17-X27</f>
        <v>588200</v>
      </c>
    </row>
    <row r="30" spans="2:37" ht="4.5" customHeight="1">
      <c r="B30" s="488"/>
      <c r="C30" s="488"/>
      <c r="D30" s="488"/>
      <c r="E30" s="488"/>
      <c r="F30" s="491"/>
      <c r="G30" s="491"/>
      <c r="H30" s="491"/>
      <c r="I30" s="491"/>
      <c r="J30" s="491"/>
      <c r="K30" s="491"/>
      <c r="L30" s="491"/>
      <c r="M30" s="491"/>
      <c r="N30" s="491"/>
      <c r="O30" s="491"/>
      <c r="P30" s="491"/>
      <c r="Q30" s="491"/>
      <c r="R30" s="491"/>
      <c r="S30" s="491"/>
      <c r="T30" s="491"/>
      <c r="U30" s="491"/>
      <c r="V30" s="491"/>
      <c r="W30" s="491"/>
      <c r="X30" s="491"/>
    </row>
    <row r="31" spans="2:37" s="493" customFormat="1">
      <c r="B31" s="493" t="s">
        <v>184</v>
      </c>
      <c r="F31" s="498">
        <f>IFERROR(F29/F17,0)</f>
        <v>0.8858305309918213</v>
      </c>
      <c r="G31" s="498"/>
      <c r="H31" s="498"/>
      <c r="I31" s="498">
        <f>IFERROR(I29/I17,0)</f>
        <v>0.86738999397227246</v>
      </c>
      <c r="J31" s="498"/>
      <c r="K31" s="498"/>
      <c r="L31" s="498">
        <f>IFERROR(L29/L17,0)</f>
        <v>0.86489479512735323</v>
      </c>
      <c r="M31" s="498"/>
      <c r="N31" s="498"/>
      <c r="O31" s="498">
        <f>IFERROR(O29/O17,0)</f>
        <v>0.86426883696508272</v>
      </c>
      <c r="P31" s="498"/>
      <c r="Q31" s="498"/>
      <c r="R31" s="498">
        <f>IFERROR(R29/R17,0)</f>
        <v>0.86382070437566705</v>
      </c>
      <c r="S31" s="498"/>
      <c r="T31" s="498"/>
      <c r="U31" s="498">
        <f>IFERROR(U29/U17,0)</f>
        <v>0.70374484290701367</v>
      </c>
      <c r="V31" s="498"/>
      <c r="W31" s="498"/>
      <c r="X31" s="498">
        <f>IFERROR(X29/X17,0)</f>
        <v>0.70867469879518075</v>
      </c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</row>
    <row r="32" spans="2:37">
      <c r="F32" s="483"/>
      <c r="G32" s="483"/>
      <c r="H32" s="483"/>
      <c r="I32" s="483"/>
      <c r="J32" s="483"/>
      <c r="K32" s="483"/>
      <c r="L32" s="483"/>
      <c r="M32" s="483"/>
      <c r="N32" s="483"/>
      <c r="O32" s="483"/>
      <c r="P32" s="483"/>
      <c r="Q32" s="483"/>
      <c r="R32" s="483"/>
      <c r="S32" s="483"/>
      <c r="T32" s="483"/>
      <c r="U32" s="483"/>
      <c r="V32" s="483"/>
      <c r="W32" s="483"/>
      <c r="X32" s="483"/>
    </row>
    <row r="33" spans="2:34" hidden="1">
      <c r="B33" s="274" t="s">
        <v>28</v>
      </c>
      <c r="F33" s="483"/>
      <c r="G33" s="483"/>
      <c r="H33" s="483"/>
      <c r="I33" s="483"/>
      <c r="J33" s="483"/>
      <c r="K33" s="483"/>
      <c r="L33" s="483"/>
      <c r="M33" s="483"/>
      <c r="N33" s="483"/>
      <c r="O33" s="483"/>
      <c r="P33" s="483"/>
      <c r="Q33" s="483"/>
      <c r="R33" s="483"/>
      <c r="S33" s="483"/>
      <c r="T33" s="483"/>
      <c r="U33" s="483"/>
      <c r="V33" s="483"/>
      <c r="W33" s="483"/>
      <c r="X33" s="483"/>
    </row>
    <row r="34" spans="2:34">
      <c r="C34" s="274" t="s">
        <v>402</v>
      </c>
      <c r="F34" s="484">
        <f>SUM(Model!AH108:'Model'!AJ108)+SUM(Model!AH110:'Model'!AJ110)</f>
        <v>359166.66666666669</v>
      </c>
      <c r="G34" s="484"/>
      <c r="H34" s="484"/>
      <c r="I34" s="484">
        <f>ROUND((SUM(Model!AK108:'Model'!AM108)+SUM(Model!AK110:'Model'!AM110)),-2)</f>
        <v>439000</v>
      </c>
      <c r="J34" s="484">
        <f>ROUND((SUM(Model!AL108:'Model'!AN108)+SUM(Model!AL110:'Model'!AN110)),-2)</f>
        <v>523200</v>
      </c>
      <c r="K34" s="484">
        <f>ROUND((SUM(Model!AM108:'Model'!AO108)+SUM(Model!AM110:'Model'!AO110)),-2)</f>
        <v>655700</v>
      </c>
      <c r="L34" s="484">
        <f>ROUND((SUM(Model!AN108:'Model'!AP108)+SUM(Model!AN110:'Model'!AP110)),-2)</f>
        <v>804900</v>
      </c>
      <c r="M34" s="484">
        <f>ROUND((SUM(Model!AO108:'Model'!AQ108)+SUM(Model!AO110:'Model'!AQ110)),-2)</f>
        <v>916400</v>
      </c>
      <c r="N34" s="484">
        <f>ROUND((SUM(Model!AP108:'Model'!AR108)+SUM(Model!AP110:'Model'!AR110)),-2)</f>
        <v>989200</v>
      </c>
      <c r="O34" s="484">
        <f>ROUND((SUM(Model!AQ108:'Model'!AS108)+SUM(Model!AQ110:'Model'!AS110)),-2)</f>
        <v>1056800</v>
      </c>
      <c r="P34" s="484">
        <f>ROUND((SUM(Model!AR108:'Model'!AT108)+SUM(Model!AR110:'Model'!AT110)),-2)</f>
        <v>1128500</v>
      </c>
      <c r="Q34" s="484">
        <f>ROUND((SUM(Model!AS108:'Model'!AU108)+SUM(Model!AS110:'Model'!AU110)),-2)</f>
        <v>1231700</v>
      </c>
      <c r="R34" s="484">
        <f>ROUND((SUM(Model!AT108:'Model'!AV108)+SUM(Model!AT110:'Model'!AV110)),-2)</f>
        <v>1632000</v>
      </c>
      <c r="S34" s="484">
        <f>ROUND((SUM(Model!AU108:'Model'!AW108)+SUM(Model!AU110:'Model'!AW110)),-2)</f>
        <v>1759100</v>
      </c>
      <c r="T34" s="484">
        <f>ROUND((SUM(Model!AV108:'Model'!AX108)+SUM(Model!AV110:'Model'!AX110)),-2)</f>
        <v>1846900</v>
      </c>
      <c r="U34" s="484">
        <f>ROUND((SUM(Model!AW108:'Model'!AY108)+SUM(Model!AW110:'Model'!AY110)),-2)</f>
        <v>1641200</v>
      </c>
      <c r="V34" s="484">
        <f>ROUND((SUM(Model!AX108:'Model'!AZ108)+SUM(Model!AX110:'Model'!AZ110)),-2)</f>
        <v>1746400</v>
      </c>
      <c r="W34" s="484">
        <f>ROUND((SUM(Model!AY108:'Model'!BA108)+SUM(Model!AY110:'Model'!BA110)),-2)</f>
        <v>1835900</v>
      </c>
      <c r="X34" s="484">
        <f>ROUND((SUM(Model!AZ108:'Model'!BB108)+SUM(Model!AZ110:'Model'!BB110)),-2)</f>
        <v>1974900</v>
      </c>
    </row>
    <row r="35" spans="2:34">
      <c r="C35" s="274" t="s">
        <v>158</v>
      </c>
      <c r="F35" s="484">
        <f>SUM(Model!AH112:'Model'!AJ112)</f>
        <v>33700</v>
      </c>
      <c r="G35" s="484"/>
      <c r="H35" s="484"/>
      <c r="I35" s="484">
        <f>ROUND((SUM(Model!AK112:'Model'!AM112)),-2)</f>
        <v>75300</v>
      </c>
      <c r="J35" s="484">
        <f>ROUND((SUM(Model!AL112:'Model'!AN112)),-2)</f>
        <v>87900</v>
      </c>
      <c r="K35" s="484">
        <f>ROUND((SUM(Model!AM112:'Model'!AO112)),-2)</f>
        <v>102900</v>
      </c>
      <c r="L35" s="484">
        <f>ROUND((SUM(Model!AN112:'Model'!AP112)),-2)</f>
        <v>120800</v>
      </c>
      <c r="M35" s="484">
        <f>ROUND((SUM(Model!AO112:'Model'!AQ112)),-2)</f>
        <v>118000</v>
      </c>
      <c r="N35" s="484">
        <f>ROUND((SUM(Model!AP112:'Model'!AR112)),-2)</f>
        <v>112000</v>
      </c>
      <c r="O35" s="484">
        <f>ROUND((SUM(Model!AQ112:'Model'!AS112)),-2)</f>
        <v>101900</v>
      </c>
      <c r="P35" s="484">
        <f>ROUND((SUM(Model!AR112:'Model'!AT112)),-2)</f>
        <v>99100</v>
      </c>
      <c r="Q35" s="484">
        <f>ROUND((SUM(Model!AS112:'Model'!AU112)),-2)</f>
        <v>90700</v>
      </c>
      <c r="R35" s="484">
        <f>ROUND((SUM(Model!AT112:'Model'!AV112)),-2)</f>
        <v>81200</v>
      </c>
      <c r="S35" s="484">
        <f>ROUND((SUM(Model!AU112:'Model'!AW112)),-2)</f>
        <v>86800</v>
      </c>
      <c r="T35" s="484">
        <f>ROUND((SUM(Model!AV112:'Model'!AX112)),-2)</f>
        <v>107900</v>
      </c>
      <c r="U35" s="484">
        <f>ROUND((SUM(Model!AW112:'Model'!AY112)),-2)</f>
        <v>131400</v>
      </c>
      <c r="V35" s="484">
        <f>ROUND((SUM(Model!AX112:'Model'!AZ112)),-2)</f>
        <v>152900</v>
      </c>
      <c r="W35" s="484">
        <f>ROUND((SUM(Model!AY112:'Model'!BA112)),-2)</f>
        <v>166800</v>
      </c>
      <c r="X35" s="484">
        <f>ROUND((SUM(Model!AZ112:'Model'!BB112)),-2)</f>
        <v>181900</v>
      </c>
    </row>
    <row r="36" spans="2:34" hidden="1">
      <c r="C36" s="274" t="s">
        <v>41</v>
      </c>
      <c r="F36" s="484">
        <f>SUM(Model!AH113:'Model'!AJ113)</f>
        <v>200</v>
      </c>
      <c r="G36" s="484"/>
      <c r="H36" s="484"/>
      <c r="I36" s="484">
        <f>SUM(Model!AK113:'Model'!AM113)</f>
        <v>45000</v>
      </c>
      <c r="J36" s="484">
        <f>SUM(Model!AL113:'Model'!AN113)</f>
        <v>52500</v>
      </c>
      <c r="K36" s="484">
        <f>SUM(Model!AM113:'Model'!AO113)</f>
        <v>64500</v>
      </c>
      <c r="L36" s="484">
        <f>SUM(Model!AN113:'Model'!AP113)</f>
        <v>78000</v>
      </c>
      <c r="M36" s="484">
        <f>SUM(Model!AO113:'Model'!AQ113)</f>
        <v>88500</v>
      </c>
      <c r="N36" s="484">
        <f>SUM(Model!AP113:'Model'!AR113)</f>
        <v>96000</v>
      </c>
      <c r="O36" s="484">
        <f>SUM(Model!AQ113:'Model'!AS113)</f>
        <v>103500</v>
      </c>
      <c r="P36" s="484">
        <f>SUM(Model!AR113:'Model'!AT113)</f>
        <v>111000</v>
      </c>
      <c r="Q36" s="484">
        <f>SUM(Model!AS113:'Model'!AU113)</f>
        <v>121500</v>
      </c>
      <c r="R36" s="484">
        <f>SUM(Model!AT113:'Model'!AV113)</f>
        <v>129000</v>
      </c>
      <c r="S36" s="484">
        <f>SUM(Model!AU113:'Model'!AW113)</f>
        <v>138000</v>
      </c>
      <c r="T36" s="484">
        <f>SUM(Model!AV113:'Model'!AX113)</f>
        <v>142500</v>
      </c>
      <c r="U36" s="484">
        <f>SUM(Model!AW113:'Model'!AY113)</f>
        <v>150000</v>
      </c>
      <c r="V36" s="484">
        <f>SUM(Model!AX113:'Model'!AZ113)</f>
        <v>160500</v>
      </c>
      <c r="W36" s="484">
        <f>SUM(Model!AY113:'Model'!BA113)</f>
        <v>169500</v>
      </c>
      <c r="X36" s="484">
        <f>SUM(Model!AZ113:'Model'!BB113)</f>
        <v>184500</v>
      </c>
    </row>
    <row r="37" spans="2:34" hidden="1">
      <c r="C37" s="274" t="s">
        <v>42</v>
      </c>
      <c r="F37" s="484">
        <f>SUM(Model!AH114:'Model'!AJ114)</f>
        <v>200</v>
      </c>
      <c r="G37" s="484"/>
      <c r="H37" s="484"/>
      <c r="I37" s="484">
        <f>SUM(Model!AK114:'Model'!AM114)</f>
        <v>30000</v>
      </c>
      <c r="J37" s="484">
        <f>SUM(Model!AL114:'Model'!AN114)</f>
        <v>30000</v>
      </c>
      <c r="K37" s="484">
        <f>SUM(Model!AM114:'Model'!AO114)</f>
        <v>30000</v>
      </c>
      <c r="L37" s="484">
        <f>SUM(Model!AN114:'Model'!AP114)</f>
        <v>30000</v>
      </c>
      <c r="M37" s="484">
        <f>SUM(Model!AO114:'Model'!AQ114)</f>
        <v>30000</v>
      </c>
      <c r="N37" s="484">
        <f>SUM(Model!AP114:'Model'!AR114)</f>
        <v>30000</v>
      </c>
      <c r="O37" s="484">
        <f>SUM(Model!AQ114:'Model'!AS114)</f>
        <v>30000</v>
      </c>
      <c r="P37" s="484">
        <f>SUM(Model!AR114:'Model'!AT114)</f>
        <v>30000</v>
      </c>
      <c r="Q37" s="484">
        <f>SUM(Model!AS114:'Model'!AU114)</f>
        <v>30000</v>
      </c>
      <c r="R37" s="484">
        <f>SUM(Model!AT114:'Model'!AV114)</f>
        <v>30000</v>
      </c>
      <c r="S37" s="484">
        <f>SUM(Model!AU114:'Model'!AW114)</f>
        <v>35000</v>
      </c>
      <c r="T37" s="484">
        <f>SUM(Model!AV114:'Model'!AX114)</f>
        <v>40000</v>
      </c>
      <c r="U37" s="484">
        <f>SUM(Model!AW114:'Model'!AY114)</f>
        <v>45000</v>
      </c>
      <c r="V37" s="484">
        <f>SUM(Model!AX114:'Model'!AZ114)</f>
        <v>45000</v>
      </c>
      <c r="W37" s="484">
        <f>SUM(Model!AY114:'Model'!BA114)</f>
        <v>45000</v>
      </c>
      <c r="X37" s="484">
        <f>SUM(Model!AZ114:'Model'!BB114)</f>
        <v>45000</v>
      </c>
    </row>
    <row r="38" spans="2:34" hidden="1">
      <c r="C38" s="274" t="s">
        <v>46</v>
      </c>
      <c r="F38" s="484">
        <f>SUM(Model!AH115:'Model'!AJ115)</f>
        <v>52500</v>
      </c>
      <c r="G38" s="484"/>
      <c r="H38" s="484"/>
      <c r="I38" s="484">
        <f>SUM(Model!AK115:'Model'!AM115)</f>
        <v>52500</v>
      </c>
      <c r="J38" s="484">
        <f>SUM(Model!AL115:'Model'!AN115)</f>
        <v>52500</v>
      </c>
      <c r="K38" s="484">
        <f>SUM(Model!AM115:'Model'!AO115)</f>
        <v>52500</v>
      </c>
      <c r="L38" s="484">
        <f>SUM(Model!AN115:'Model'!AP115)</f>
        <v>52500</v>
      </c>
      <c r="M38" s="484">
        <f>SUM(Model!AO115:'Model'!AQ115)</f>
        <v>52500</v>
      </c>
      <c r="N38" s="484">
        <f>SUM(Model!AP115:'Model'!AR115)</f>
        <v>52500</v>
      </c>
      <c r="O38" s="484">
        <f>SUM(Model!AQ115:'Model'!AS115)</f>
        <v>52500</v>
      </c>
      <c r="P38" s="484">
        <f>SUM(Model!AR115:'Model'!AT115)</f>
        <v>52500</v>
      </c>
      <c r="Q38" s="484">
        <f>SUM(Model!AS115:'Model'!AU115)</f>
        <v>52500</v>
      </c>
      <c r="R38" s="484">
        <f>SUM(Model!AT115:'Model'!AV115)</f>
        <v>52500</v>
      </c>
      <c r="S38" s="484">
        <f>SUM(Model!AU115:'Model'!AW115)</f>
        <v>52500</v>
      </c>
      <c r="T38" s="484">
        <f>SUM(Model!AV115:'Model'!AX115)</f>
        <v>52500</v>
      </c>
      <c r="U38" s="484">
        <f>SUM(Model!AW115:'Model'!AY115)</f>
        <v>52500</v>
      </c>
      <c r="V38" s="484">
        <f>SUM(Model!AX115:'Model'!AZ115)</f>
        <v>52500</v>
      </c>
      <c r="W38" s="484">
        <f>SUM(Model!AY115:'Model'!BA115)</f>
        <v>52500</v>
      </c>
      <c r="X38" s="484">
        <f>SUM(Model!AZ115:'Model'!BB115)</f>
        <v>52500</v>
      </c>
    </row>
    <row r="39" spans="2:34" hidden="1">
      <c r="C39" s="274" t="s">
        <v>43</v>
      </c>
      <c r="F39" s="484">
        <f>SUM(Model!AH116:'Model'!AJ116)</f>
        <v>100</v>
      </c>
      <c r="G39" s="484"/>
      <c r="H39" s="484"/>
      <c r="I39" s="484">
        <f>SUM(Model!AK116:'Model'!AM116)</f>
        <v>225000</v>
      </c>
      <c r="J39" s="484">
        <f>SUM(Model!AL116:'Model'!AN116)</f>
        <v>225000</v>
      </c>
      <c r="K39" s="484">
        <f>SUM(Model!AM116:'Model'!AO116)</f>
        <v>225000</v>
      </c>
      <c r="L39" s="484">
        <f>SUM(Model!AN116:'Model'!AP116)</f>
        <v>225000</v>
      </c>
      <c r="M39" s="484">
        <f>SUM(Model!AO116:'Model'!AQ116)</f>
        <v>225000</v>
      </c>
      <c r="N39" s="484">
        <f>SUM(Model!AP116:'Model'!AR116)</f>
        <v>225000</v>
      </c>
      <c r="O39" s="484">
        <f>SUM(Model!AQ116:'Model'!AS116)</f>
        <v>225000</v>
      </c>
      <c r="P39" s="484">
        <f>SUM(Model!AR116:'Model'!AT116)</f>
        <v>225000</v>
      </c>
      <c r="Q39" s="484">
        <f>SUM(Model!AS116:'Model'!AU116)</f>
        <v>225000</v>
      </c>
      <c r="R39" s="484">
        <f>SUM(Model!AT116:'Model'!AV116)</f>
        <v>225000</v>
      </c>
      <c r="S39" s="484">
        <f>SUM(Model!AU116:'Model'!AW116)</f>
        <v>225000</v>
      </c>
      <c r="T39" s="484">
        <f>SUM(Model!AV116:'Model'!AX116)</f>
        <v>225000</v>
      </c>
      <c r="U39" s="484">
        <f>SUM(Model!AW116:'Model'!AY116)</f>
        <v>225000</v>
      </c>
      <c r="V39" s="484">
        <f>SUM(Model!AX116:'Model'!AZ116)</f>
        <v>225000</v>
      </c>
      <c r="W39" s="484">
        <f>SUM(Model!AY116:'Model'!BA116)</f>
        <v>225000</v>
      </c>
      <c r="X39" s="484">
        <f>SUM(Model!AZ116:'Model'!BB116)</f>
        <v>225000</v>
      </c>
    </row>
    <row r="40" spans="2:34" hidden="1">
      <c r="C40" s="274" t="s">
        <v>44</v>
      </c>
      <c r="F40" s="486">
        <f>SUM(Model!AH117:'Model'!AJ117)</f>
        <v>100</v>
      </c>
      <c r="G40" s="486"/>
      <c r="H40" s="486"/>
      <c r="I40" s="486">
        <f>SUM(Model!AK117:'Model'!AM117)</f>
        <v>25500</v>
      </c>
      <c r="J40" s="486">
        <f>SUM(Model!AL117:'Model'!AN117)</f>
        <v>29750</v>
      </c>
      <c r="K40" s="486">
        <f>SUM(Model!AM117:'Model'!AO117)</f>
        <v>36550</v>
      </c>
      <c r="L40" s="486">
        <f>SUM(Model!AN117:'Model'!AP117)</f>
        <v>44200</v>
      </c>
      <c r="M40" s="486">
        <f>SUM(Model!AO117:'Model'!AQ117)</f>
        <v>50150</v>
      </c>
      <c r="N40" s="486">
        <f>SUM(Model!AP117:'Model'!AR117)</f>
        <v>54400</v>
      </c>
      <c r="O40" s="486">
        <f>SUM(Model!AQ117:'Model'!AS117)</f>
        <v>58650</v>
      </c>
      <c r="P40" s="486">
        <f>SUM(Model!AR117:'Model'!AT117)</f>
        <v>62900</v>
      </c>
      <c r="Q40" s="486">
        <f>SUM(Model!AS117:'Model'!AU117)</f>
        <v>68850</v>
      </c>
      <c r="R40" s="486">
        <f>SUM(Model!AT117:'Model'!AV117)</f>
        <v>73100</v>
      </c>
      <c r="S40" s="486">
        <f>SUM(Model!AU117:'Model'!AW117)</f>
        <v>78200</v>
      </c>
      <c r="T40" s="486">
        <f>SUM(Model!AV117:'Model'!AX117)</f>
        <v>80750</v>
      </c>
      <c r="U40" s="486">
        <f>SUM(Model!AW117:'Model'!AY117)</f>
        <v>85000</v>
      </c>
      <c r="V40" s="486">
        <f>SUM(Model!AX117:'Model'!AZ117)</f>
        <v>90950</v>
      </c>
      <c r="W40" s="486">
        <f>SUM(Model!AY117:'Model'!BA117)</f>
        <v>96050</v>
      </c>
      <c r="X40" s="486">
        <f>SUM(Model!AZ117:'Model'!BB117)</f>
        <v>104550</v>
      </c>
    </row>
    <row r="41" spans="2:34">
      <c r="B41" s="488" t="s">
        <v>185</v>
      </c>
      <c r="C41" s="488"/>
      <c r="D41" s="488"/>
      <c r="E41" s="488"/>
      <c r="F41" s="489">
        <f>SUM(F34:F40)</f>
        <v>445966.66666666669</v>
      </c>
      <c r="G41" s="489"/>
      <c r="H41" s="489"/>
      <c r="I41" s="489">
        <f>ROUND(SUM(I34:I40),-2)</f>
        <v>892300</v>
      </c>
      <c r="J41" s="489">
        <f t="shared" ref="J41:X41" si="1">ROUND(SUM(J34:J40),-2)</f>
        <v>1000900</v>
      </c>
      <c r="K41" s="489">
        <f t="shared" si="1"/>
        <v>1167200</v>
      </c>
      <c r="L41" s="489">
        <f t="shared" si="1"/>
        <v>1355400</v>
      </c>
      <c r="M41" s="489">
        <f t="shared" si="1"/>
        <v>1480600</v>
      </c>
      <c r="N41" s="489">
        <f t="shared" si="1"/>
        <v>1559100</v>
      </c>
      <c r="O41" s="489">
        <f t="shared" si="1"/>
        <v>1628400</v>
      </c>
      <c r="P41" s="489">
        <f t="shared" si="1"/>
        <v>1709000</v>
      </c>
      <c r="Q41" s="489">
        <f t="shared" si="1"/>
        <v>1820300</v>
      </c>
      <c r="R41" s="489">
        <f t="shared" si="1"/>
        <v>2222800</v>
      </c>
      <c r="S41" s="489">
        <f t="shared" si="1"/>
        <v>2374600</v>
      </c>
      <c r="T41" s="489">
        <f t="shared" si="1"/>
        <v>2495600</v>
      </c>
      <c r="U41" s="489">
        <f t="shared" si="1"/>
        <v>2330100</v>
      </c>
      <c r="V41" s="489">
        <f t="shared" si="1"/>
        <v>2473300</v>
      </c>
      <c r="W41" s="489">
        <f t="shared" si="1"/>
        <v>2590800</v>
      </c>
      <c r="X41" s="489">
        <f t="shared" si="1"/>
        <v>2768400</v>
      </c>
    </row>
    <row r="42" spans="2:34">
      <c r="F42" s="483"/>
      <c r="G42" s="483"/>
      <c r="H42" s="483"/>
      <c r="I42" s="483"/>
      <c r="J42" s="483"/>
      <c r="K42" s="483"/>
      <c r="L42" s="483"/>
      <c r="M42" s="483"/>
      <c r="N42" s="483"/>
      <c r="O42" s="483"/>
      <c r="P42" s="483"/>
      <c r="Q42" s="483"/>
      <c r="R42" s="483"/>
      <c r="S42" s="483"/>
      <c r="T42" s="483"/>
      <c r="U42" s="483"/>
      <c r="V42" s="483"/>
      <c r="W42" s="483"/>
      <c r="X42" s="483"/>
    </row>
    <row r="43" spans="2:34" ht="14" thickBot="1">
      <c r="B43" s="488" t="s">
        <v>36</v>
      </c>
      <c r="C43" s="488"/>
      <c r="D43" s="488"/>
      <c r="E43" s="488"/>
      <c r="F43" s="499">
        <f>F29-F41</f>
        <v>-360618.66666666669</v>
      </c>
      <c r="G43" s="499"/>
      <c r="H43" s="499"/>
      <c r="I43" s="499">
        <f>I29-I41</f>
        <v>-748400</v>
      </c>
      <c r="J43" s="499"/>
      <c r="K43" s="499"/>
      <c r="L43" s="499">
        <f>L29-L41</f>
        <v>-1121100</v>
      </c>
      <c r="M43" s="499"/>
      <c r="N43" s="499"/>
      <c r="O43" s="499">
        <f>O29-O41</f>
        <v>-1299200</v>
      </c>
      <c r="P43" s="499"/>
      <c r="Q43" s="499"/>
      <c r="R43" s="499">
        <f>R29-R41</f>
        <v>-1818100</v>
      </c>
      <c r="S43" s="499"/>
      <c r="T43" s="499"/>
      <c r="U43" s="499">
        <f>U29-U41</f>
        <v>-1886600</v>
      </c>
      <c r="V43" s="499"/>
      <c r="W43" s="499"/>
      <c r="X43" s="499">
        <f>X29-X41</f>
        <v>-2180200</v>
      </c>
    </row>
    <row r="44" spans="2:34" ht="4.5" customHeight="1">
      <c r="F44" s="483"/>
      <c r="G44" s="483"/>
      <c r="H44" s="483"/>
      <c r="I44" s="483"/>
      <c r="J44" s="483"/>
      <c r="K44" s="483"/>
      <c r="L44" s="483"/>
      <c r="M44" s="483"/>
      <c r="N44" s="483"/>
      <c r="O44" s="483"/>
      <c r="P44" s="483"/>
      <c r="Q44" s="483"/>
      <c r="R44" s="483"/>
      <c r="S44" s="483"/>
      <c r="T44" s="483"/>
      <c r="U44" s="483"/>
      <c r="V44" s="483"/>
      <c r="W44" s="483"/>
      <c r="X44" s="483"/>
    </row>
    <row r="45" spans="2:34" s="493" customFormat="1" hidden="1">
      <c r="B45" s="493" t="s">
        <v>311</v>
      </c>
      <c r="F45" s="498">
        <f>IFERROR(F43/F17,0)</f>
        <v>-3.7428765170700657</v>
      </c>
      <c r="G45" s="498"/>
      <c r="H45" s="498"/>
      <c r="I45" s="498">
        <f>IFERROR(I43/I17,0)</f>
        <v>-4.5111512959614224</v>
      </c>
      <c r="J45" s="498"/>
      <c r="K45" s="498"/>
      <c r="L45" s="498">
        <f>IFERROR(L43/L17,0)</f>
        <v>-4.138427464008859</v>
      </c>
      <c r="M45" s="498"/>
      <c r="N45" s="498"/>
      <c r="O45" s="498">
        <f>IFERROR(O43/O17,0)</f>
        <v>-3.4108689944867421</v>
      </c>
      <c r="P45" s="498"/>
      <c r="Q45" s="498"/>
      <c r="R45" s="498">
        <f>IFERROR(R43/R17,0)</f>
        <v>-3.8806830309498399</v>
      </c>
      <c r="S45" s="498"/>
      <c r="T45" s="498"/>
      <c r="U45" s="498">
        <f>IFERROR(U43/U17,0)</f>
        <v>-2.9936528086321803</v>
      </c>
      <c r="V45" s="498"/>
      <c r="W45" s="498"/>
      <c r="X45" s="498">
        <f>IFERROR(X43/X17,0)</f>
        <v>-2.6267469879518073</v>
      </c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</row>
    <row r="46" spans="2:34" hidden="1"/>
    <row r="47" spans="2:34" hidden="1"/>
    <row r="48" spans="2:34" ht="18" hidden="1">
      <c r="B48" s="480" t="s">
        <v>221</v>
      </c>
    </row>
    <row r="49" spans="2:33">
      <c r="F49" s="481"/>
      <c r="G49" s="481"/>
      <c r="H49" s="481"/>
      <c r="I49" s="481"/>
      <c r="J49" s="481"/>
      <c r="K49" s="481"/>
      <c r="L49" s="481"/>
      <c r="M49" s="481"/>
      <c r="N49" s="481"/>
      <c r="O49" s="481"/>
      <c r="P49" s="481"/>
      <c r="Q49" s="481"/>
      <c r="R49" s="481"/>
      <c r="S49" s="481"/>
      <c r="T49" s="481"/>
      <c r="U49" s="481"/>
      <c r="V49" s="481"/>
      <c r="W49" s="481"/>
      <c r="X49" s="481"/>
    </row>
    <row r="50" spans="2:33">
      <c r="B50" s="274" t="s">
        <v>406</v>
      </c>
      <c r="F50" s="484">
        <f>SUM(Model!AH159:'Model'!AJ159)</f>
        <v>-361618.66666666669</v>
      </c>
      <c r="G50" s="484"/>
      <c r="H50" s="484"/>
      <c r="I50" s="484">
        <f>ROUND(SUM(Model!AK159:'Model'!AM159),-2)</f>
        <v>-750900</v>
      </c>
      <c r="J50" s="484">
        <f>ROUND(SUM(Model!AL159:'Model'!AN159),-2)</f>
        <v>-834400</v>
      </c>
      <c r="K50" s="484">
        <f>ROUND(SUM(Model!AM159:'Model'!AO159),-2)</f>
        <v>-970900</v>
      </c>
      <c r="L50" s="484">
        <f>ROUND(SUM(Model!AN159:'Model'!AP159),-2)</f>
        <v>-1123500</v>
      </c>
      <c r="M50" s="484">
        <f>ROUND(SUM(Model!AO159:'Model'!AQ159),-2)</f>
        <v>-1214200</v>
      </c>
      <c r="N50" s="484">
        <f>ROUND(SUM(Model!AP159:'Model'!AR159),-2)</f>
        <v>-1260700</v>
      </c>
      <c r="O50" s="484">
        <f>ROUND(SUM(Model!AQ159:'Model'!AS159),-2)</f>
        <v>-1301600</v>
      </c>
      <c r="P50" s="484">
        <f>ROUND(SUM(Model!AR159:'Model'!AT159),-2)</f>
        <v>-1354000</v>
      </c>
      <c r="Q50" s="484">
        <f>ROUND(SUM(Model!AS159:'Model'!AU159),-2)</f>
        <v>-1439800</v>
      </c>
      <c r="R50" s="484">
        <f>ROUND(SUM(Model!AT159:'Model'!AV159),-2)</f>
        <v>-1820600</v>
      </c>
      <c r="S50" s="484">
        <f>ROUND(SUM(Model!AU159:'Model'!AW159),-2)</f>
        <v>-1966500</v>
      </c>
      <c r="T50" s="484">
        <f>ROUND(SUM(Model!AV159:'Model'!AX159),-2)</f>
        <v>-2074900</v>
      </c>
      <c r="U50" s="484">
        <f>ROUND(SUM(Model!AW159:'Model'!AY159),-2)</f>
        <v>-1889300</v>
      </c>
      <c r="V50" s="484">
        <f>ROUND(SUM(Model!AX159:'Model'!AZ159),-2)</f>
        <v>-1988700</v>
      </c>
      <c r="W50" s="484">
        <f>ROUND(SUM(Model!AY159:'Model'!BA159),-2)</f>
        <v>-2058100</v>
      </c>
      <c r="X50" s="484">
        <f>ROUND(SUM(Model!AZ159:'Model'!BB159),-2)</f>
        <v>-2182900</v>
      </c>
    </row>
    <row r="51" spans="2:33">
      <c r="B51" s="274" t="s">
        <v>408</v>
      </c>
      <c r="F51" s="484">
        <f>Model!AJ161</f>
        <v>1500000</v>
      </c>
      <c r="G51" s="484"/>
      <c r="H51" s="484"/>
      <c r="I51" s="484">
        <f>ROUND(Model!AM161,-2)</f>
        <v>9749100</v>
      </c>
      <c r="J51" s="484">
        <f>ROUND(Model!AN161,-2)</f>
        <v>9430900</v>
      </c>
      <c r="K51" s="484">
        <f>ROUND(Model!AO161,-2)</f>
        <v>9043900</v>
      </c>
      <c r="L51" s="484">
        <f>ROUND(Model!AP161,-2)</f>
        <v>8625600</v>
      </c>
      <c r="M51" s="484">
        <f>ROUND(Model!AQ161,-2)</f>
        <v>8216600</v>
      </c>
      <c r="N51" s="484">
        <f>ROUND(Model!AR161,-2)</f>
        <v>7783200</v>
      </c>
      <c r="O51" s="484">
        <f>ROUND(Model!AS161,-2)</f>
        <v>7324000</v>
      </c>
      <c r="P51" s="484">
        <f>ROUND(Model!AT161,-2)</f>
        <v>6862600</v>
      </c>
      <c r="Q51" s="484">
        <f>ROUND(Model!AU161,-2)</f>
        <v>6343400</v>
      </c>
      <c r="R51" s="484">
        <f>ROUND(Model!AV161,-2)</f>
        <v>5503400</v>
      </c>
      <c r="S51" s="484">
        <f>ROUND(Model!AW161,-2)</f>
        <v>4896100</v>
      </c>
      <c r="T51" s="484">
        <f>ROUND(Model!AX161,-2)</f>
        <v>4268400</v>
      </c>
      <c r="U51" s="484">
        <f>ROUND(Model!AY161,-2)</f>
        <v>3614200</v>
      </c>
      <c r="V51" s="484">
        <f>ROUND(Model!AZ161,-2)</f>
        <v>2907400</v>
      </c>
      <c r="W51" s="484">
        <f>ROUND(Model!BA161,-2)</f>
        <v>2210300</v>
      </c>
      <c r="X51" s="484">
        <f>ROUND(Model!BB161,-2)</f>
        <v>1431200</v>
      </c>
    </row>
    <row r="52" spans="2:33" hidden="1">
      <c r="F52" s="484"/>
      <c r="G52" s="484"/>
      <c r="H52" s="484"/>
      <c r="I52" s="484"/>
      <c r="J52" s="484"/>
      <c r="K52" s="484"/>
      <c r="L52" s="484"/>
      <c r="M52" s="484"/>
      <c r="N52" s="484"/>
      <c r="O52" s="484"/>
      <c r="P52" s="484"/>
      <c r="Q52" s="484"/>
      <c r="R52" s="484"/>
      <c r="S52" s="484"/>
      <c r="T52" s="484"/>
      <c r="U52" s="484"/>
      <c r="V52" s="484"/>
      <c r="W52" s="484"/>
      <c r="X52" s="484"/>
    </row>
    <row r="53" spans="2:33">
      <c r="F53" s="483"/>
      <c r="G53" s="483"/>
      <c r="H53" s="483"/>
      <c r="I53" s="483"/>
      <c r="J53" s="483"/>
      <c r="K53" s="483"/>
      <c r="L53" s="483"/>
      <c r="M53" s="483"/>
      <c r="N53" s="483"/>
      <c r="O53" s="483"/>
      <c r="P53" s="483"/>
      <c r="Q53" s="483"/>
      <c r="R53" s="483"/>
      <c r="S53" s="483"/>
      <c r="T53" s="483"/>
      <c r="U53" s="483"/>
      <c r="V53" s="483"/>
      <c r="W53" s="483"/>
      <c r="X53" s="483"/>
    </row>
    <row r="54" spans="2:33">
      <c r="B54" s="274" t="s">
        <v>405</v>
      </c>
      <c r="F54" s="484">
        <f>Model!AJ85</f>
        <v>8</v>
      </c>
      <c r="G54" s="484"/>
      <c r="H54" s="484"/>
      <c r="I54" s="484">
        <f>Model!AM85</f>
        <v>11</v>
      </c>
      <c r="J54" s="484"/>
      <c r="K54" s="484"/>
      <c r="L54" s="484">
        <f>Model!AP85</f>
        <v>20</v>
      </c>
      <c r="M54" s="484"/>
      <c r="N54" s="484"/>
      <c r="O54" s="484">
        <f>Model!AS85</f>
        <v>25</v>
      </c>
      <c r="P54" s="484"/>
      <c r="Q54" s="484"/>
      <c r="R54" s="484">
        <f>Model!AV85</f>
        <v>30</v>
      </c>
      <c r="S54" s="484"/>
      <c r="T54" s="484"/>
      <c r="U54" s="484">
        <f>Model!AY85</f>
        <v>35</v>
      </c>
      <c r="V54" s="484"/>
      <c r="W54" s="484"/>
      <c r="X54" s="484">
        <f>Model!BB85</f>
        <v>45</v>
      </c>
    </row>
    <row r="55" spans="2:33">
      <c r="F55" s="483"/>
      <c r="G55" s="483"/>
      <c r="H55" s="483"/>
      <c r="I55" s="483"/>
      <c r="J55" s="483"/>
      <c r="K55" s="483"/>
      <c r="L55" s="483"/>
      <c r="M55" s="483"/>
      <c r="N55" s="483"/>
      <c r="O55" s="483"/>
      <c r="P55" s="483"/>
      <c r="Q55" s="483"/>
      <c r="R55" s="483"/>
      <c r="S55" s="483"/>
      <c r="T55" s="483"/>
      <c r="U55" s="483"/>
      <c r="V55" s="483"/>
      <c r="W55" s="483"/>
      <c r="X55" s="483"/>
    </row>
    <row r="56" spans="2:33" hidden="1">
      <c r="B56" s="274" t="s">
        <v>409</v>
      </c>
      <c r="F56" s="483"/>
      <c r="G56" s="483"/>
      <c r="H56" s="483"/>
      <c r="I56" s="483"/>
      <c r="J56" s="483"/>
      <c r="K56" s="483"/>
      <c r="L56" s="483"/>
      <c r="M56" s="483"/>
      <c r="N56" s="483"/>
      <c r="O56" s="483"/>
      <c r="P56" s="483"/>
      <c r="Q56" s="483"/>
      <c r="R56" s="483"/>
      <c r="S56" s="483"/>
      <c r="T56" s="483"/>
      <c r="U56" s="483"/>
      <c r="V56" s="483"/>
      <c r="W56" s="483"/>
      <c r="X56" s="483"/>
    </row>
    <row r="57" spans="2:33" hidden="1">
      <c r="B57" s="501" t="str">
        <f>Model!E17</f>
        <v>Basic</v>
      </c>
      <c r="F57" s="484">
        <f>Model!AJ17</f>
        <v>300</v>
      </c>
      <c r="G57" s="484"/>
      <c r="H57" s="484"/>
      <c r="I57" s="484">
        <f>Model!AM17</f>
        <v>348</v>
      </c>
      <c r="J57" s="484"/>
      <c r="K57" s="484"/>
      <c r="L57" s="484">
        <f>Model!AP17</f>
        <v>402</v>
      </c>
      <c r="M57" s="484"/>
      <c r="N57" s="484"/>
      <c r="O57" s="484">
        <f>Model!AS17</f>
        <v>465</v>
      </c>
      <c r="P57" s="484"/>
      <c r="Q57" s="484"/>
      <c r="R57" s="484">
        <f>Model!AV17</f>
        <v>538</v>
      </c>
      <c r="S57" s="484"/>
      <c r="T57" s="484"/>
      <c r="U57" s="484">
        <f>Model!AY17</f>
        <v>622.80224999999996</v>
      </c>
      <c r="V57" s="484"/>
      <c r="W57" s="484"/>
      <c r="X57" s="484">
        <f>Model!BB17</f>
        <v>720.97145465624999</v>
      </c>
    </row>
    <row r="58" spans="2:33" hidden="1">
      <c r="B58" s="501" t="str">
        <f>Model!E18</f>
        <v>Pro</v>
      </c>
      <c r="F58" s="484">
        <f>Model!AJ18</f>
        <v>130</v>
      </c>
      <c r="G58" s="484"/>
      <c r="H58" s="484"/>
      <c r="I58" s="484">
        <f>Model!AM18</f>
        <v>224</v>
      </c>
      <c r="J58" s="484"/>
      <c r="K58" s="484"/>
      <c r="L58" s="484">
        <f>Model!AP18</f>
        <v>388</v>
      </c>
      <c r="M58" s="484"/>
      <c r="N58" s="484"/>
      <c r="O58" s="484">
        <f>Model!AS18</f>
        <v>517</v>
      </c>
      <c r="P58" s="484"/>
      <c r="Q58" s="484"/>
      <c r="R58" s="484">
        <f>Model!AV18</f>
        <v>599</v>
      </c>
      <c r="S58" s="484"/>
      <c r="T58" s="484"/>
      <c r="U58" s="484">
        <f>Model!AY18</f>
        <v>761.02950000000021</v>
      </c>
      <c r="V58" s="484"/>
      <c r="W58" s="484"/>
      <c r="X58" s="484">
        <f>Model!BB18</f>
        <v>1012.9302645000006</v>
      </c>
    </row>
    <row r="59" spans="2:33" hidden="1">
      <c r="B59" s="501" t="str">
        <f>Model!E19</f>
        <v>Mult-User</v>
      </c>
      <c r="F59" s="484">
        <f>Model!AJ19</f>
        <v>100</v>
      </c>
      <c r="G59" s="484"/>
      <c r="H59" s="484"/>
      <c r="I59" s="484">
        <f>Model!AM19</f>
        <v>173</v>
      </c>
      <c r="J59" s="484"/>
      <c r="K59" s="484"/>
      <c r="L59" s="484">
        <f>Model!AP19</f>
        <v>300</v>
      </c>
      <c r="M59" s="484"/>
      <c r="N59" s="484"/>
      <c r="O59" s="484">
        <f>Model!AS19</f>
        <v>399</v>
      </c>
      <c r="P59" s="484"/>
      <c r="Q59" s="484"/>
      <c r="R59" s="484">
        <f>Model!AV19</f>
        <v>476</v>
      </c>
      <c r="S59" s="484"/>
      <c r="T59" s="484"/>
      <c r="U59" s="484">
        <f>Model!AY19</f>
        <v>633.55600000000004</v>
      </c>
      <c r="V59" s="484"/>
      <c r="W59" s="484"/>
      <c r="X59" s="484">
        <f>Model!BB19</f>
        <v>843.26303600000028</v>
      </c>
    </row>
    <row r="60" spans="2:33" hidden="1">
      <c r="B60" s="501" t="str">
        <f>Model!E20</f>
        <v>Invoice Financing</v>
      </c>
      <c r="F60" s="484">
        <f>Model!AJ20</f>
        <v>0</v>
      </c>
      <c r="G60" s="484"/>
      <c r="H60" s="484"/>
      <c r="I60" s="484">
        <f>Model!AM20</f>
        <v>0</v>
      </c>
      <c r="J60" s="484"/>
      <c r="K60" s="484"/>
      <c r="L60" s="484">
        <f>Model!AP20</f>
        <v>0</v>
      </c>
      <c r="M60" s="484"/>
      <c r="N60" s="484"/>
      <c r="O60" s="484">
        <f>Model!AS20</f>
        <v>0</v>
      </c>
      <c r="P60" s="484"/>
      <c r="Q60" s="484"/>
      <c r="R60" s="484">
        <f>Model!AV20</f>
        <v>0</v>
      </c>
      <c r="S60" s="484"/>
      <c r="T60" s="484"/>
      <c r="U60" s="484">
        <f>Model!AY20</f>
        <v>0</v>
      </c>
      <c r="V60" s="484"/>
      <c r="W60" s="484"/>
      <c r="X60" s="484">
        <f>Model!BB20</f>
        <v>0</v>
      </c>
    </row>
    <row r="61" spans="2:33" hidden="1">
      <c r="B61" s="501" t="str">
        <f>Model!E21</f>
        <v>Referral Fees</v>
      </c>
      <c r="F61" s="484">
        <f>Model!AJ21</f>
        <v>0</v>
      </c>
      <c r="G61" s="484"/>
      <c r="H61" s="484"/>
      <c r="I61" s="484">
        <f>Model!AM21</f>
        <v>0</v>
      </c>
      <c r="J61" s="484"/>
      <c r="K61" s="484"/>
      <c r="L61" s="484">
        <f>Model!AP21</f>
        <v>0</v>
      </c>
      <c r="M61" s="484"/>
      <c r="N61" s="484"/>
      <c r="O61" s="484">
        <f>Model!AS21</f>
        <v>0</v>
      </c>
      <c r="P61" s="484"/>
      <c r="Q61" s="484"/>
      <c r="R61" s="484">
        <f>Model!AV21</f>
        <v>0</v>
      </c>
      <c r="S61" s="484"/>
      <c r="T61" s="484"/>
      <c r="U61" s="484">
        <f>Model!AY21</f>
        <v>0</v>
      </c>
      <c r="V61" s="484"/>
      <c r="W61" s="484"/>
      <c r="X61" s="484">
        <f>Model!BB21</f>
        <v>0</v>
      </c>
    </row>
    <row r="62" spans="2:33">
      <c r="B62" s="488" t="s">
        <v>399</v>
      </c>
      <c r="F62" s="489">
        <f>Model!AJ22</f>
        <v>530</v>
      </c>
      <c r="G62" s="484"/>
      <c r="H62" s="484"/>
      <c r="I62" s="489">
        <f>Model!AM22</f>
        <v>745</v>
      </c>
      <c r="J62" s="484"/>
      <c r="K62" s="484"/>
      <c r="L62" s="489">
        <f>Model!AP22</f>
        <v>1090</v>
      </c>
      <c r="M62" s="484"/>
      <c r="N62" s="484"/>
      <c r="O62" s="489">
        <f>Model!AS22</f>
        <v>1381</v>
      </c>
      <c r="P62" s="484"/>
      <c r="Q62" s="484"/>
      <c r="R62" s="489">
        <f>Model!AV22</f>
        <v>1613</v>
      </c>
      <c r="S62" s="484"/>
      <c r="T62" s="484"/>
      <c r="U62" s="489">
        <f>Model!AY22</f>
        <v>2017.3877500000003</v>
      </c>
      <c r="V62" s="484"/>
      <c r="W62" s="484"/>
      <c r="X62" s="489">
        <f>Model!BB22</f>
        <v>2577.164755156251</v>
      </c>
      <c r="AC62" s="485"/>
      <c r="AD62" s="485"/>
      <c r="AE62" s="485"/>
      <c r="AF62" s="485"/>
      <c r="AG62" s="485"/>
    </row>
    <row r="63" spans="2:33">
      <c r="B63" s="488" t="s">
        <v>417</v>
      </c>
      <c r="F63" s="489">
        <f>((Model!AH167*Model!AH169)+(Model!AI167*Model!AI169)+(Model!AJ167*Model!AJ169))/(SUM(Model!AH167:AJ167))</f>
        <v>4512.963831788029</v>
      </c>
      <c r="G63" s="484"/>
      <c r="H63" s="484"/>
      <c r="I63" s="489">
        <f>((Model!AK167*Model!AK169)+(Model!AL167*Model!AL169)+(Model!AM167*Model!AM169))/(SUM(Model!AK167:AM167))</f>
        <v>4889.3912259453109</v>
      </c>
      <c r="J63" s="484"/>
      <c r="K63" s="484"/>
      <c r="L63" s="489">
        <f>((Model!AN167*Model!AN169)+(Model!AO167*Model!AO169)+(Model!AP167*Model!AP169))/(SUM(Model!AN167:AP167))</f>
        <v>5184.0841940834553</v>
      </c>
      <c r="M63" s="484"/>
      <c r="N63" s="484"/>
      <c r="O63" s="489">
        <f>((Model!AQ167*Model!AQ169)+(Model!AR167*Model!AR169)+(Model!AS167*Model!AS169))/(SUM(Model!AQ167:AS167))</f>
        <v>4884.7302082278002</v>
      </c>
      <c r="P63" s="484"/>
      <c r="Q63" s="484"/>
      <c r="R63" s="489">
        <f>((Model!AT167*Model!AT169)+(Model!AU167*Model!AU169)+(Model!AV167*Model!AV169))/(SUM(Model!AT167:AV167))</f>
        <v>4725.2987456912406</v>
      </c>
      <c r="S63" s="484"/>
      <c r="T63" s="484"/>
      <c r="U63" s="489">
        <f>((Model!AW167*Model!AW169)+(Model!AX167*Model!AX169)+(Model!AY167*Model!AY169))/(SUM(Model!AW167:AY167))</f>
        <v>5707.8323376556782</v>
      </c>
      <c r="V63" s="484"/>
      <c r="W63" s="484"/>
      <c r="X63" s="489">
        <f>((Model!AZ167*Model!AZ169)+(Model!BA167*Model!BA169)+(Model!BB167*Model!BB169))/(SUM(Model!AZ167:BB167))</f>
        <v>4611.6306275695815</v>
      </c>
    </row>
    <row r="64" spans="2:33">
      <c r="B64" s="488" t="s">
        <v>416</v>
      </c>
      <c r="F64" s="547">
        <f>((Model!AH167*Model!AH169)+(Model!AI167*Model!AI169)+(Model!AJ167*Model!AJ169))/(SUM(Model!AH166:AJ166))</f>
        <v>6.4470911882686135</v>
      </c>
      <c r="G64" s="548"/>
      <c r="H64" s="548"/>
      <c r="I64" s="547">
        <f>((Model!AK167*Model!AK169)+(Model!AL167*Model!AL169)+(Model!AM167*Model!AM169))/(SUM(Model!AK166:AM166))</f>
        <v>5.6745971043359882</v>
      </c>
      <c r="J64" s="548"/>
      <c r="K64" s="548"/>
      <c r="L64" s="547">
        <f>((Model!AN167*Model!AN169)+(Model!AO167*Model!AO169)+(Model!AP167*Model!AP169))/(SUM(Model!AN166:AP166))</f>
        <v>6.9931927544820809</v>
      </c>
      <c r="M64" s="548"/>
      <c r="N64" s="548"/>
      <c r="O64" s="547">
        <f>((Model!AQ167*Model!AQ169)+(Model!AR167*Model!AR169)+(Model!AS167*Model!AS169))/(SUM(Model!AQ166:AS166))</f>
        <v>5.4458456953998731</v>
      </c>
      <c r="P64" s="548"/>
      <c r="Q64" s="548"/>
      <c r="R64" s="547">
        <f>((Model!AT167*Model!AT169)+(Model!AU167*Model!AU169)+(Model!AV167*Model!AV169))/(SUM(Model!AT166:AV166))</f>
        <v>3.513308329239508</v>
      </c>
      <c r="S64" s="548"/>
      <c r="T64" s="548"/>
      <c r="U64" s="547">
        <f>((Model!AW167*Model!AW169)+(Model!AX167*Model!AX169)+(Model!AY167*Model!AY169))/(SUM(Model!AW166:AY166))</f>
        <v>5.6736230477437246</v>
      </c>
      <c r="V64" s="548"/>
      <c r="W64" s="548"/>
      <c r="X64" s="547">
        <f>((Model!AZ167*Model!AZ169)+(Model!BA167*Model!BA169)+(Model!BB167*Model!BB169))/(SUM(Model!AZ166:BB166))</f>
        <v>5.2232719592755954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ED6BE-C664-4E44-8EBB-4DFE8210F60F}">
  <dimension ref="B1:O65"/>
  <sheetViews>
    <sheetView showGridLines="0" zoomScale="150" zoomScaleNormal="150" workbookViewId="0">
      <selection activeCell="P51" sqref="P51"/>
    </sheetView>
  </sheetViews>
  <sheetFormatPr baseColWidth="10" defaultColWidth="8.83203125" defaultRowHeight="13" outlineLevelRow="1"/>
  <cols>
    <col min="1" max="1" width="8.83203125" style="274"/>
    <col min="2" max="2" width="2.6640625" style="274" customWidth="1"/>
    <col min="3" max="5" width="8.83203125" style="274"/>
    <col min="6" max="6" width="11.33203125" style="274" customWidth="1"/>
    <col min="7" max="9" width="13.1640625" style="274" bestFit="1" customWidth="1"/>
    <col min="10" max="11" width="13.83203125" style="274" bestFit="1" customWidth="1"/>
    <col min="12" max="14" width="8.83203125" style="274"/>
    <col min="15" max="15" width="11" style="274" bestFit="1" customWidth="1"/>
    <col min="16" max="16384" width="8.83203125" style="274"/>
  </cols>
  <sheetData>
    <row r="1" spans="2:11" s="478" customFormat="1"/>
    <row r="2" spans="2:11" s="478" customFormat="1" ht="30">
      <c r="B2" s="479" t="s">
        <v>385</v>
      </c>
    </row>
    <row r="3" spans="2:11" s="478" customFormat="1"/>
    <row r="5" spans="2:11" ht="28">
      <c r="B5" s="502" t="s">
        <v>386</v>
      </c>
    </row>
    <row r="6" spans="2:11" s="503" customFormat="1" ht="13" customHeight="1">
      <c r="B6" s="502"/>
    </row>
    <row r="7" spans="2:11">
      <c r="F7" s="481" t="s">
        <v>218</v>
      </c>
      <c r="G7" s="482" t="s">
        <v>172</v>
      </c>
      <c r="H7" s="482" t="s">
        <v>173</v>
      </c>
      <c r="I7" s="482" t="s">
        <v>174</v>
      </c>
      <c r="J7" s="482" t="s">
        <v>175</v>
      </c>
      <c r="K7" s="482" t="s">
        <v>176</v>
      </c>
    </row>
    <row r="8" spans="2:11" ht="4.25" customHeight="1">
      <c r="F8" s="481"/>
      <c r="G8" s="482"/>
      <c r="H8" s="482"/>
      <c r="I8" s="482"/>
      <c r="J8" s="482"/>
      <c r="K8" s="482"/>
    </row>
    <row r="9" spans="2:11">
      <c r="B9" s="488" t="s">
        <v>392</v>
      </c>
      <c r="F9" s="489">
        <f>Model!Q31</f>
        <v>480840</v>
      </c>
      <c r="G9" s="490">
        <f>Model!R31</f>
        <v>1967436</v>
      </c>
      <c r="H9" s="490">
        <f>Model!S31</f>
        <v>6003107.1211008094</v>
      </c>
      <c r="I9" s="490">
        <f>Model!T31</f>
        <v>14979956.094251227</v>
      </c>
      <c r="J9" s="490">
        <f>Model!U31</f>
        <v>32354109.501388628</v>
      </c>
      <c r="K9" s="490">
        <f>Model!V31</f>
        <v>56261402.502234198</v>
      </c>
    </row>
    <row r="10" spans="2:11">
      <c r="F10" s="483"/>
    </row>
    <row r="11" spans="2:11" hidden="1" outlineLevel="1">
      <c r="B11" s="274" t="s">
        <v>183</v>
      </c>
      <c r="F11" s="483"/>
    </row>
    <row r="12" spans="2:11" hidden="1" outlineLevel="1">
      <c r="C12" s="274" t="str">
        <f>Model!E34</f>
        <v>Basic</v>
      </c>
      <c r="F12" s="484">
        <f>Model!Q34</f>
        <v>49539.25</v>
      </c>
      <c r="G12" s="485">
        <f>Model!R34</f>
        <v>145348</v>
      </c>
      <c r="H12" s="485">
        <f>Model!S34</f>
        <v>260755.95837054242</v>
      </c>
      <c r="I12" s="485">
        <f>Model!T34</f>
        <v>450010.42398874176</v>
      </c>
      <c r="J12" s="485">
        <f>Model!U34</f>
        <v>1146670.4284587088</v>
      </c>
      <c r="K12" s="485">
        <f>Model!V34</f>
        <v>1515064.8632522335</v>
      </c>
    </row>
    <row r="13" spans="2:11" hidden="1" outlineLevel="1">
      <c r="C13" s="274" t="str">
        <f>Model!E35</f>
        <v>Pro</v>
      </c>
      <c r="F13" s="484">
        <f>Model!Q35</f>
        <v>22981</v>
      </c>
      <c r="G13" s="485">
        <f>Model!R35</f>
        <v>228977</v>
      </c>
      <c r="H13" s="485">
        <f>Model!S35</f>
        <v>637174.25533865439</v>
      </c>
      <c r="I13" s="485">
        <f>Model!T35</f>
        <v>1225840.8157861533</v>
      </c>
      <c r="J13" s="485">
        <f>Model!U35</f>
        <v>2122520.1199557805</v>
      </c>
      <c r="K13" s="485">
        <f>Model!V35</f>
        <v>2780002.4270398738</v>
      </c>
    </row>
    <row r="14" spans="2:11" hidden="1" outlineLevel="1">
      <c r="C14" s="274" t="str">
        <f>Model!E36</f>
        <v>Mult-User</v>
      </c>
      <c r="F14" s="484">
        <f>Model!Q36</f>
        <v>71500</v>
      </c>
      <c r="G14" s="485">
        <f>Model!R36</f>
        <v>911750</v>
      </c>
      <c r="H14" s="485">
        <f>Model!S36</f>
        <v>2767183.4100129604</v>
      </c>
      <c r="I14" s="485">
        <f>Model!T36</f>
        <v>6227839.9364868039</v>
      </c>
      <c r="J14" s="485">
        <f>Model!U36</f>
        <v>15675642.329869697</v>
      </c>
      <c r="K14" s="485">
        <f>Model!V36</f>
        <v>33548050.094653971</v>
      </c>
    </row>
    <row r="15" spans="2:11" hidden="1" outlineLevel="1">
      <c r="C15" s="274" t="str">
        <f>Model!E37</f>
        <v>Invoice Financing</v>
      </c>
      <c r="F15" s="484">
        <f>Model!Q37</f>
        <v>0</v>
      </c>
      <c r="G15" s="485">
        <f>Model!R37</f>
        <v>0</v>
      </c>
      <c r="H15" s="485">
        <f>Model!S37</f>
        <v>260000</v>
      </c>
      <c r="I15" s="485">
        <f>Model!T37</f>
        <v>2834750</v>
      </c>
      <c r="J15" s="485">
        <f>Model!U37</f>
        <v>9543247.7424647734</v>
      </c>
      <c r="K15" s="485">
        <f>Model!V37</f>
        <v>14012039.608885521</v>
      </c>
    </row>
    <row r="16" spans="2:11" hidden="1" outlineLevel="1">
      <c r="C16" s="274" t="str">
        <f>Model!E38</f>
        <v>Referral Fees</v>
      </c>
      <c r="F16" s="486">
        <f>Model!Q38</f>
        <v>0</v>
      </c>
      <c r="G16" s="487">
        <f>Model!R38</f>
        <v>0</v>
      </c>
      <c r="H16" s="487">
        <f>Model!S38</f>
        <v>0</v>
      </c>
      <c r="I16" s="487">
        <f>Model!T38</f>
        <v>0</v>
      </c>
      <c r="J16" s="487">
        <f>Model!U38</f>
        <v>0</v>
      </c>
      <c r="K16" s="487">
        <f>Model!V38</f>
        <v>0</v>
      </c>
    </row>
    <row r="17" spans="2:15" collapsed="1">
      <c r="B17" s="488" t="s">
        <v>145</v>
      </c>
      <c r="C17" s="488"/>
      <c r="D17" s="488"/>
      <c r="E17" s="488"/>
      <c r="F17" s="489">
        <f>SUM(F12:F15)</f>
        <v>144020.25</v>
      </c>
      <c r="G17" s="490">
        <f t="shared" ref="G17:K17" si="0">SUM(G12:G15)</f>
        <v>1286075</v>
      </c>
      <c r="H17" s="490">
        <f t="shared" si="0"/>
        <v>3925113.6237221574</v>
      </c>
      <c r="I17" s="490">
        <f t="shared" si="0"/>
        <v>10738441.176261699</v>
      </c>
      <c r="J17" s="490">
        <f t="shared" si="0"/>
        <v>28488080.620748959</v>
      </c>
      <c r="K17" s="490">
        <f t="shared" si="0"/>
        <v>51855156.993831597</v>
      </c>
    </row>
    <row r="18" spans="2:15" ht="4.5" customHeight="1">
      <c r="B18" s="488"/>
      <c r="C18" s="488"/>
      <c r="D18" s="488"/>
      <c r="E18" s="488"/>
      <c r="F18" s="491"/>
      <c r="G18" s="492"/>
      <c r="H18" s="492"/>
      <c r="I18" s="492"/>
      <c r="J18" s="492"/>
      <c r="K18" s="492"/>
    </row>
    <row r="19" spans="2:15" s="493" customFormat="1">
      <c r="B19" s="493" t="s">
        <v>222</v>
      </c>
      <c r="F19" s="484">
        <v>0</v>
      </c>
      <c r="G19" s="494">
        <f>IFERROR((G17-F17)/F17,0)</f>
        <v>7.929820632862393</v>
      </c>
      <c r="H19" s="494">
        <f t="shared" ref="H19:K19" si="1">IFERROR((H17-G17)/G17,0)</f>
        <v>2.0520098934526816</v>
      </c>
      <c r="I19" s="494">
        <f t="shared" si="1"/>
        <v>1.735829381183241</v>
      </c>
      <c r="J19" s="494">
        <f t="shared" si="1"/>
        <v>1.6529065208947133</v>
      </c>
      <c r="K19" s="494">
        <f t="shared" si="1"/>
        <v>0.82024046070915357</v>
      </c>
    </row>
    <row r="20" spans="2:15">
      <c r="F20" s="483"/>
    </row>
    <row r="21" spans="2:15" hidden="1" outlineLevel="1">
      <c r="B21" s="274" t="s">
        <v>26</v>
      </c>
      <c r="F21" s="483"/>
    </row>
    <row r="22" spans="2:15" hidden="1" outlineLevel="1">
      <c r="C22" s="274" t="str">
        <f>Model!E51</f>
        <v>COGS - Basic</v>
      </c>
      <c r="F22" s="484">
        <f>Model!Q51</f>
        <v>0</v>
      </c>
      <c r="G22" s="485">
        <f>Model!R51</f>
        <v>14534.800000000003</v>
      </c>
      <c r="H22" s="485">
        <f>Model!S51</f>
        <v>195566.96877790679</v>
      </c>
      <c r="I22" s="485">
        <f>Model!T51</f>
        <v>22500.521199437087</v>
      </c>
      <c r="J22" s="485">
        <f>Model!U51</f>
        <v>22933.408569174178</v>
      </c>
      <c r="K22" s="485">
        <f>Model!V51</f>
        <v>30301.297265044672</v>
      </c>
      <c r="M22" s="495"/>
      <c r="O22" s="485"/>
    </row>
    <row r="23" spans="2:15" hidden="1" outlineLevel="1">
      <c r="C23" s="274" t="str">
        <f>Model!E52</f>
        <v>COGS - Pro</v>
      </c>
      <c r="F23" s="484">
        <f>Model!Q52</f>
        <v>0</v>
      </c>
      <c r="G23" s="485">
        <f>Model!R52</f>
        <v>22897.700000000004</v>
      </c>
      <c r="H23" s="485">
        <f>Model!S52</f>
        <v>477880.69150399079</v>
      </c>
      <c r="I23" s="485">
        <f>Model!T52</f>
        <v>61292.04078930767</v>
      </c>
      <c r="J23" s="485">
        <f>Model!U52</f>
        <v>42450.402399115599</v>
      </c>
      <c r="K23" s="485">
        <f>Model!V52</f>
        <v>55600.048540797463</v>
      </c>
      <c r="M23" s="495"/>
    </row>
    <row r="24" spans="2:15" hidden="1" outlineLevel="1">
      <c r="C24" s="274" t="str">
        <f>Model!E53</f>
        <v>COGS - Mult-User</v>
      </c>
      <c r="F24" s="484">
        <f>Model!Q53</f>
        <v>0</v>
      </c>
      <c r="G24" s="485">
        <f>Model!R53</f>
        <v>136762.5</v>
      </c>
      <c r="H24" s="485">
        <f>Model!S53</f>
        <v>415077.51150194398</v>
      </c>
      <c r="I24" s="485">
        <f>Model!T53</f>
        <v>498227.19491894427</v>
      </c>
      <c r="J24" s="485">
        <f>Model!U53</f>
        <v>783782.1164934847</v>
      </c>
      <c r="K24" s="485">
        <f>Model!V53</f>
        <v>1677402.5047326989</v>
      </c>
      <c r="M24" s="495"/>
    </row>
    <row r="25" spans="2:15" hidden="1" outlineLevel="1">
      <c r="C25" s="274" t="str">
        <f>Model!E54</f>
        <v>COGS - Invoice Financing</v>
      </c>
      <c r="F25" s="484">
        <f>Model!Q54</f>
        <v>0</v>
      </c>
      <c r="G25" s="485">
        <f>Model!R54</f>
        <v>0</v>
      </c>
      <c r="H25" s="485">
        <f>Model!S54</f>
        <v>65000</v>
      </c>
      <c r="I25" s="485">
        <f>Model!T54</f>
        <v>566950</v>
      </c>
      <c r="J25" s="485">
        <f>Model!U54</f>
        <v>1431487.1613697158</v>
      </c>
      <c r="K25" s="485">
        <f>Model!V54</f>
        <v>2101805.9413328287</v>
      </c>
      <c r="M25" s="495"/>
    </row>
    <row r="26" spans="2:15" hidden="1" outlineLevel="1">
      <c r="C26" s="274" t="str">
        <f>Model!E55</f>
        <v>COGS - Referral Fees</v>
      </c>
      <c r="F26" s="486">
        <f>Model!Q55</f>
        <v>0</v>
      </c>
      <c r="G26" s="487">
        <f>Model!R55</f>
        <v>0</v>
      </c>
      <c r="H26" s="487">
        <f>Model!S55</f>
        <v>0</v>
      </c>
      <c r="I26" s="487">
        <f>Model!T55</f>
        <v>0</v>
      </c>
      <c r="J26" s="487">
        <f>Model!U55</f>
        <v>0</v>
      </c>
      <c r="K26" s="487">
        <f>Model!V55</f>
        <v>0</v>
      </c>
      <c r="M26" s="495"/>
    </row>
    <row r="27" spans="2:15" collapsed="1">
      <c r="B27" s="488" t="s">
        <v>126</v>
      </c>
      <c r="C27" s="488"/>
      <c r="D27" s="488"/>
      <c r="E27" s="488"/>
      <c r="F27" s="489">
        <f>SUM(F22:F26)</f>
        <v>0</v>
      </c>
      <c r="G27" s="490">
        <f t="shared" ref="G27:K27" si="2">SUM(G22:G26)</f>
        <v>174195</v>
      </c>
      <c r="H27" s="490">
        <f t="shared" si="2"/>
        <v>1153525.1717838414</v>
      </c>
      <c r="I27" s="490">
        <f t="shared" si="2"/>
        <v>1148969.7569076889</v>
      </c>
      <c r="J27" s="490">
        <f t="shared" si="2"/>
        <v>2280653.0888314904</v>
      </c>
      <c r="K27" s="490">
        <f t="shared" si="2"/>
        <v>3865109.7918713698</v>
      </c>
    </row>
    <row r="28" spans="2:15">
      <c r="F28" s="483"/>
    </row>
    <row r="29" spans="2:15">
      <c r="B29" s="488" t="s">
        <v>27</v>
      </c>
      <c r="C29" s="488"/>
      <c r="D29" s="488"/>
      <c r="E29" s="488"/>
      <c r="F29" s="496">
        <f>F17-F27</f>
        <v>144020.25</v>
      </c>
      <c r="G29" s="497">
        <f t="shared" ref="G29:K29" si="3">G17-G27</f>
        <v>1111880</v>
      </c>
      <c r="H29" s="497">
        <f t="shared" si="3"/>
        <v>2771588.4519383162</v>
      </c>
      <c r="I29" s="497">
        <f t="shared" si="3"/>
        <v>9589471.4193540104</v>
      </c>
      <c r="J29" s="497">
        <f t="shared" si="3"/>
        <v>26207427.531917468</v>
      </c>
      <c r="K29" s="497">
        <f t="shared" si="3"/>
        <v>47990047.201960228</v>
      </c>
    </row>
    <row r="30" spans="2:15" ht="4.5" customHeight="1">
      <c r="B30" s="488"/>
      <c r="C30" s="488"/>
      <c r="D30" s="488"/>
      <c r="E30" s="488"/>
      <c r="F30" s="491"/>
      <c r="G30" s="492"/>
      <c r="H30" s="492"/>
      <c r="I30" s="492"/>
      <c r="J30" s="492"/>
      <c r="K30" s="492"/>
    </row>
    <row r="31" spans="2:15" s="493" customFormat="1">
      <c r="B31" s="493" t="s">
        <v>184</v>
      </c>
      <c r="F31" s="498">
        <f>IFERROR(F29/F17,0)</f>
        <v>1</v>
      </c>
      <c r="G31" s="494">
        <f t="shared" ref="G31:K31" si="4">IFERROR(G29/G17,0)</f>
        <v>0.86455300040821881</v>
      </c>
      <c r="H31" s="494">
        <f t="shared" si="4"/>
        <v>0.70611674403199531</v>
      </c>
      <c r="I31" s="494">
        <f t="shared" si="4"/>
        <v>0.89300404611354667</v>
      </c>
      <c r="J31" s="494">
        <f t="shared" si="4"/>
        <v>0.91994360310921031</v>
      </c>
      <c r="K31" s="494">
        <f t="shared" si="4"/>
        <v>0.92546334798810581</v>
      </c>
    </row>
    <row r="32" spans="2:15">
      <c r="F32" s="483"/>
    </row>
    <row r="33" spans="2:11" hidden="1" outlineLevel="1">
      <c r="B33" s="274" t="s">
        <v>28</v>
      </c>
      <c r="F33" s="483"/>
    </row>
    <row r="34" spans="2:11" hidden="1" outlineLevel="1">
      <c r="C34" s="274" t="s">
        <v>29</v>
      </c>
      <c r="F34" s="484">
        <f>Model!Q108</f>
        <v>920000.00000000012</v>
      </c>
      <c r="G34" s="485">
        <f>Model!R108</f>
        <v>3772712.5000000005</v>
      </c>
      <c r="H34" s="485">
        <f>Model!S108</f>
        <v>8521161.5833333358</v>
      </c>
      <c r="I34" s="485">
        <f>Model!T108</f>
        <v>9899571.2533333339</v>
      </c>
      <c r="J34" s="485">
        <f>Model!U108</f>
        <v>17779990.345200002</v>
      </c>
      <c r="K34" s="485">
        <f>Model!V108</f>
        <v>31405176.00928</v>
      </c>
    </row>
    <row r="35" spans="2:11" hidden="1" outlineLevel="1">
      <c r="C35" s="274" t="s">
        <v>35</v>
      </c>
      <c r="F35" s="484">
        <f>Model!Q110</f>
        <v>50000</v>
      </c>
      <c r="G35" s="485">
        <f>Model!R110</f>
        <v>160000</v>
      </c>
      <c r="H35" s="485">
        <f>Model!S110</f>
        <v>660000</v>
      </c>
      <c r="I35" s="485">
        <f>Model!T110</f>
        <v>1500000</v>
      </c>
      <c r="J35" s="485">
        <f>Model!U110</f>
        <v>2340000</v>
      </c>
      <c r="K35" s="485">
        <f>Model!V110</f>
        <v>2760000</v>
      </c>
    </row>
    <row r="36" spans="2:11" hidden="1" outlineLevel="1">
      <c r="C36" s="274" t="s">
        <v>158</v>
      </c>
      <c r="F36" s="484">
        <f>Model!Q112</f>
        <v>269750</v>
      </c>
      <c r="G36" s="485">
        <f>Model!R112</f>
        <v>379050</v>
      </c>
      <c r="H36" s="485">
        <f>Model!S112</f>
        <v>1216782.3309975979</v>
      </c>
      <c r="I36" s="485">
        <f>Model!T112</f>
        <v>3083290.3642520127</v>
      </c>
      <c r="J36" s="485">
        <f>Model!U112</f>
        <v>4159969.683302037</v>
      </c>
      <c r="K36" s="485">
        <f>Model!V112</f>
        <v>9154633.8201974146</v>
      </c>
    </row>
    <row r="37" spans="2:11" hidden="1" outlineLevel="1">
      <c r="C37" s="274" t="s">
        <v>41</v>
      </c>
      <c r="F37" s="484">
        <f>Model!Q113</f>
        <v>1000</v>
      </c>
      <c r="G37" s="485">
        <f>Model!R113</f>
        <v>355500</v>
      </c>
      <c r="H37" s="485">
        <f>Model!S113</f>
        <v>801000</v>
      </c>
      <c r="I37" s="485">
        <f>Model!T113</f>
        <v>1015500</v>
      </c>
      <c r="J37" s="485">
        <f>Model!U113</f>
        <v>1260000</v>
      </c>
      <c r="K37" s="485">
        <f>Model!V113</f>
        <v>1678000</v>
      </c>
    </row>
    <row r="38" spans="2:11" hidden="1" outlineLevel="1">
      <c r="C38" s="274" t="s">
        <v>42</v>
      </c>
      <c r="F38" s="484">
        <f>Model!Q114</f>
        <v>25700</v>
      </c>
      <c r="G38" s="485">
        <f>Model!R114</f>
        <v>120000</v>
      </c>
      <c r="H38" s="485">
        <f>Model!S114</f>
        <v>180000</v>
      </c>
      <c r="I38" s="485">
        <f>Model!T114</f>
        <v>240000</v>
      </c>
      <c r="J38" s="485">
        <f>Model!U114</f>
        <v>360000</v>
      </c>
      <c r="K38" s="485">
        <f>Model!V114</f>
        <v>420000</v>
      </c>
    </row>
    <row r="39" spans="2:11" hidden="1" outlineLevel="1">
      <c r="C39" s="274" t="s">
        <v>46</v>
      </c>
      <c r="F39" s="484">
        <f>Model!Q115</f>
        <v>54250</v>
      </c>
      <c r="G39" s="485">
        <f>Model!R115</f>
        <v>210000</v>
      </c>
      <c r="H39" s="485">
        <f>Model!S115</f>
        <v>210000</v>
      </c>
      <c r="I39" s="485">
        <f>Model!T115</f>
        <v>300000</v>
      </c>
      <c r="J39" s="485">
        <f>Model!U115</f>
        <v>420000</v>
      </c>
      <c r="K39" s="485">
        <f>Model!V115</f>
        <v>480000</v>
      </c>
    </row>
    <row r="40" spans="2:11" hidden="1" outlineLevel="1">
      <c r="C40" s="274" t="s">
        <v>43</v>
      </c>
      <c r="F40" s="484">
        <f>Model!Q116</f>
        <v>700</v>
      </c>
      <c r="G40" s="485">
        <f>Model!R116</f>
        <v>900000</v>
      </c>
      <c r="H40" s="485">
        <f>Model!S116</f>
        <v>900000</v>
      </c>
      <c r="I40" s="485">
        <f>Model!T116</f>
        <v>1080000</v>
      </c>
      <c r="J40" s="485">
        <f>Model!U116</f>
        <v>7200000</v>
      </c>
      <c r="K40" s="485">
        <f>Model!V116</f>
        <v>7200000</v>
      </c>
    </row>
    <row r="41" spans="2:11" hidden="1" outlineLevel="1">
      <c r="C41" s="274" t="s">
        <v>44</v>
      </c>
      <c r="F41" s="486">
        <f>Model!Q117</f>
        <v>700</v>
      </c>
      <c r="G41" s="487">
        <f>Model!R117</f>
        <v>201450</v>
      </c>
      <c r="H41" s="487">
        <f>Model!S117</f>
        <v>453900</v>
      </c>
      <c r="I41" s="487">
        <f>Model!T117</f>
        <v>507750</v>
      </c>
      <c r="J41" s="487">
        <f>Model!U117</f>
        <v>504000</v>
      </c>
      <c r="K41" s="487">
        <f>Model!V117</f>
        <v>839000</v>
      </c>
    </row>
    <row r="42" spans="2:11" collapsed="1">
      <c r="B42" s="488" t="s">
        <v>185</v>
      </c>
      <c r="C42" s="488"/>
      <c r="D42" s="488"/>
      <c r="E42" s="488"/>
      <c r="F42" s="489">
        <f>SUM(F34:F41)</f>
        <v>1322100</v>
      </c>
      <c r="G42" s="490">
        <f t="shared" ref="G42:K42" si="5">SUM(G34:G41)</f>
        <v>6098712.5</v>
      </c>
      <c r="H42" s="490">
        <f t="shared" si="5"/>
        <v>12942843.914330933</v>
      </c>
      <c r="I42" s="490">
        <f t="shared" si="5"/>
        <v>17626111.617585346</v>
      </c>
      <c r="J42" s="490">
        <f t="shared" si="5"/>
        <v>34023960.02850204</v>
      </c>
      <c r="K42" s="490">
        <f t="shared" si="5"/>
        <v>53936809.829477414</v>
      </c>
    </row>
    <row r="43" spans="2:11">
      <c r="F43" s="483"/>
    </row>
    <row r="44" spans="2:11" ht="14" thickBot="1">
      <c r="B44" s="488" t="s">
        <v>36</v>
      </c>
      <c r="C44" s="488"/>
      <c r="D44" s="488"/>
      <c r="E44" s="488"/>
      <c r="F44" s="499">
        <f>F29-F42</f>
        <v>-1178079.75</v>
      </c>
      <c r="G44" s="500">
        <f t="shared" ref="G44:K44" si="6">G29-G42</f>
        <v>-4986832.5</v>
      </c>
      <c r="H44" s="500">
        <f t="shared" si="6"/>
        <v>-10171255.462392617</v>
      </c>
      <c r="I44" s="500">
        <f t="shared" si="6"/>
        <v>-8036640.1982313357</v>
      </c>
      <c r="J44" s="500">
        <f t="shared" si="6"/>
        <v>-7816532.4965845719</v>
      </c>
      <c r="K44" s="500">
        <f t="shared" si="6"/>
        <v>-5946762.6275171861</v>
      </c>
    </row>
    <row r="45" spans="2:11" ht="4.5" customHeight="1">
      <c r="F45" s="483"/>
    </row>
    <row r="46" spans="2:11" s="493" customFormat="1">
      <c r="B46" s="493" t="s">
        <v>311</v>
      </c>
      <c r="F46" s="498">
        <f>IFERROR(F44/F17,0)</f>
        <v>-8.1799590682560268</v>
      </c>
      <c r="G46" s="494">
        <f t="shared" ref="G46:K46" si="7">IFERROR(G44/G17,0)</f>
        <v>-3.877559629104057</v>
      </c>
      <c r="H46" s="494">
        <f t="shared" si="7"/>
        <v>-2.5913276499617068</v>
      </c>
      <c r="I46" s="494">
        <f t="shared" si="7"/>
        <v>-0.74839914530584384</v>
      </c>
      <c r="J46" s="494">
        <f t="shared" si="7"/>
        <v>-0.27437904998385509</v>
      </c>
      <c r="K46" s="494">
        <f t="shared" si="7"/>
        <v>-0.11468025500770503</v>
      </c>
    </row>
    <row r="49" spans="2:11" ht="18">
      <c r="B49" s="480" t="s">
        <v>221</v>
      </c>
    </row>
    <row r="50" spans="2:11">
      <c r="F50" s="481" t="s">
        <v>218</v>
      </c>
      <c r="G50" s="482" t="s">
        <v>172</v>
      </c>
      <c r="H50" s="482" t="s">
        <v>173</v>
      </c>
      <c r="I50" s="482" t="s">
        <v>174</v>
      </c>
      <c r="J50" s="482" t="s">
        <v>175</v>
      </c>
      <c r="K50" s="482" t="s">
        <v>176</v>
      </c>
    </row>
    <row r="51" spans="2:11">
      <c r="B51" s="274" t="s">
        <v>186</v>
      </c>
      <c r="F51" s="484">
        <f>Model!Q159</f>
        <v>-1206862.75</v>
      </c>
      <c r="G51" s="485">
        <f>Model!R159</f>
        <v>-4996552.5</v>
      </c>
      <c r="H51" s="485">
        <f>Model!S159</f>
        <v>-10182055.462392617</v>
      </c>
      <c r="I51" s="485">
        <f>Model!T159</f>
        <v>-8052240.1982313348</v>
      </c>
      <c r="J51" s="485">
        <f>Model!U159</f>
        <v>-8308532.496584571</v>
      </c>
      <c r="K51" s="485">
        <f>Model!V159</f>
        <v>-6438762.6275171861</v>
      </c>
    </row>
    <row r="52" spans="2:11">
      <c r="B52" s="274" t="s">
        <v>404</v>
      </c>
      <c r="F52" s="484">
        <f>Model!Q160</f>
        <v>4000000</v>
      </c>
      <c r="G52" s="485">
        <f>Model!R160</f>
        <v>9000000</v>
      </c>
      <c r="H52" s="485">
        <f>Model!S160</f>
        <v>20000000</v>
      </c>
      <c r="I52" s="485">
        <f>Model!T160</f>
        <v>0</v>
      </c>
      <c r="J52" s="485">
        <f>Model!U160</f>
        <v>30000000</v>
      </c>
      <c r="K52" s="485">
        <f>Model!V160</f>
        <v>0</v>
      </c>
    </row>
    <row r="53" spans="2:11">
      <c r="F53" s="484"/>
      <c r="G53" s="485"/>
      <c r="H53" s="485"/>
      <c r="I53" s="485"/>
      <c r="J53" s="485"/>
      <c r="K53" s="485"/>
    </row>
    <row r="54" spans="2:11">
      <c r="B54" s="274" t="s">
        <v>187</v>
      </c>
      <c r="F54" s="484">
        <f>MIN(Model!Y161:AJ161)</f>
        <v>1500000</v>
      </c>
      <c r="G54" s="485">
        <f>MIN(Model!AK161:AV161)</f>
        <v>1014791.8999999999</v>
      </c>
      <c r="H54" s="485">
        <f>MIN(Model!AW161:BH161)</f>
        <v>1431212.4180020061</v>
      </c>
      <c r="I54" s="485">
        <f>MIN(Model!BI161:BT161)</f>
        <v>7269151.8393760473</v>
      </c>
      <c r="J54" s="485">
        <f>MIN(Model!BU161:CF161)</f>
        <v>4107179.3891716101</v>
      </c>
      <c r="K54" s="485">
        <f>MIN(Model!CG161:CR161)</f>
        <v>22521856.715274297</v>
      </c>
    </row>
    <row r="55" spans="2:11">
      <c r="F55" s="483"/>
    </row>
    <row r="56" spans="2:11">
      <c r="B56" s="274" t="s">
        <v>219</v>
      </c>
      <c r="F56" s="484">
        <f>Model!I85</f>
        <v>6.25</v>
      </c>
      <c r="G56" s="485">
        <f>Model!J85</f>
        <v>19.75</v>
      </c>
      <c r="H56" s="485">
        <f>Model!K85</f>
        <v>44.5</v>
      </c>
      <c r="I56" s="485">
        <f>Model!L85</f>
        <v>56.416666666666664</v>
      </c>
      <c r="J56" s="485">
        <f>Model!M85</f>
        <v>84</v>
      </c>
      <c r="K56" s="485">
        <f>Model!N85</f>
        <v>139.83333333333331</v>
      </c>
    </row>
    <row r="57" spans="2:11">
      <c r="B57" s="274" t="s">
        <v>405</v>
      </c>
      <c r="F57" s="484">
        <f>Model!Q85</f>
        <v>8</v>
      </c>
      <c r="G57" s="485">
        <f>Model!R85</f>
        <v>30</v>
      </c>
      <c r="H57" s="485">
        <f>Model!S85</f>
        <v>57</v>
      </c>
      <c r="I57" s="485">
        <f>Model!T85</f>
        <v>61</v>
      </c>
      <c r="J57" s="485">
        <f>Model!U85</f>
        <v>112</v>
      </c>
      <c r="K57" s="485">
        <f>Model!V85</f>
        <v>156</v>
      </c>
    </row>
    <row r="58" spans="2:11">
      <c r="F58" s="483"/>
    </row>
    <row r="59" spans="2:11" hidden="1" outlineLevel="1">
      <c r="B59" s="274" t="s">
        <v>400</v>
      </c>
      <c r="F59" s="483"/>
    </row>
    <row r="60" spans="2:11" hidden="1" outlineLevel="1">
      <c r="B60" s="501" t="str">
        <f>Model!E17</f>
        <v>Basic</v>
      </c>
      <c r="F60" s="484">
        <f>Model!Q17</f>
        <v>300</v>
      </c>
      <c r="G60" s="485">
        <f>Model!R17</f>
        <v>538</v>
      </c>
      <c r="H60" s="485">
        <f>Model!S17</f>
        <v>966.17070339990573</v>
      </c>
      <c r="I60" s="485">
        <f>Model!T17</f>
        <v>1531.7106369626381</v>
      </c>
      <c r="J60" s="485">
        <f>Model!U17</f>
        <v>2632.8437125808223</v>
      </c>
      <c r="K60" s="485">
        <f>Model!V17</f>
        <v>3241.5962478427045</v>
      </c>
    </row>
    <row r="61" spans="2:11" hidden="1" outlineLevel="1">
      <c r="B61" s="501" t="str">
        <f>Model!E18</f>
        <v>Pro</v>
      </c>
      <c r="F61" s="484">
        <f>Model!Q18</f>
        <v>130</v>
      </c>
      <c r="G61" s="485">
        <f>Model!R18</f>
        <v>599</v>
      </c>
      <c r="H61" s="485">
        <f>Model!S18</f>
        <v>1560.7218119950537</v>
      </c>
      <c r="I61" s="485">
        <f>Model!T18</f>
        <v>2425.7620196807352</v>
      </c>
      <c r="J61" s="485">
        <f>Model!U18</f>
        <v>3374.6110597088073</v>
      </c>
      <c r="K61" s="485">
        <f>Model!V18</f>
        <v>4154.8712127532926</v>
      </c>
    </row>
    <row r="62" spans="2:11" hidden="1" outlineLevel="1">
      <c r="B62" s="501" t="str">
        <f>Model!E19</f>
        <v>Mult-User</v>
      </c>
      <c r="F62" s="484">
        <f>Model!Q19</f>
        <v>100</v>
      </c>
      <c r="G62" s="485">
        <f>Model!R19</f>
        <v>476</v>
      </c>
      <c r="H62" s="485">
        <f>Model!S19</f>
        <v>1130.0531184438032</v>
      </c>
      <c r="I62" s="485">
        <f>Model!T19</f>
        <v>1791.5202518169647</v>
      </c>
      <c r="J62" s="485">
        <f>Model!U19</f>
        <v>2492.2824277170994</v>
      </c>
      <c r="K62" s="485">
        <f>Model!V19</f>
        <v>3068.5351081218232</v>
      </c>
    </row>
    <row r="63" spans="2:11" hidden="1" outlineLevel="1">
      <c r="B63" s="501" t="str">
        <f>Model!E20</f>
        <v>Invoice Financing</v>
      </c>
      <c r="F63" s="484">
        <f>Model!Q20</f>
        <v>0</v>
      </c>
      <c r="G63" s="485">
        <f>Model!R20</f>
        <v>0</v>
      </c>
      <c r="H63" s="485">
        <f>Model!S20</f>
        <v>1700</v>
      </c>
      <c r="I63" s="485">
        <f>Model!T20</f>
        <v>9095</v>
      </c>
      <c r="J63" s="485">
        <f>Model!U20</f>
        <v>14664.195075057682</v>
      </c>
      <c r="K63" s="485">
        <f>Model!V20</f>
        <v>16360.783234425558</v>
      </c>
    </row>
    <row r="64" spans="2:11" hidden="1" outlineLevel="1">
      <c r="B64" s="501" t="str">
        <f>Model!E21</f>
        <v>Referral Fees</v>
      </c>
      <c r="F64" s="486">
        <f>Model!Q21</f>
        <v>0</v>
      </c>
      <c r="G64" s="487">
        <f>Model!R21</f>
        <v>0</v>
      </c>
      <c r="H64" s="487">
        <f>Model!S21</f>
        <v>0</v>
      </c>
      <c r="I64" s="487">
        <f>Model!T21</f>
        <v>0</v>
      </c>
      <c r="J64" s="487">
        <f>Model!U21</f>
        <v>0</v>
      </c>
      <c r="K64" s="487">
        <f>Model!V21</f>
        <v>0</v>
      </c>
    </row>
    <row r="65" spans="2:11" collapsed="1">
      <c r="B65" s="488" t="s">
        <v>400</v>
      </c>
      <c r="C65" s="488"/>
      <c r="D65" s="488"/>
      <c r="E65" s="488"/>
      <c r="F65" s="489">
        <f>SUM(F60:F64)</f>
        <v>530</v>
      </c>
      <c r="G65" s="490">
        <f>SUM(G60:G64)</f>
        <v>1613</v>
      </c>
      <c r="H65" s="490">
        <f t="shared" ref="H65:K65" si="8">SUM(H60:H64)</f>
        <v>5356.9456338387627</v>
      </c>
      <c r="I65" s="490">
        <f t="shared" si="8"/>
        <v>14843.992908460339</v>
      </c>
      <c r="J65" s="490">
        <f t="shared" si="8"/>
        <v>23163.932275064413</v>
      </c>
      <c r="K65" s="490">
        <f t="shared" si="8"/>
        <v>26825.785803143379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8:BV109"/>
  <sheetViews>
    <sheetView showGridLines="0" zoomScaleNormal="100" zoomScalePageLayoutView="95" workbookViewId="0">
      <selection activeCell="Q35" sqref="Q35"/>
    </sheetView>
  </sheetViews>
  <sheetFormatPr baseColWidth="10" defaultColWidth="10.83203125" defaultRowHeight="14"/>
  <cols>
    <col min="1" max="1" width="3.5" style="2" customWidth="1"/>
    <col min="2" max="2" width="40" style="3" bestFit="1" customWidth="1"/>
    <col min="3" max="74" width="10.83203125" style="2" customWidth="1"/>
    <col min="75" max="16384" width="10.83203125" style="1"/>
  </cols>
  <sheetData>
    <row r="58" spans="1:74">
      <c r="A58" s="1"/>
      <c r="B58" s="2"/>
    </row>
    <row r="59" spans="1:74">
      <c r="A59" s="1"/>
      <c r="B59" s="75" t="s">
        <v>147</v>
      </c>
    </row>
    <row r="60" spans="1:74">
      <c r="A60" s="1"/>
      <c r="B60" s="76"/>
      <c r="C60" s="238">
        <f>Model!$K$2</f>
        <v>44562</v>
      </c>
      <c r="D60" s="239">
        <f>Model!AL8</f>
        <v>44593</v>
      </c>
      <c r="E60" s="239">
        <f>Model!AM8</f>
        <v>44621</v>
      </c>
      <c r="F60" s="239">
        <f>Model!AN8</f>
        <v>44652</v>
      </c>
      <c r="G60" s="239">
        <f>Model!AO8</f>
        <v>44682</v>
      </c>
      <c r="H60" s="239">
        <f>Model!AP8</f>
        <v>44713</v>
      </c>
      <c r="I60" s="239">
        <f>Model!AQ8</f>
        <v>44743</v>
      </c>
      <c r="J60" s="239">
        <f>Model!AR8</f>
        <v>44774</v>
      </c>
      <c r="K60" s="239">
        <f>Model!AS8</f>
        <v>44805</v>
      </c>
      <c r="L60" s="239">
        <f>Model!AT8</f>
        <v>44835</v>
      </c>
      <c r="M60" s="239">
        <f>Model!AU8</f>
        <v>44866</v>
      </c>
      <c r="N60" s="240">
        <f>Model!AV8</f>
        <v>44896</v>
      </c>
      <c r="O60" s="238">
        <f>Model!AW8</f>
        <v>44927</v>
      </c>
      <c r="P60" s="239">
        <f>Model!AX8</f>
        <v>44958</v>
      </c>
      <c r="Q60" s="239">
        <f>Model!AY8</f>
        <v>44986</v>
      </c>
      <c r="R60" s="239">
        <f>Model!AZ8</f>
        <v>45017</v>
      </c>
      <c r="S60" s="239">
        <f>Model!BA8</f>
        <v>45047</v>
      </c>
      <c r="T60" s="239">
        <f>Model!BB8</f>
        <v>45078</v>
      </c>
      <c r="U60" s="239">
        <f>Model!BC8</f>
        <v>45108</v>
      </c>
      <c r="V60" s="239">
        <f>Model!BD8</f>
        <v>45139</v>
      </c>
      <c r="W60" s="239">
        <f>Model!BE8</f>
        <v>45170</v>
      </c>
      <c r="X60" s="239">
        <f>Model!BF8</f>
        <v>45200</v>
      </c>
      <c r="Y60" s="239">
        <f>Model!BG8</f>
        <v>45231</v>
      </c>
      <c r="Z60" s="240">
        <f>Model!BH8</f>
        <v>45261</v>
      </c>
      <c r="AA60" s="238">
        <f>Model!BI8</f>
        <v>45292</v>
      </c>
      <c r="AB60" s="239">
        <f>Model!BJ8</f>
        <v>45323</v>
      </c>
      <c r="AC60" s="239">
        <f>Model!BK8</f>
        <v>45352</v>
      </c>
      <c r="AD60" s="239">
        <f>Model!BL8</f>
        <v>45383</v>
      </c>
      <c r="AE60" s="239">
        <f>Model!BM8</f>
        <v>45413</v>
      </c>
      <c r="AF60" s="239">
        <f>Model!BN8</f>
        <v>45444</v>
      </c>
      <c r="AG60" s="239">
        <f>Model!BO8</f>
        <v>45474</v>
      </c>
      <c r="AH60" s="239">
        <f>Model!BP8</f>
        <v>45505</v>
      </c>
      <c r="AI60" s="239">
        <f>Model!BQ8</f>
        <v>45536</v>
      </c>
      <c r="AJ60" s="239">
        <f>Model!BR8</f>
        <v>45566</v>
      </c>
      <c r="AK60" s="239">
        <f>Model!BS8</f>
        <v>45597</v>
      </c>
      <c r="AL60" s="240">
        <f>Model!BT8</f>
        <v>45627</v>
      </c>
      <c r="AM60" s="238">
        <f>Model!BU8</f>
        <v>45658</v>
      </c>
      <c r="AN60" s="239">
        <f>Model!BV8</f>
        <v>45689</v>
      </c>
      <c r="AO60" s="239">
        <f>Model!BW8</f>
        <v>45717</v>
      </c>
      <c r="AP60" s="239">
        <f>Model!BX8</f>
        <v>45748</v>
      </c>
      <c r="AQ60" s="239">
        <f>Model!BY8</f>
        <v>45778</v>
      </c>
      <c r="AR60" s="239">
        <f>Model!BZ8</f>
        <v>45809</v>
      </c>
      <c r="AS60" s="239">
        <f>Model!CA8</f>
        <v>45839</v>
      </c>
      <c r="AT60" s="239">
        <f>Model!CB8</f>
        <v>45870</v>
      </c>
      <c r="AU60" s="239">
        <f>Model!CC8</f>
        <v>45901</v>
      </c>
      <c r="AV60" s="239">
        <f>Model!CD8</f>
        <v>45931</v>
      </c>
      <c r="AW60" s="239">
        <f>Model!CE8</f>
        <v>45962</v>
      </c>
      <c r="AX60" s="240">
        <f>Model!CF8</f>
        <v>45992</v>
      </c>
      <c r="AY60" s="238">
        <f>Model!CG8</f>
        <v>46023</v>
      </c>
      <c r="AZ60" s="239">
        <f>Model!CH8</f>
        <v>46054</v>
      </c>
      <c r="BA60" s="239">
        <f>Model!CI8</f>
        <v>46082</v>
      </c>
      <c r="BB60" s="239">
        <f>Model!CJ8</f>
        <v>46113</v>
      </c>
      <c r="BC60" s="239">
        <f>Model!CK8</f>
        <v>46143</v>
      </c>
      <c r="BD60" s="239">
        <f>Model!CL8</f>
        <v>46174</v>
      </c>
      <c r="BE60" s="239">
        <f>Model!CM8</f>
        <v>46204</v>
      </c>
      <c r="BF60" s="239">
        <f>Model!CN8</f>
        <v>46235</v>
      </c>
      <c r="BG60" s="239">
        <f>Model!CO8</f>
        <v>46266</v>
      </c>
      <c r="BH60" s="239">
        <f>Model!CP8</f>
        <v>46296</v>
      </c>
      <c r="BI60" s="239">
        <f>Model!CQ8</f>
        <v>46327</v>
      </c>
      <c r="BJ60" s="239">
        <f>Model!CR8</f>
        <v>46357</v>
      </c>
      <c r="BK60" s="238">
        <f>Model!CS8</f>
        <v>46388</v>
      </c>
      <c r="BL60" s="239">
        <f>Model!CT8</f>
        <v>46419</v>
      </c>
      <c r="BM60" s="239">
        <f>Model!CU8</f>
        <v>46447</v>
      </c>
      <c r="BN60" s="239">
        <f>Model!CV8</f>
        <v>46478</v>
      </c>
      <c r="BO60" s="239">
        <f>Model!CW8</f>
        <v>46508</v>
      </c>
      <c r="BP60" s="239">
        <f>Model!CX8</f>
        <v>46539</v>
      </c>
      <c r="BQ60" s="239">
        <f>Model!CY8</f>
        <v>46569</v>
      </c>
      <c r="BR60" s="239">
        <f>Model!CZ8</f>
        <v>46600</v>
      </c>
      <c r="BS60" s="239">
        <f>Model!DA8</f>
        <v>46631</v>
      </c>
      <c r="BT60" s="239">
        <f>Model!DB8</f>
        <v>46661</v>
      </c>
      <c r="BU60" s="239">
        <f>Model!DC8</f>
        <v>46692</v>
      </c>
      <c r="BV60" s="240">
        <f>Model!DD8</f>
        <v>46722</v>
      </c>
    </row>
    <row r="61" spans="1:74">
      <c r="A61" s="1"/>
      <c r="B61" s="80" t="s">
        <v>374</v>
      </c>
      <c r="C61" s="241"/>
      <c r="D61" s="242"/>
      <c r="E61" s="242"/>
      <c r="F61" s="242"/>
      <c r="G61" s="242"/>
      <c r="H61" s="242"/>
      <c r="I61" s="242"/>
      <c r="J61" s="242"/>
      <c r="K61" s="242"/>
      <c r="L61" s="242"/>
      <c r="M61" s="242"/>
      <c r="N61" s="243"/>
      <c r="O61" s="241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3"/>
      <c r="AA61" s="241"/>
      <c r="AB61" s="242"/>
      <c r="AC61" s="242"/>
      <c r="AD61" s="242"/>
      <c r="AE61" s="242"/>
      <c r="AF61" s="242"/>
      <c r="AG61" s="242"/>
      <c r="AH61" s="242"/>
      <c r="AI61" s="242"/>
      <c r="AJ61" s="242"/>
      <c r="AK61" s="242"/>
      <c r="AL61" s="243"/>
      <c r="AM61" s="241"/>
      <c r="AN61" s="242"/>
      <c r="AO61" s="242"/>
      <c r="AP61" s="242"/>
      <c r="AQ61" s="242"/>
      <c r="AR61" s="242"/>
      <c r="AS61" s="242"/>
      <c r="AT61" s="242"/>
      <c r="AU61" s="242"/>
      <c r="AV61" s="242"/>
      <c r="AW61" s="242"/>
      <c r="AX61" s="243"/>
      <c r="AY61" s="241"/>
      <c r="AZ61" s="242"/>
      <c r="BA61" s="242"/>
      <c r="BB61" s="242"/>
      <c r="BC61" s="242"/>
      <c r="BD61" s="242"/>
      <c r="BE61" s="242"/>
      <c r="BF61" s="242"/>
      <c r="BG61" s="242"/>
      <c r="BH61" s="242"/>
      <c r="BI61" s="242"/>
      <c r="BJ61" s="242"/>
      <c r="BK61" s="241"/>
      <c r="BL61" s="242"/>
      <c r="BM61" s="242"/>
      <c r="BN61" s="242"/>
      <c r="BO61" s="242"/>
      <c r="BP61" s="242"/>
      <c r="BQ61" s="242"/>
      <c r="BR61" s="242"/>
      <c r="BS61" s="242"/>
      <c r="BT61" s="242"/>
      <c r="BU61" s="242"/>
      <c r="BV61" s="243"/>
    </row>
    <row r="62" spans="1:74">
      <c r="A62" s="1"/>
      <c r="B62" s="82"/>
      <c r="C62" s="244"/>
      <c r="D62" s="245"/>
      <c r="E62" s="245"/>
      <c r="F62" s="245"/>
      <c r="G62" s="245"/>
      <c r="H62" s="245"/>
      <c r="I62" s="245"/>
      <c r="J62" s="245"/>
      <c r="K62" s="245"/>
      <c r="L62" s="245"/>
      <c r="M62" s="245"/>
      <c r="N62" s="246"/>
      <c r="O62" s="244"/>
      <c r="P62" s="245"/>
      <c r="Q62" s="245"/>
      <c r="R62" s="245"/>
      <c r="S62" s="245"/>
      <c r="T62" s="245"/>
      <c r="U62" s="245"/>
      <c r="V62" s="245"/>
      <c r="W62" s="245"/>
      <c r="X62" s="245"/>
      <c r="Y62" s="245"/>
      <c r="Z62" s="246"/>
      <c r="AA62" s="244"/>
      <c r="AB62" s="245"/>
      <c r="AC62" s="245"/>
      <c r="AD62" s="245"/>
      <c r="AE62" s="245"/>
      <c r="AF62" s="245"/>
      <c r="AG62" s="245"/>
      <c r="AH62" s="245"/>
      <c r="AI62" s="245"/>
      <c r="AJ62" s="245"/>
      <c r="AK62" s="245"/>
      <c r="AL62" s="246"/>
      <c r="AM62" s="244"/>
      <c r="AN62" s="245"/>
      <c r="AO62" s="245"/>
      <c r="AP62" s="245"/>
      <c r="AQ62" s="245"/>
      <c r="AR62" s="245"/>
      <c r="AS62" s="245"/>
      <c r="AT62" s="245"/>
      <c r="AU62" s="245"/>
      <c r="AV62" s="245"/>
      <c r="AW62" s="245"/>
      <c r="AX62" s="246"/>
      <c r="AY62" s="244"/>
      <c r="AZ62" s="245"/>
      <c r="BA62" s="245"/>
      <c r="BB62" s="245"/>
      <c r="BC62" s="245"/>
      <c r="BD62" s="245"/>
      <c r="BE62" s="245"/>
      <c r="BF62" s="245"/>
      <c r="BG62" s="245"/>
      <c r="BH62" s="245"/>
      <c r="BI62" s="245"/>
      <c r="BJ62" s="245"/>
      <c r="BK62" s="244"/>
      <c r="BL62" s="245"/>
      <c r="BM62" s="245"/>
      <c r="BN62" s="245"/>
      <c r="BO62" s="245"/>
      <c r="BP62" s="245"/>
      <c r="BQ62" s="245"/>
      <c r="BR62" s="245"/>
      <c r="BS62" s="245"/>
      <c r="BT62" s="245"/>
      <c r="BU62" s="245"/>
      <c r="BV62" s="246"/>
    </row>
    <row r="63" spans="1:74">
      <c r="A63" s="1"/>
      <c r="B63" s="76"/>
      <c r="C63" s="238">
        <f t="shared" ref="C63:AH63" si="0">C$60</f>
        <v>44562</v>
      </c>
      <c r="D63" s="239">
        <f t="shared" si="0"/>
        <v>44593</v>
      </c>
      <c r="E63" s="239">
        <f t="shared" si="0"/>
        <v>44621</v>
      </c>
      <c r="F63" s="239">
        <f t="shared" si="0"/>
        <v>44652</v>
      </c>
      <c r="G63" s="239">
        <f t="shared" si="0"/>
        <v>44682</v>
      </c>
      <c r="H63" s="239">
        <f t="shared" si="0"/>
        <v>44713</v>
      </c>
      <c r="I63" s="239">
        <f t="shared" si="0"/>
        <v>44743</v>
      </c>
      <c r="J63" s="239">
        <f t="shared" si="0"/>
        <v>44774</v>
      </c>
      <c r="K63" s="239">
        <f t="shared" si="0"/>
        <v>44805</v>
      </c>
      <c r="L63" s="239">
        <f t="shared" si="0"/>
        <v>44835</v>
      </c>
      <c r="M63" s="239">
        <f t="shared" si="0"/>
        <v>44866</v>
      </c>
      <c r="N63" s="240">
        <f t="shared" si="0"/>
        <v>44896</v>
      </c>
      <c r="O63" s="238">
        <f t="shared" si="0"/>
        <v>44927</v>
      </c>
      <c r="P63" s="239">
        <f t="shared" si="0"/>
        <v>44958</v>
      </c>
      <c r="Q63" s="239">
        <f t="shared" si="0"/>
        <v>44986</v>
      </c>
      <c r="R63" s="239">
        <f t="shared" si="0"/>
        <v>45017</v>
      </c>
      <c r="S63" s="239">
        <f t="shared" si="0"/>
        <v>45047</v>
      </c>
      <c r="T63" s="239">
        <f t="shared" si="0"/>
        <v>45078</v>
      </c>
      <c r="U63" s="239">
        <f t="shared" si="0"/>
        <v>45108</v>
      </c>
      <c r="V63" s="239">
        <f t="shared" si="0"/>
        <v>45139</v>
      </c>
      <c r="W63" s="239">
        <f t="shared" si="0"/>
        <v>45170</v>
      </c>
      <c r="X63" s="239">
        <f t="shared" si="0"/>
        <v>45200</v>
      </c>
      <c r="Y63" s="239">
        <f t="shared" si="0"/>
        <v>45231</v>
      </c>
      <c r="Z63" s="240">
        <f t="shared" si="0"/>
        <v>45261</v>
      </c>
      <c r="AA63" s="238">
        <f t="shared" si="0"/>
        <v>45292</v>
      </c>
      <c r="AB63" s="239">
        <f t="shared" si="0"/>
        <v>45323</v>
      </c>
      <c r="AC63" s="239">
        <f t="shared" si="0"/>
        <v>45352</v>
      </c>
      <c r="AD63" s="239">
        <f t="shared" si="0"/>
        <v>45383</v>
      </c>
      <c r="AE63" s="239">
        <f t="shared" si="0"/>
        <v>45413</v>
      </c>
      <c r="AF63" s="239">
        <f t="shared" si="0"/>
        <v>45444</v>
      </c>
      <c r="AG63" s="239">
        <f t="shared" si="0"/>
        <v>45474</v>
      </c>
      <c r="AH63" s="239">
        <f t="shared" si="0"/>
        <v>45505</v>
      </c>
      <c r="AI63" s="239">
        <f t="shared" ref="AI63:BN63" si="1">AI$60</f>
        <v>45536</v>
      </c>
      <c r="AJ63" s="239">
        <f t="shared" si="1"/>
        <v>45566</v>
      </c>
      <c r="AK63" s="239">
        <f t="shared" si="1"/>
        <v>45597</v>
      </c>
      <c r="AL63" s="240">
        <f t="shared" si="1"/>
        <v>45627</v>
      </c>
      <c r="AM63" s="238">
        <f t="shared" si="1"/>
        <v>45658</v>
      </c>
      <c r="AN63" s="239">
        <f t="shared" si="1"/>
        <v>45689</v>
      </c>
      <c r="AO63" s="239">
        <f t="shared" si="1"/>
        <v>45717</v>
      </c>
      <c r="AP63" s="239">
        <f t="shared" si="1"/>
        <v>45748</v>
      </c>
      <c r="AQ63" s="239">
        <f t="shared" si="1"/>
        <v>45778</v>
      </c>
      <c r="AR63" s="239">
        <f t="shared" si="1"/>
        <v>45809</v>
      </c>
      <c r="AS63" s="239">
        <f t="shared" si="1"/>
        <v>45839</v>
      </c>
      <c r="AT63" s="239">
        <f t="shared" si="1"/>
        <v>45870</v>
      </c>
      <c r="AU63" s="239">
        <f t="shared" si="1"/>
        <v>45901</v>
      </c>
      <c r="AV63" s="239">
        <f t="shared" si="1"/>
        <v>45931</v>
      </c>
      <c r="AW63" s="239">
        <f t="shared" si="1"/>
        <v>45962</v>
      </c>
      <c r="AX63" s="240">
        <f t="shared" si="1"/>
        <v>45992</v>
      </c>
      <c r="AY63" s="238">
        <f t="shared" si="1"/>
        <v>46023</v>
      </c>
      <c r="AZ63" s="239">
        <f t="shared" si="1"/>
        <v>46054</v>
      </c>
      <c r="BA63" s="239">
        <f t="shared" si="1"/>
        <v>46082</v>
      </c>
      <c r="BB63" s="239">
        <f t="shared" si="1"/>
        <v>46113</v>
      </c>
      <c r="BC63" s="239">
        <f t="shared" si="1"/>
        <v>46143</v>
      </c>
      <c r="BD63" s="239">
        <f t="shared" si="1"/>
        <v>46174</v>
      </c>
      <c r="BE63" s="239">
        <f t="shared" si="1"/>
        <v>46204</v>
      </c>
      <c r="BF63" s="239">
        <f t="shared" si="1"/>
        <v>46235</v>
      </c>
      <c r="BG63" s="239">
        <f t="shared" si="1"/>
        <v>46266</v>
      </c>
      <c r="BH63" s="239">
        <f t="shared" si="1"/>
        <v>46296</v>
      </c>
      <c r="BI63" s="239">
        <f t="shared" si="1"/>
        <v>46327</v>
      </c>
      <c r="BJ63" s="239">
        <f t="shared" si="1"/>
        <v>46357</v>
      </c>
      <c r="BK63" s="238">
        <f t="shared" si="1"/>
        <v>46388</v>
      </c>
      <c r="BL63" s="239">
        <f t="shared" si="1"/>
        <v>46419</v>
      </c>
      <c r="BM63" s="239">
        <f t="shared" si="1"/>
        <v>46447</v>
      </c>
      <c r="BN63" s="239">
        <f t="shared" si="1"/>
        <v>46478</v>
      </c>
      <c r="BO63" s="239">
        <f t="shared" ref="BO63:BV63" si="2">BO$60</f>
        <v>46508</v>
      </c>
      <c r="BP63" s="239">
        <f t="shared" si="2"/>
        <v>46539</v>
      </c>
      <c r="BQ63" s="239">
        <f t="shared" si="2"/>
        <v>46569</v>
      </c>
      <c r="BR63" s="239">
        <f t="shared" si="2"/>
        <v>46600</v>
      </c>
      <c r="BS63" s="239">
        <f t="shared" si="2"/>
        <v>46631</v>
      </c>
      <c r="BT63" s="239">
        <f t="shared" si="2"/>
        <v>46661</v>
      </c>
      <c r="BU63" s="239">
        <f t="shared" si="2"/>
        <v>46692</v>
      </c>
      <c r="BV63" s="240">
        <f t="shared" si="2"/>
        <v>46722</v>
      </c>
    </row>
    <row r="64" spans="1:74">
      <c r="A64" s="1"/>
      <c r="B64" s="81" t="str">
        <f>Model!E17</f>
        <v>Basic</v>
      </c>
      <c r="C64" s="235">
        <f>Model!AK34</f>
        <v>9135</v>
      </c>
      <c r="D64" s="229">
        <f>Model!AL34</f>
        <v>9599</v>
      </c>
      <c r="E64" s="229">
        <f>Model!AM34</f>
        <v>10092</v>
      </c>
      <c r="F64" s="229">
        <f>Model!AN34</f>
        <v>10585</v>
      </c>
      <c r="G64" s="229">
        <f>Model!AO34</f>
        <v>11107</v>
      </c>
      <c r="H64" s="229">
        <f>Model!AP34</f>
        <v>11658</v>
      </c>
      <c r="I64" s="229">
        <f>Model!AQ34</f>
        <v>12238</v>
      </c>
      <c r="J64" s="229">
        <f>Model!AR34</f>
        <v>12847</v>
      </c>
      <c r="K64" s="229">
        <f>Model!AS34</f>
        <v>13485</v>
      </c>
      <c r="L64" s="229">
        <f>Model!AT34</f>
        <v>14152</v>
      </c>
      <c r="M64" s="229">
        <f>Model!AU34</f>
        <v>14848</v>
      </c>
      <c r="N64" s="231">
        <f>Model!AV34</f>
        <v>15602</v>
      </c>
      <c r="O64" s="235">
        <f>Model!AW34</f>
        <v>16382.099999999999</v>
      </c>
      <c r="P64" s="229">
        <f>Model!AX34</f>
        <v>17201.204999999998</v>
      </c>
      <c r="Q64" s="229">
        <f>Model!AY34</f>
        <v>18061.26525</v>
      </c>
      <c r="R64" s="229">
        <f>Model!AZ34</f>
        <v>18964.328512499997</v>
      </c>
      <c r="S64" s="229">
        <f>Model!BA34</f>
        <v>19912.544938124996</v>
      </c>
      <c r="T64" s="229">
        <f>Model!BB34</f>
        <v>20908.17218503125</v>
      </c>
      <c r="U64" s="229">
        <f>Model!BC34</f>
        <v>21953.580794282814</v>
      </c>
      <c r="V64" s="229">
        <f>Model!BD34</f>
        <v>23051.259833996955</v>
      </c>
      <c r="W64" s="229">
        <f>Model!BE34</f>
        <v>24203.822825696803</v>
      </c>
      <c r="X64" s="229">
        <f>Model!BF34</f>
        <v>25414.013966981642</v>
      </c>
      <c r="Y64" s="229">
        <f>Model!BG34</f>
        <v>26684.714665330728</v>
      </c>
      <c r="Z64" s="231">
        <f>Model!BH34</f>
        <v>28018.950398597266</v>
      </c>
      <c r="AA64" s="235">
        <f>Model!BI34</f>
        <v>30008.295876897675</v>
      </c>
      <c r="AB64" s="229">
        <f>Model!BJ34</f>
        <v>31208.627711973586</v>
      </c>
      <c r="AC64" s="229">
        <f>Model!BK34</f>
        <v>32456.972820452531</v>
      </c>
      <c r="AD64" s="229">
        <f>Model!BL34</f>
        <v>33755.251733270634</v>
      </c>
      <c r="AE64" s="229">
        <f>Model!BM34</f>
        <v>35105.461802601458</v>
      </c>
      <c r="AF64" s="229">
        <f>Model!BN34</f>
        <v>36509.680274705519</v>
      </c>
      <c r="AG64" s="229">
        <f>Model!BO34</f>
        <v>37970.06748569374</v>
      </c>
      <c r="AH64" s="229">
        <f>Model!BP34</f>
        <v>39488.870185121486</v>
      </c>
      <c r="AI64" s="229">
        <f>Model!BQ34</f>
        <v>41068.42499252635</v>
      </c>
      <c r="AJ64" s="229">
        <f>Model!BR34</f>
        <v>42711.161992227404</v>
      </c>
      <c r="AK64" s="229">
        <f>Model!BS34</f>
        <v>44419.608471916501</v>
      </c>
      <c r="AL64" s="231">
        <f>Model!BT34</f>
        <v>45308.00064135484</v>
      </c>
      <c r="AM64" s="235">
        <f>Model!BU34</f>
        <v>72373.327596484654</v>
      </c>
      <c r="AN64" s="229">
        <f>Model!BV34</f>
        <v>75991.993976308891</v>
      </c>
      <c r="AO64" s="229">
        <f>Model!BW34</f>
        <v>79791.593675124343</v>
      </c>
      <c r="AP64" s="229">
        <f>Model!BX34</f>
        <v>83781.173358880551</v>
      </c>
      <c r="AQ64" s="229">
        <f>Model!BY34</f>
        <v>87970.232026824582</v>
      </c>
      <c r="AR64" s="229">
        <f>Model!BZ34</f>
        <v>92368.74362816583</v>
      </c>
      <c r="AS64" s="229">
        <f>Model!CA34</f>
        <v>96987.180809574129</v>
      </c>
      <c r="AT64" s="229">
        <f>Model!CB34</f>
        <v>101836.53985005284</v>
      </c>
      <c r="AU64" s="229">
        <f>Model!CC34</f>
        <v>106928.36684255548</v>
      </c>
      <c r="AV64" s="229">
        <f>Model!CD34</f>
        <v>112274.78518468325</v>
      </c>
      <c r="AW64" s="229">
        <f>Model!CE34</f>
        <v>117888.52444391743</v>
      </c>
      <c r="AX64" s="231">
        <f>Model!CF34</f>
        <v>118477.967066137</v>
      </c>
      <c r="AY64" s="235">
        <f>Model!CG34</f>
        <v>113116.8390563943</v>
      </c>
      <c r="AZ64" s="229">
        <f>Model!CH34</f>
        <v>115379.17583752218</v>
      </c>
      <c r="BA64" s="229">
        <f>Model!CI34</f>
        <v>117686.75935427262</v>
      </c>
      <c r="BB64" s="229">
        <f>Model!CJ34</f>
        <v>120040.49454135809</v>
      </c>
      <c r="BC64" s="229">
        <f>Model!CK34</f>
        <v>122441.30443218525</v>
      </c>
      <c r="BD64" s="229">
        <f>Model!CL34</f>
        <v>124890.13052082897</v>
      </c>
      <c r="BE64" s="229">
        <f>Model!CM34</f>
        <v>127387.93313124555</v>
      </c>
      <c r="BF64" s="229">
        <f>Model!CN34</f>
        <v>129935.69179387047</v>
      </c>
      <c r="BG64" s="229">
        <f>Model!CO34</f>
        <v>132534.40562974787</v>
      </c>
      <c r="BH64" s="229">
        <f>Model!CP34</f>
        <v>135185.09374234284</v>
      </c>
      <c r="BI64" s="229">
        <f>Model!CQ34</f>
        <v>137888.79561718969</v>
      </c>
      <c r="BJ64" s="229">
        <f>Model!CR34</f>
        <v>138578.23959527561</v>
      </c>
      <c r="BK64" s="235">
        <f>Model!CS34</f>
        <v>141523.02718667523</v>
      </c>
      <c r="BL64" s="229">
        <f>Model!CT34</f>
        <v>144353.48773040873</v>
      </c>
      <c r="BM64" s="229">
        <f>Model!CU34</f>
        <v>147240.55748501691</v>
      </c>
      <c r="BN64" s="229">
        <f>Model!CV34</f>
        <v>150185.36863471725</v>
      </c>
      <c r="BO64" s="229">
        <f>Model!CW34</f>
        <v>153189.07600741161</v>
      </c>
      <c r="BP64" s="229">
        <f>Model!CX34</f>
        <v>156252.85752755983</v>
      </c>
      <c r="BQ64" s="229">
        <f>Model!CY34</f>
        <v>159377.91467811103</v>
      </c>
      <c r="BR64" s="229">
        <f>Model!CZ34</f>
        <v>162565.47297167327</v>
      </c>
      <c r="BS64" s="229">
        <f>Model!DA34</f>
        <v>165816.78243110675</v>
      </c>
      <c r="BT64" s="229">
        <f>Model!DB34</f>
        <v>169133.11807972888</v>
      </c>
      <c r="BU64" s="229">
        <f>Model!DC34</f>
        <v>172515.78044132347</v>
      </c>
      <c r="BV64" s="231">
        <f>Model!DD34</f>
        <v>173378.35934353006</v>
      </c>
    </row>
    <row r="65" spans="1:74">
      <c r="A65" s="1"/>
      <c r="B65" s="81" t="str">
        <f>Model!E18</f>
        <v>Pro</v>
      </c>
      <c r="C65" s="235">
        <f>Model!AK35</f>
        <v>7644</v>
      </c>
      <c r="D65" s="229">
        <f>Model!AL35</f>
        <v>9163</v>
      </c>
      <c r="E65" s="229">
        <f>Model!AM35</f>
        <v>10976</v>
      </c>
      <c r="F65" s="229">
        <f>Model!AN35</f>
        <v>13181</v>
      </c>
      <c r="G65" s="229">
        <f>Model!AO35</f>
        <v>15827</v>
      </c>
      <c r="H65" s="229">
        <f>Model!AP35</f>
        <v>19012</v>
      </c>
      <c r="I65" s="229">
        <f>Model!AQ35</f>
        <v>20923</v>
      </c>
      <c r="J65" s="229">
        <f>Model!AR35</f>
        <v>23030</v>
      </c>
      <c r="K65" s="229">
        <f>Model!AS35</f>
        <v>25333</v>
      </c>
      <c r="L65" s="229">
        <f>Model!AT35</f>
        <v>26607</v>
      </c>
      <c r="M65" s="229">
        <f>Model!AU35</f>
        <v>27930</v>
      </c>
      <c r="N65" s="231">
        <f>Model!AV35</f>
        <v>29351</v>
      </c>
      <c r="O65" s="235">
        <f>Model!AW35</f>
        <v>30818.550000000003</v>
      </c>
      <c r="P65" s="229">
        <f>Model!AX35</f>
        <v>33900.405000000006</v>
      </c>
      <c r="Q65" s="229">
        <f>Model!AY35</f>
        <v>37290.445500000009</v>
      </c>
      <c r="R65" s="229">
        <f>Model!AZ35</f>
        <v>41019.490050000015</v>
      </c>
      <c r="S65" s="229">
        <f>Model!BA35</f>
        <v>45121.439055000024</v>
      </c>
      <c r="T65" s="229">
        <f>Model!BB35</f>
        <v>49633.582960500025</v>
      </c>
      <c r="U65" s="229">
        <f>Model!BC35</f>
        <v>54596.941256550039</v>
      </c>
      <c r="V65" s="229">
        <f>Model!BD35</f>
        <v>60056.635382205044</v>
      </c>
      <c r="W65" s="229">
        <f>Model!BE35</f>
        <v>66062.298920425557</v>
      </c>
      <c r="X65" s="229">
        <f>Model!BF35</f>
        <v>69365.413866446834</v>
      </c>
      <c r="Y65" s="229">
        <f>Model!BG35</f>
        <v>72833.684559769172</v>
      </c>
      <c r="Z65" s="231">
        <f>Model!BH35</f>
        <v>76475.36878775763</v>
      </c>
      <c r="AA65" s="235">
        <f>Model!BI35</f>
        <v>81905.119971688429</v>
      </c>
      <c r="AB65" s="229">
        <f>Model!BJ35</f>
        <v>85181.324770555962</v>
      </c>
      <c r="AC65" s="229">
        <f>Model!BK35</f>
        <v>88588.577761378212</v>
      </c>
      <c r="AD65" s="229">
        <f>Model!BL35</f>
        <v>92132.120871833336</v>
      </c>
      <c r="AE65" s="229">
        <f>Model!BM35</f>
        <v>95817.405706706675</v>
      </c>
      <c r="AF65" s="229">
        <f>Model!BN35</f>
        <v>99650.10193497494</v>
      </c>
      <c r="AG65" s="229">
        <f>Model!BO35</f>
        <v>103636.10601237394</v>
      </c>
      <c r="AH65" s="229">
        <f>Model!BP35</f>
        <v>107781.5502528689</v>
      </c>
      <c r="AI65" s="229">
        <f>Model!BQ35</f>
        <v>112092.81226298366</v>
      </c>
      <c r="AJ65" s="229">
        <f>Model!BR35</f>
        <v>116576.52475350302</v>
      </c>
      <c r="AK65" s="229">
        <f>Model!BS35</f>
        <v>121239.58574364315</v>
      </c>
      <c r="AL65" s="231">
        <f>Model!BT35</f>
        <v>121239.58574364315</v>
      </c>
      <c r="AM65" s="235">
        <f>Model!BU35</f>
        <v>149912.09281626943</v>
      </c>
      <c r="AN65" s="229">
        <f>Model!BV35</f>
        <v>154409.45560075753</v>
      </c>
      <c r="AO65" s="229">
        <f>Model!BW35</f>
        <v>159041.73926878025</v>
      </c>
      <c r="AP65" s="229">
        <f>Model!BX35</f>
        <v>163812.99144684366</v>
      </c>
      <c r="AQ65" s="229">
        <f>Model!BY35</f>
        <v>168727.38119024897</v>
      </c>
      <c r="AR65" s="229">
        <f>Model!BZ35</f>
        <v>173789.20262595644</v>
      </c>
      <c r="AS65" s="229">
        <f>Model!CA35</f>
        <v>179002.87870473514</v>
      </c>
      <c r="AT65" s="229">
        <f>Model!CB35</f>
        <v>184372.96506587719</v>
      </c>
      <c r="AU65" s="229">
        <f>Model!CC35</f>
        <v>189904.15401785349</v>
      </c>
      <c r="AV65" s="229">
        <f>Model!CD35</f>
        <v>195601.27863838911</v>
      </c>
      <c r="AW65" s="229">
        <f>Model!CE35</f>
        <v>201469.31699754077</v>
      </c>
      <c r="AX65" s="231">
        <f>Model!CF35</f>
        <v>202476.66358252845</v>
      </c>
      <c r="AY65" s="235">
        <f>Model!CG35</f>
        <v>207558.82783844988</v>
      </c>
      <c r="AZ65" s="229">
        <f>Model!CH35</f>
        <v>211710.00439521886</v>
      </c>
      <c r="BA65" s="229">
        <f>Model!CI35</f>
        <v>215944.20448312326</v>
      </c>
      <c r="BB65" s="229">
        <f>Model!CJ35</f>
        <v>220263.08857278572</v>
      </c>
      <c r="BC65" s="229">
        <f>Model!CK35</f>
        <v>224668.35034424142</v>
      </c>
      <c r="BD65" s="229">
        <f>Model!CL35</f>
        <v>229161.71735112625</v>
      </c>
      <c r="BE65" s="229">
        <f>Model!CM35</f>
        <v>233744.9516981488</v>
      </c>
      <c r="BF65" s="229">
        <f>Model!CN35</f>
        <v>238419.85073211178</v>
      </c>
      <c r="BG65" s="229">
        <f>Model!CO35</f>
        <v>243188.24774675403</v>
      </c>
      <c r="BH65" s="229">
        <f>Model!CP35</f>
        <v>248052.01270168912</v>
      </c>
      <c r="BI65" s="229">
        <f>Model!CQ35</f>
        <v>253013.05295572293</v>
      </c>
      <c r="BJ65" s="229">
        <f>Model!CR35</f>
        <v>254278.11822050152</v>
      </c>
      <c r="BK65" s="235">
        <f>Model!CS35</f>
        <v>260660.49898783612</v>
      </c>
      <c r="BL65" s="229">
        <f>Model!CT35</f>
        <v>265873.70896759286</v>
      </c>
      <c r="BM65" s="229">
        <f>Model!CU35</f>
        <v>271191.18314694474</v>
      </c>
      <c r="BN65" s="229">
        <f>Model!CV35</f>
        <v>276615.00680988358</v>
      </c>
      <c r="BO65" s="229">
        <f>Model!CW35</f>
        <v>282147.30694608128</v>
      </c>
      <c r="BP65" s="229">
        <f>Model!CX35</f>
        <v>287790.25308500289</v>
      </c>
      <c r="BQ65" s="229">
        <f>Model!CY35</f>
        <v>293546.05814670294</v>
      </c>
      <c r="BR65" s="229">
        <f>Model!CZ35</f>
        <v>299416.97930963704</v>
      </c>
      <c r="BS65" s="229">
        <f>Model!DA35</f>
        <v>305405.31889582978</v>
      </c>
      <c r="BT65" s="229">
        <f>Model!DB35</f>
        <v>311513.42527374637</v>
      </c>
      <c r="BU65" s="229">
        <f>Model!DC35</f>
        <v>317743.69377922127</v>
      </c>
      <c r="BV65" s="231">
        <f>Model!DD35</f>
        <v>319332.41224811738</v>
      </c>
    </row>
    <row r="66" spans="1:74">
      <c r="A66" s="1"/>
      <c r="B66" s="81" t="str">
        <f>Model!E19</f>
        <v>Mult-User</v>
      </c>
      <c r="C66" s="235">
        <f>Model!AK36</f>
        <v>30000</v>
      </c>
      <c r="D66" s="229">
        <f>Model!AL36</f>
        <v>36000</v>
      </c>
      <c r="E66" s="229">
        <f>Model!AM36</f>
        <v>43250</v>
      </c>
      <c r="F66" s="229">
        <f>Model!AN36</f>
        <v>52000</v>
      </c>
      <c r="G66" s="229">
        <f>Model!AO36</f>
        <v>62500</v>
      </c>
      <c r="H66" s="229">
        <f>Model!AP36</f>
        <v>75000</v>
      </c>
      <c r="I66" s="229">
        <f>Model!AQ36</f>
        <v>82500</v>
      </c>
      <c r="J66" s="229">
        <f>Model!AR36</f>
        <v>90750</v>
      </c>
      <c r="K66" s="229">
        <f>Model!AS36</f>
        <v>99750</v>
      </c>
      <c r="L66" s="229">
        <f>Model!AT36</f>
        <v>107750</v>
      </c>
      <c r="M66" s="229">
        <f>Model!AU36</f>
        <v>113250</v>
      </c>
      <c r="N66" s="231">
        <f>Model!AV36</f>
        <v>119000</v>
      </c>
      <c r="O66" s="235">
        <f>Model!AW36</f>
        <v>143990</v>
      </c>
      <c r="P66" s="229">
        <f>Model!AX36</f>
        <v>158389</v>
      </c>
      <c r="Q66" s="229">
        <f>Model!AY36</f>
        <v>174227.90000000002</v>
      </c>
      <c r="R66" s="229">
        <f>Model!AZ36</f>
        <v>191650.69000000003</v>
      </c>
      <c r="S66" s="229">
        <f>Model!BA36</f>
        <v>210815.75900000005</v>
      </c>
      <c r="T66" s="229">
        <f>Model!BB36</f>
        <v>231897.33490000007</v>
      </c>
      <c r="U66" s="229">
        <f>Model!BC36</f>
        <v>243492.20164500008</v>
      </c>
      <c r="V66" s="229">
        <f>Model!BD36</f>
        <v>255666.81172725011</v>
      </c>
      <c r="W66" s="229">
        <f>Model!BE36</f>
        <v>268450.15231361263</v>
      </c>
      <c r="X66" s="229">
        <f>Model!BF36</f>
        <v>281872.65992929327</v>
      </c>
      <c r="Y66" s="229">
        <f>Model!BG36</f>
        <v>295966.29292575794</v>
      </c>
      <c r="Z66" s="231">
        <f>Model!BH36</f>
        <v>310764.60757204588</v>
      </c>
      <c r="AA66" s="235">
        <f>Model!BI36</f>
        <v>415294.52102809766</v>
      </c>
      <c r="AB66" s="229">
        <f>Model!BJ36</f>
        <v>431906.30186922161</v>
      </c>
      <c r="AC66" s="229">
        <f>Model!BK36</f>
        <v>449182.5539439905</v>
      </c>
      <c r="AD66" s="229">
        <f>Model!BL36</f>
        <v>467149.85610175011</v>
      </c>
      <c r="AE66" s="229">
        <f>Model!BM36</f>
        <v>485835.85034582013</v>
      </c>
      <c r="AF66" s="229">
        <f>Model!BN36</f>
        <v>505269.28435965301</v>
      </c>
      <c r="AG66" s="229">
        <f>Model!BO36</f>
        <v>525480.05573403917</v>
      </c>
      <c r="AH66" s="229">
        <f>Model!BP36</f>
        <v>546499.25796340068</v>
      </c>
      <c r="AI66" s="229">
        <f>Model!BQ36</f>
        <v>568359.22828193672</v>
      </c>
      <c r="AJ66" s="229">
        <f>Model!BR36</f>
        <v>591093.59741321427</v>
      </c>
      <c r="AK66" s="229">
        <f>Model!BS36</f>
        <v>614737.34130974277</v>
      </c>
      <c r="AL66" s="231">
        <f>Model!BT36</f>
        <v>627032.08813593758</v>
      </c>
      <c r="AM66" s="235">
        <f>Model!BU36</f>
        <v>1107159.5156228843</v>
      </c>
      <c r="AN66" s="229">
        <f>Model!BV36</f>
        <v>1140374.3010915706</v>
      </c>
      <c r="AO66" s="229">
        <f>Model!BW36</f>
        <v>1174585.5301243179</v>
      </c>
      <c r="AP66" s="229">
        <f>Model!BX36</f>
        <v>1209823.0960280474</v>
      </c>
      <c r="AQ66" s="229">
        <f>Model!BY36</f>
        <v>1246117.7889088888</v>
      </c>
      <c r="AR66" s="229">
        <f>Model!BZ36</f>
        <v>1283501.3225761554</v>
      </c>
      <c r="AS66" s="229">
        <f>Model!CA36</f>
        <v>1322006.3622534401</v>
      </c>
      <c r="AT66" s="229">
        <f>Model!CB36</f>
        <v>1361666.5531210434</v>
      </c>
      <c r="AU66" s="229">
        <f>Model!CC36</f>
        <v>1402516.5497146747</v>
      </c>
      <c r="AV66" s="229">
        <f>Model!CD36</f>
        <v>1444592.0462061148</v>
      </c>
      <c r="AW66" s="229">
        <f>Model!CE36</f>
        <v>1487929.8075922984</v>
      </c>
      <c r="AX66" s="231">
        <f>Model!CF36</f>
        <v>1495369.4566302595</v>
      </c>
      <c r="AY66" s="235">
        <f>Model!CG36</f>
        <v>2504743.8398556844</v>
      </c>
      <c r="AZ66" s="229">
        <f>Model!CH36</f>
        <v>2554838.716652798</v>
      </c>
      <c r="BA66" s="229">
        <f>Model!CI36</f>
        <v>2605935.4909858545</v>
      </c>
      <c r="BB66" s="229">
        <f>Model!CJ36</f>
        <v>2658054.2008055714</v>
      </c>
      <c r="BC66" s="229">
        <f>Model!CK36</f>
        <v>2711215.2848216831</v>
      </c>
      <c r="BD66" s="229">
        <f>Model!CL36</f>
        <v>2765439.590518117</v>
      </c>
      <c r="BE66" s="229">
        <f>Model!CM36</f>
        <v>2820748.3823284791</v>
      </c>
      <c r="BF66" s="229">
        <f>Model!CN36</f>
        <v>2877163.3499750486</v>
      </c>
      <c r="BG66" s="229">
        <f>Model!CO36</f>
        <v>2934706.6169745498</v>
      </c>
      <c r="BH66" s="229">
        <f>Model!CP36</f>
        <v>2993400.7493140413</v>
      </c>
      <c r="BI66" s="229">
        <f>Model!CQ36</f>
        <v>3053268.7643003217</v>
      </c>
      <c r="BJ66" s="229">
        <f>Model!CR36</f>
        <v>3068535.1081218231</v>
      </c>
      <c r="BK66" s="235">
        <f>Model!CS36</f>
        <v>5396786.121409256</v>
      </c>
      <c r="BL66" s="229">
        <f>Model!CT36</f>
        <v>5504721.8438374419</v>
      </c>
      <c r="BM66" s="229">
        <f>Model!CU36</f>
        <v>5614816.2807141906</v>
      </c>
      <c r="BN66" s="229">
        <f>Model!CV36</f>
        <v>5727112.6063284753</v>
      </c>
      <c r="BO66" s="229">
        <f>Model!CW36</f>
        <v>5841654.8584550442</v>
      </c>
      <c r="BP66" s="229">
        <f>Model!CX36</f>
        <v>5958487.9556241455</v>
      </c>
      <c r="BQ66" s="229">
        <f>Model!CY36</f>
        <v>6077657.7147366283</v>
      </c>
      <c r="BR66" s="229">
        <f>Model!CZ36</f>
        <v>6199210.8690313604</v>
      </c>
      <c r="BS66" s="229">
        <f>Model!DA36</f>
        <v>6323195.0864119874</v>
      </c>
      <c r="BT66" s="229">
        <f>Model!DB36</f>
        <v>6449658.9881402273</v>
      </c>
      <c r="BU66" s="229">
        <f>Model!DC36</f>
        <v>6578652.1679030322</v>
      </c>
      <c r="BV66" s="231">
        <f>Model!DD36</f>
        <v>6611545.4287425475</v>
      </c>
    </row>
    <row r="67" spans="1:74">
      <c r="A67" s="1"/>
      <c r="B67" s="81" t="str">
        <f>Model!E20</f>
        <v>Invoice Financing</v>
      </c>
      <c r="C67" s="235">
        <f>Model!AK37</f>
        <v>0</v>
      </c>
      <c r="D67" s="229">
        <f>Model!AL37</f>
        <v>0</v>
      </c>
      <c r="E67" s="229">
        <f>Model!AM37</f>
        <v>0</v>
      </c>
      <c r="F67" s="229">
        <f>Model!AN37</f>
        <v>0</v>
      </c>
      <c r="G67" s="229">
        <f>Model!AO37</f>
        <v>0</v>
      </c>
      <c r="H67" s="229">
        <f>Model!AP37</f>
        <v>0</v>
      </c>
      <c r="I67" s="229">
        <f>Model!AQ37</f>
        <v>0</v>
      </c>
      <c r="J67" s="229">
        <f>Model!AR37</f>
        <v>0</v>
      </c>
      <c r="K67" s="229">
        <f>Model!AS37</f>
        <v>0</v>
      </c>
      <c r="L67" s="229">
        <f>Model!AT37</f>
        <v>0</v>
      </c>
      <c r="M67" s="229">
        <f>Model!AU37</f>
        <v>0</v>
      </c>
      <c r="N67" s="231">
        <f>Model!AV37</f>
        <v>0</v>
      </c>
      <c r="O67" s="235">
        <f>Model!AW37</f>
        <v>0</v>
      </c>
      <c r="P67" s="229">
        <f>Model!AX37</f>
        <v>0</v>
      </c>
      <c r="Q67" s="229">
        <f>Model!AY37</f>
        <v>0</v>
      </c>
      <c r="R67" s="229">
        <f>Model!AZ37</f>
        <v>0</v>
      </c>
      <c r="S67" s="229">
        <f>Model!BA37</f>
        <v>0</v>
      </c>
      <c r="T67" s="229">
        <f>Model!BB37</f>
        <v>0</v>
      </c>
      <c r="U67" s="229">
        <f>Model!BC37</f>
        <v>5000</v>
      </c>
      <c r="V67" s="229">
        <f>Model!BD37</f>
        <v>15000</v>
      </c>
      <c r="W67" s="229">
        <f>Model!BE37</f>
        <v>30000</v>
      </c>
      <c r="X67" s="229">
        <f>Model!BF37</f>
        <v>50000</v>
      </c>
      <c r="Y67" s="229">
        <f>Model!BG37</f>
        <v>75000</v>
      </c>
      <c r="Z67" s="231">
        <f>Model!BH37</f>
        <v>85000</v>
      </c>
      <c r="AA67" s="235">
        <f>Model!BI37</f>
        <v>97750</v>
      </c>
      <c r="AB67" s="229">
        <f>Model!BJ37</f>
        <v>112400</v>
      </c>
      <c r="AC67" s="229">
        <f>Model!BK37</f>
        <v>129250</v>
      </c>
      <c r="AD67" s="229">
        <f>Model!BL37</f>
        <v>148650</v>
      </c>
      <c r="AE67" s="229">
        <f>Model!BM37</f>
        <v>170950</v>
      </c>
      <c r="AF67" s="229">
        <f>Model!BN37</f>
        <v>196600</v>
      </c>
      <c r="AG67" s="229">
        <f>Model!BO37</f>
        <v>226100</v>
      </c>
      <c r="AH67" s="229">
        <f>Model!BP37</f>
        <v>260000</v>
      </c>
      <c r="AI67" s="229">
        <f>Model!BQ37</f>
        <v>299000</v>
      </c>
      <c r="AJ67" s="229">
        <f>Model!BR37</f>
        <v>343850</v>
      </c>
      <c r="AK67" s="229">
        <f>Model!BS37</f>
        <v>395450</v>
      </c>
      <c r="AL67" s="231">
        <f>Model!BT37</f>
        <v>454750</v>
      </c>
      <c r="AM67" s="235">
        <f>Model!BU37</f>
        <v>600270</v>
      </c>
      <c r="AN67" s="229">
        <f>Model!BV37</f>
        <v>660297</v>
      </c>
      <c r="AO67" s="229">
        <f>Model!BW37</f>
        <v>726326.70000000007</v>
      </c>
      <c r="AP67" s="229">
        <f>Model!BX37</f>
        <v>762643.03500000015</v>
      </c>
      <c r="AQ67" s="229">
        <f>Model!BY37</f>
        <v>800775.18675000011</v>
      </c>
      <c r="AR67" s="229">
        <f>Model!BZ37</f>
        <v>816790.69048500014</v>
      </c>
      <c r="AS67" s="229">
        <f>Model!CA37</f>
        <v>833126.50429470022</v>
      </c>
      <c r="AT67" s="229">
        <f>Model!CB37</f>
        <v>849789.03438059415</v>
      </c>
      <c r="AU67" s="229">
        <f>Model!CC37</f>
        <v>866784.81506820605</v>
      </c>
      <c r="AV67" s="229">
        <f>Model!CD37</f>
        <v>871118.73914354702</v>
      </c>
      <c r="AW67" s="229">
        <f>Model!CE37</f>
        <v>875474.33283926465</v>
      </c>
      <c r="AX67" s="231">
        <f>Model!CF37</f>
        <v>879851.7045034609</v>
      </c>
      <c r="AY67" s="235">
        <f>Model!CG37</f>
        <v>1105313.7037824728</v>
      </c>
      <c r="AZ67" s="229">
        <f>Model!CH37</f>
        <v>1116366.8408202974</v>
      </c>
      <c r="BA67" s="229">
        <f>Model!CI37</f>
        <v>1127530.5092285003</v>
      </c>
      <c r="BB67" s="229">
        <f>Model!CJ37</f>
        <v>1138805.8143207852</v>
      </c>
      <c r="BC67" s="229">
        <f>Model!CK37</f>
        <v>1150193.8724639933</v>
      </c>
      <c r="BD67" s="229">
        <f>Model!CL37</f>
        <v>1161695.8111886331</v>
      </c>
      <c r="BE67" s="229">
        <f>Model!CM37</f>
        <v>1173312.7693005195</v>
      </c>
      <c r="BF67" s="229">
        <f>Model!CN37</f>
        <v>1185045.8969935246</v>
      </c>
      <c r="BG67" s="229">
        <f>Model!CO37</f>
        <v>1196896.3559634599</v>
      </c>
      <c r="BH67" s="229">
        <f>Model!CP37</f>
        <v>1208865.3195230945</v>
      </c>
      <c r="BI67" s="229">
        <f>Model!CQ37</f>
        <v>1220953.9727183254</v>
      </c>
      <c r="BJ67" s="229">
        <f>Model!CR37</f>
        <v>1227058.742581917</v>
      </c>
      <c r="BK67" s="235">
        <f>Model!CS37</f>
        <v>1644258.7150597684</v>
      </c>
      <c r="BL67" s="229">
        <f>Model!CT37</f>
        <v>1660701.3022103659</v>
      </c>
      <c r="BM67" s="229">
        <f>Model!CU37</f>
        <v>1677308.3152324697</v>
      </c>
      <c r="BN67" s="229">
        <f>Model!CV37</f>
        <v>1694081.3983847944</v>
      </c>
      <c r="BO67" s="229">
        <f>Model!CW37</f>
        <v>1711022.2123686424</v>
      </c>
      <c r="BP67" s="229">
        <f>Model!CX37</f>
        <v>1728132.4344923291</v>
      </c>
      <c r="BQ67" s="229">
        <f>Model!CY37</f>
        <v>1745413.7588372524</v>
      </c>
      <c r="BR67" s="229">
        <f>Model!CZ37</f>
        <v>1762867.8964256246</v>
      </c>
      <c r="BS67" s="229">
        <f>Model!DA37</f>
        <v>1780496.5753898812</v>
      </c>
      <c r="BT67" s="229">
        <f>Model!DB37</f>
        <v>1798301.5411437799</v>
      </c>
      <c r="BU67" s="229">
        <f>Model!DC37</f>
        <v>1816284.5565552176</v>
      </c>
      <c r="BV67" s="231">
        <f>Model!DD37</f>
        <v>1825365.9793379935</v>
      </c>
    </row>
    <row r="68" spans="1:74">
      <c r="A68" s="1"/>
      <c r="B68" s="81" t="str">
        <f>Model!E21</f>
        <v>Referral Fees</v>
      </c>
      <c r="C68" s="235">
        <f>Model!AK38</f>
        <v>0</v>
      </c>
      <c r="D68" s="229">
        <f>Model!AL38</f>
        <v>0</v>
      </c>
      <c r="E68" s="229">
        <f>Model!AM38</f>
        <v>0</v>
      </c>
      <c r="F68" s="229">
        <f>Model!AN38</f>
        <v>0</v>
      </c>
      <c r="G68" s="229">
        <f>Model!AO38</f>
        <v>0</v>
      </c>
      <c r="H68" s="229">
        <f>Model!AP38</f>
        <v>0</v>
      </c>
      <c r="I68" s="229">
        <f>Model!AQ38</f>
        <v>0</v>
      </c>
      <c r="J68" s="229">
        <f>Model!AR38</f>
        <v>0</v>
      </c>
      <c r="K68" s="229">
        <f>Model!AS38</f>
        <v>0</v>
      </c>
      <c r="L68" s="229">
        <f>Model!AT38</f>
        <v>0</v>
      </c>
      <c r="M68" s="229">
        <f>Model!AU38</f>
        <v>0</v>
      </c>
      <c r="N68" s="231">
        <f>Model!AV38</f>
        <v>0</v>
      </c>
      <c r="O68" s="235">
        <f>Model!AW38</f>
        <v>0</v>
      </c>
      <c r="P68" s="229">
        <f>Model!AX38</f>
        <v>0</v>
      </c>
      <c r="Q68" s="229">
        <f>Model!AY38</f>
        <v>0</v>
      </c>
      <c r="R68" s="229">
        <f>Model!AZ38</f>
        <v>0</v>
      </c>
      <c r="S68" s="229">
        <f>Model!BA38</f>
        <v>0</v>
      </c>
      <c r="T68" s="229">
        <f>Model!BB38</f>
        <v>0</v>
      </c>
      <c r="U68" s="229">
        <f>Model!BC38</f>
        <v>0</v>
      </c>
      <c r="V68" s="229">
        <f>Model!BD38</f>
        <v>0</v>
      </c>
      <c r="W68" s="229">
        <f>Model!BE38</f>
        <v>0</v>
      </c>
      <c r="X68" s="229">
        <f>Model!BF38</f>
        <v>0</v>
      </c>
      <c r="Y68" s="229">
        <f>Model!BG38</f>
        <v>0</v>
      </c>
      <c r="Z68" s="231">
        <f>Model!BH38</f>
        <v>0</v>
      </c>
      <c r="AA68" s="235">
        <f>Model!BI38</f>
        <v>0</v>
      </c>
      <c r="AB68" s="229">
        <f>Model!BJ38</f>
        <v>0</v>
      </c>
      <c r="AC68" s="229">
        <f>Model!BK38</f>
        <v>0</v>
      </c>
      <c r="AD68" s="229">
        <f>Model!BL38</f>
        <v>0</v>
      </c>
      <c r="AE68" s="229">
        <f>Model!BM38</f>
        <v>0</v>
      </c>
      <c r="AF68" s="229">
        <f>Model!BN38</f>
        <v>0</v>
      </c>
      <c r="AG68" s="229">
        <f>Model!BO38</f>
        <v>0</v>
      </c>
      <c r="AH68" s="229">
        <f>Model!BP38</f>
        <v>0</v>
      </c>
      <c r="AI68" s="229">
        <f>Model!BQ38</f>
        <v>0</v>
      </c>
      <c r="AJ68" s="229">
        <f>Model!BR38</f>
        <v>0</v>
      </c>
      <c r="AK68" s="229">
        <f>Model!BS38</f>
        <v>0</v>
      </c>
      <c r="AL68" s="231">
        <f>Model!BT38</f>
        <v>0</v>
      </c>
      <c r="AM68" s="235">
        <f>Model!BU38</f>
        <v>0</v>
      </c>
      <c r="AN68" s="229">
        <f>Model!BV38</f>
        <v>0</v>
      </c>
      <c r="AO68" s="229">
        <f>Model!BW38</f>
        <v>0</v>
      </c>
      <c r="AP68" s="229">
        <f>Model!BX38</f>
        <v>0</v>
      </c>
      <c r="AQ68" s="229">
        <f>Model!BY38</f>
        <v>0</v>
      </c>
      <c r="AR68" s="229">
        <f>Model!BZ38</f>
        <v>0</v>
      </c>
      <c r="AS68" s="229">
        <f>Model!CA38</f>
        <v>0</v>
      </c>
      <c r="AT68" s="229">
        <f>Model!CB38</f>
        <v>0</v>
      </c>
      <c r="AU68" s="229">
        <f>Model!CC38</f>
        <v>0</v>
      </c>
      <c r="AV68" s="229">
        <f>Model!CD38</f>
        <v>0</v>
      </c>
      <c r="AW68" s="229">
        <f>Model!CE38</f>
        <v>0</v>
      </c>
      <c r="AX68" s="231">
        <f>Model!CF38</f>
        <v>0</v>
      </c>
      <c r="AY68" s="235">
        <f>Model!CG38</f>
        <v>0</v>
      </c>
      <c r="AZ68" s="229">
        <f>Model!CH38</f>
        <v>0</v>
      </c>
      <c r="BA68" s="229">
        <f>Model!CI38</f>
        <v>0</v>
      </c>
      <c r="BB68" s="229">
        <f>Model!CJ38</f>
        <v>0</v>
      </c>
      <c r="BC68" s="229">
        <f>Model!CK38</f>
        <v>0</v>
      </c>
      <c r="BD68" s="229">
        <f>Model!CL38</f>
        <v>0</v>
      </c>
      <c r="BE68" s="229">
        <f>Model!CM38</f>
        <v>0</v>
      </c>
      <c r="BF68" s="229">
        <f>Model!CN38</f>
        <v>0</v>
      </c>
      <c r="BG68" s="229">
        <f>Model!CO38</f>
        <v>0</v>
      </c>
      <c r="BH68" s="229">
        <f>Model!CP38</f>
        <v>0</v>
      </c>
      <c r="BI68" s="229">
        <f>Model!CQ38</f>
        <v>0</v>
      </c>
      <c r="BJ68" s="229">
        <f>Model!CR38</f>
        <v>0</v>
      </c>
      <c r="BK68" s="235">
        <f>Model!CS38</f>
        <v>0</v>
      </c>
      <c r="BL68" s="229">
        <f>Model!CT38</f>
        <v>0</v>
      </c>
      <c r="BM68" s="229">
        <f>Model!CU38</f>
        <v>0</v>
      </c>
      <c r="BN68" s="229">
        <f>Model!CV38</f>
        <v>0</v>
      </c>
      <c r="BO68" s="229">
        <f>Model!CW38</f>
        <v>0</v>
      </c>
      <c r="BP68" s="229">
        <f>Model!CX38</f>
        <v>0</v>
      </c>
      <c r="BQ68" s="229">
        <f>Model!CY38</f>
        <v>0</v>
      </c>
      <c r="BR68" s="229">
        <f>Model!CZ38</f>
        <v>0</v>
      </c>
      <c r="BS68" s="229">
        <f>Model!DA38</f>
        <v>0</v>
      </c>
      <c r="BT68" s="229">
        <f>Model!DB38</f>
        <v>0</v>
      </c>
      <c r="BU68" s="229">
        <f>Model!DC38</f>
        <v>0</v>
      </c>
      <c r="BV68" s="231">
        <f>Model!DD38</f>
        <v>0</v>
      </c>
    </row>
    <row r="69" spans="1:74">
      <c r="A69" s="1"/>
      <c r="B69" s="84"/>
      <c r="C69" s="236"/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32"/>
      <c r="O69" s="236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32"/>
      <c r="AA69" s="236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32"/>
      <c r="AM69" s="236"/>
      <c r="AN69" s="228"/>
      <c r="AO69" s="228"/>
      <c r="AP69" s="228"/>
      <c r="AQ69" s="228"/>
      <c r="AR69" s="228"/>
      <c r="AS69" s="228"/>
      <c r="AT69" s="228"/>
      <c r="AU69" s="228"/>
      <c r="AV69" s="228"/>
      <c r="AW69" s="228"/>
      <c r="AX69" s="232"/>
      <c r="AY69" s="236"/>
      <c r="AZ69" s="228"/>
      <c r="BA69" s="228"/>
      <c r="BB69" s="228"/>
      <c r="BC69" s="228"/>
      <c r="BD69" s="228"/>
      <c r="BE69" s="228"/>
      <c r="BF69" s="228"/>
      <c r="BG69" s="228"/>
      <c r="BH69" s="228"/>
      <c r="BI69" s="228"/>
      <c r="BJ69" s="228"/>
      <c r="BK69" s="236"/>
      <c r="BL69" s="228"/>
      <c r="BM69" s="228"/>
      <c r="BN69" s="228"/>
      <c r="BO69" s="228"/>
      <c r="BP69" s="228"/>
      <c r="BQ69" s="228"/>
      <c r="BR69" s="228"/>
      <c r="BS69" s="228"/>
      <c r="BT69" s="228"/>
      <c r="BU69" s="228"/>
      <c r="BV69" s="232"/>
    </row>
    <row r="70" spans="1:74">
      <c r="A70" s="1"/>
      <c r="B70" s="216"/>
      <c r="C70" s="234"/>
      <c r="D70" s="226"/>
      <c r="E70" s="226"/>
      <c r="F70" s="226"/>
      <c r="G70" s="226"/>
      <c r="H70" s="226"/>
      <c r="I70" s="226"/>
      <c r="J70" s="226"/>
      <c r="K70" s="226"/>
      <c r="L70" s="226"/>
      <c r="M70" s="226"/>
      <c r="N70" s="230"/>
      <c r="O70" s="234"/>
      <c r="P70" s="226"/>
      <c r="Q70" s="226"/>
      <c r="R70" s="226"/>
      <c r="S70" s="226"/>
      <c r="T70" s="226"/>
      <c r="U70" s="226"/>
      <c r="V70" s="226"/>
      <c r="W70" s="226"/>
      <c r="X70" s="226"/>
      <c r="Y70" s="226"/>
      <c r="Z70" s="230"/>
      <c r="AA70" s="234"/>
      <c r="AB70" s="226"/>
      <c r="AC70" s="226"/>
      <c r="AD70" s="226"/>
      <c r="AE70" s="226"/>
      <c r="AF70" s="226"/>
      <c r="AG70" s="226"/>
      <c r="AH70" s="226"/>
      <c r="AI70" s="226"/>
      <c r="AJ70" s="226"/>
      <c r="AK70" s="226"/>
      <c r="AL70" s="230"/>
      <c r="AM70" s="234"/>
      <c r="AN70" s="226"/>
      <c r="AO70" s="226"/>
      <c r="AP70" s="226"/>
      <c r="AQ70" s="226"/>
      <c r="AR70" s="226"/>
      <c r="AS70" s="226"/>
      <c r="AT70" s="226"/>
      <c r="AU70" s="226"/>
      <c r="AV70" s="226"/>
      <c r="AW70" s="226"/>
      <c r="AX70" s="230"/>
      <c r="AY70" s="234"/>
      <c r="AZ70" s="226"/>
      <c r="BA70" s="226"/>
      <c r="BB70" s="226"/>
      <c r="BC70" s="226"/>
      <c r="BD70" s="226"/>
      <c r="BE70" s="226"/>
      <c r="BF70" s="226"/>
      <c r="BG70" s="226"/>
      <c r="BH70" s="226"/>
      <c r="BI70" s="226"/>
      <c r="BJ70" s="226"/>
      <c r="BK70" s="234"/>
      <c r="BL70" s="226"/>
      <c r="BM70" s="226"/>
      <c r="BN70" s="226"/>
      <c r="BO70" s="226"/>
      <c r="BP70" s="226"/>
      <c r="BQ70" s="226"/>
      <c r="BR70" s="226"/>
      <c r="BS70" s="226"/>
      <c r="BT70" s="226"/>
      <c r="BU70" s="226"/>
      <c r="BV70" s="230"/>
    </row>
    <row r="71" spans="1:74">
      <c r="A71" s="1"/>
      <c r="B71" s="80" t="s">
        <v>21</v>
      </c>
      <c r="C71" s="238">
        <f t="shared" ref="C71:AH71" si="3">C$60</f>
        <v>44562</v>
      </c>
      <c r="D71" s="239">
        <f t="shared" si="3"/>
        <v>44593</v>
      </c>
      <c r="E71" s="239">
        <f t="shared" si="3"/>
        <v>44621</v>
      </c>
      <c r="F71" s="239">
        <f t="shared" si="3"/>
        <v>44652</v>
      </c>
      <c r="G71" s="239">
        <f t="shared" si="3"/>
        <v>44682</v>
      </c>
      <c r="H71" s="239">
        <f t="shared" si="3"/>
        <v>44713</v>
      </c>
      <c r="I71" s="239">
        <f t="shared" si="3"/>
        <v>44743</v>
      </c>
      <c r="J71" s="239">
        <f t="shared" si="3"/>
        <v>44774</v>
      </c>
      <c r="K71" s="239">
        <f t="shared" si="3"/>
        <v>44805</v>
      </c>
      <c r="L71" s="239">
        <f t="shared" si="3"/>
        <v>44835</v>
      </c>
      <c r="M71" s="239">
        <f t="shared" si="3"/>
        <v>44866</v>
      </c>
      <c r="N71" s="240">
        <f t="shared" si="3"/>
        <v>44896</v>
      </c>
      <c r="O71" s="238">
        <f t="shared" si="3"/>
        <v>44927</v>
      </c>
      <c r="P71" s="239">
        <f t="shared" si="3"/>
        <v>44958</v>
      </c>
      <c r="Q71" s="239">
        <f t="shared" si="3"/>
        <v>44986</v>
      </c>
      <c r="R71" s="239">
        <f t="shared" si="3"/>
        <v>45017</v>
      </c>
      <c r="S71" s="239">
        <f t="shared" si="3"/>
        <v>45047</v>
      </c>
      <c r="T71" s="239">
        <f t="shared" si="3"/>
        <v>45078</v>
      </c>
      <c r="U71" s="239">
        <f t="shared" si="3"/>
        <v>45108</v>
      </c>
      <c r="V71" s="239">
        <f t="shared" si="3"/>
        <v>45139</v>
      </c>
      <c r="W71" s="239">
        <f t="shared" si="3"/>
        <v>45170</v>
      </c>
      <c r="X71" s="239">
        <f t="shared" si="3"/>
        <v>45200</v>
      </c>
      <c r="Y71" s="239">
        <f t="shared" si="3"/>
        <v>45231</v>
      </c>
      <c r="Z71" s="240">
        <f t="shared" si="3"/>
        <v>45261</v>
      </c>
      <c r="AA71" s="238">
        <f t="shared" si="3"/>
        <v>45292</v>
      </c>
      <c r="AB71" s="239">
        <f t="shared" si="3"/>
        <v>45323</v>
      </c>
      <c r="AC71" s="239">
        <f t="shared" si="3"/>
        <v>45352</v>
      </c>
      <c r="AD71" s="239">
        <f t="shared" si="3"/>
        <v>45383</v>
      </c>
      <c r="AE71" s="239">
        <f t="shared" si="3"/>
        <v>45413</v>
      </c>
      <c r="AF71" s="239">
        <f t="shared" si="3"/>
        <v>45444</v>
      </c>
      <c r="AG71" s="239">
        <f t="shared" si="3"/>
        <v>45474</v>
      </c>
      <c r="AH71" s="239">
        <f t="shared" si="3"/>
        <v>45505</v>
      </c>
      <c r="AI71" s="239">
        <f t="shared" ref="AI71:BN71" si="4">AI$60</f>
        <v>45536</v>
      </c>
      <c r="AJ71" s="239">
        <f t="shared" si="4"/>
        <v>45566</v>
      </c>
      <c r="AK71" s="239">
        <f t="shared" si="4"/>
        <v>45597</v>
      </c>
      <c r="AL71" s="240">
        <f t="shared" si="4"/>
        <v>45627</v>
      </c>
      <c r="AM71" s="238">
        <f t="shared" si="4"/>
        <v>45658</v>
      </c>
      <c r="AN71" s="239">
        <f t="shared" si="4"/>
        <v>45689</v>
      </c>
      <c r="AO71" s="239">
        <f t="shared" si="4"/>
        <v>45717</v>
      </c>
      <c r="AP71" s="239">
        <f t="shared" si="4"/>
        <v>45748</v>
      </c>
      <c r="AQ71" s="239">
        <f t="shared" si="4"/>
        <v>45778</v>
      </c>
      <c r="AR71" s="239">
        <f t="shared" si="4"/>
        <v>45809</v>
      </c>
      <c r="AS71" s="239">
        <f t="shared" si="4"/>
        <v>45839</v>
      </c>
      <c r="AT71" s="239">
        <f t="shared" si="4"/>
        <v>45870</v>
      </c>
      <c r="AU71" s="239">
        <f t="shared" si="4"/>
        <v>45901</v>
      </c>
      <c r="AV71" s="239">
        <f t="shared" si="4"/>
        <v>45931</v>
      </c>
      <c r="AW71" s="239">
        <f t="shared" si="4"/>
        <v>45962</v>
      </c>
      <c r="AX71" s="240">
        <f t="shared" si="4"/>
        <v>45992</v>
      </c>
      <c r="AY71" s="238">
        <f t="shared" si="4"/>
        <v>46023</v>
      </c>
      <c r="AZ71" s="239">
        <f t="shared" si="4"/>
        <v>46054</v>
      </c>
      <c r="BA71" s="239">
        <f t="shared" si="4"/>
        <v>46082</v>
      </c>
      <c r="BB71" s="239">
        <f t="shared" si="4"/>
        <v>46113</v>
      </c>
      <c r="BC71" s="239">
        <f t="shared" si="4"/>
        <v>46143</v>
      </c>
      <c r="BD71" s="239">
        <f t="shared" si="4"/>
        <v>46174</v>
      </c>
      <c r="BE71" s="239">
        <f t="shared" si="4"/>
        <v>46204</v>
      </c>
      <c r="BF71" s="239">
        <f t="shared" si="4"/>
        <v>46235</v>
      </c>
      <c r="BG71" s="239">
        <f t="shared" si="4"/>
        <v>46266</v>
      </c>
      <c r="BH71" s="239">
        <f t="shared" si="4"/>
        <v>46296</v>
      </c>
      <c r="BI71" s="239">
        <f t="shared" si="4"/>
        <v>46327</v>
      </c>
      <c r="BJ71" s="239">
        <f t="shared" si="4"/>
        <v>46357</v>
      </c>
      <c r="BK71" s="238">
        <f t="shared" si="4"/>
        <v>46388</v>
      </c>
      <c r="BL71" s="239">
        <f t="shared" si="4"/>
        <v>46419</v>
      </c>
      <c r="BM71" s="239">
        <f t="shared" si="4"/>
        <v>46447</v>
      </c>
      <c r="BN71" s="239">
        <f t="shared" si="4"/>
        <v>46478</v>
      </c>
      <c r="BO71" s="239">
        <f t="shared" ref="BO71:BV71" si="5">BO$60</f>
        <v>46508</v>
      </c>
      <c r="BP71" s="239">
        <f t="shared" si="5"/>
        <v>46539</v>
      </c>
      <c r="BQ71" s="239">
        <f t="shared" si="5"/>
        <v>46569</v>
      </c>
      <c r="BR71" s="239">
        <f t="shared" si="5"/>
        <v>46600</v>
      </c>
      <c r="BS71" s="239">
        <f t="shared" si="5"/>
        <v>46631</v>
      </c>
      <c r="BT71" s="239">
        <f t="shared" si="5"/>
        <v>46661</v>
      </c>
      <c r="BU71" s="239">
        <f t="shared" si="5"/>
        <v>46692</v>
      </c>
      <c r="BV71" s="240">
        <f t="shared" si="5"/>
        <v>46722</v>
      </c>
    </row>
    <row r="72" spans="1:74">
      <c r="A72" s="1"/>
      <c r="B72" s="83" t="str">
        <f>Model!E73</f>
        <v>Executive &amp; Admin</v>
      </c>
      <c r="C72" s="227">
        <f>Model!AK73</f>
        <v>2</v>
      </c>
      <c r="D72" s="227">
        <f>Model!AL73</f>
        <v>2</v>
      </c>
      <c r="E72" s="227">
        <f>Model!AM73</f>
        <v>2</v>
      </c>
      <c r="F72" s="227">
        <f>Model!AN73</f>
        <v>2</v>
      </c>
      <c r="G72" s="227">
        <f>Model!AO73</f>
        <v>2</v>
      </c>
      <c r="H72" s="227">
        <f>Model!AP73</f>
        <v>2</v>
      </c>
      <c r="I72" s="227">
        <f>Model!AQ73</f>
        <v>3</v>
      </c>
      <c r="J72" s="227">
        <f>Model!AR73</f>
        <v>3</v>
      </c>
      <c r="K72" s="227">
        <f>Model!AS73</f>
        <v>2</v>
      </c>
      <c r="L72" s="227">
        <f>Model!AT73</f>
        <v>2</v>
      </c>
      <c r="M72" s="227">
        <f>Model!AU73</f>
        <v>3</v>
      </c>
      <c r="N72" s="233">
        <f>Model!AV73</f>
        <v>3</v>
      </c>
      <c r="O72" s="237">
        <f>Model!AW73</f>
        <v>3</v>
      </c>
      <c r="P72" s="227">
        <f>Model!AX73</f>
        <v>3</v>
      </c>
      <c r="Q72" s="227">
        <f>Model!AY73</f>
        <v>4</v>
      </c>
      <c r="R72" s="227">
        <f>Model!AZ73</f>
        <v>4</v>
      </c>
      <c r="S72" s="227">
        <f>Model!BA73</f>
        <v>4</v>
      </c>
      <c r="T72" s="227">
        <f>Model!BB73</f>
        <v>4</v>
      </c>
      <c r="U72" s="227">
        <f>Model!BC73</f>
        <v>4</v>
      </c>
      <c r="V72" s="227">
        <f>Model!BD73</f>
        <v>4</v>
      </c>
      <c r="W72" s="227">
        <f>Model!BE73</f>
        <v>4</v>
      </c>
      <c r="X72" s="227">
        <f>Model!BF73</f>
        <v>4</v>
      </c>
      <c r="Y72" s="227">
        <f>Model!BG73</f>
        <v>4</v>
      </c>
      <c r="Z72" s="233">
        <f>Model!BH73</f>
        <v>5</v>
      </c>
      <c r="AA72" s="237">
        <f>Model!BI73</f>
        <v>5</v>
      </c>
      <c r="AB72" s="227">
        <f>Model!BJ73</f>
        <v>5</v>
      </c>
      <c r="AC72" s="227">
        <f>Model!BK73</f>
        <v>5</v>
      </c>
      <c r="AD72" s="227">
        <f>Model!BL73</f>
        <v>5</v>
      </c>
      <c r="AE72" s="227">
        <f>Model!BM73</f>
        <v>5</v>
      </c>
      <c r="AF72" s="227">
        <f>Model!BN73</f>
        <v>5</v>
      </c>
      <c r="AG72" s="227">
        <f>Model!BO73</f>
        <v>6</v>
      </c>
      <c r="AH72" s="227">
        <f>Model!BP73</f>
        <v>6</v>
      </c>
      <c r="AI72" s="227">
        <f>Model!BQ73</f>
        <v>6</v>
      </c>
      <c r="AJ72" s="227">
        <f>Model!BR73</f>
        <v>6</v>
      </c>
      <c r="AK72" s="227">
        <f>Model!BS73</f>
        <v>6</v>
      </c>
      <c r="AL72" s="233">
        <f>Model!BT73</f>
        <v>6</v>
      </c>
      <c r="AM72" s="237">
        <f>Model!BU73</f>
        <v>6</v>
      </c>
      <c r="AN72" s="227">
        <f>Model!BV73</f>
        <v>6</v>
      </c>
      <c r="AO72" s="227">
        <f>Model!BW73</f>
        <v>6</v>
      </c>
      <c r="AP72" s="227">
        <f>Model!BX73</f>
        <v>6</v>
      </c>
      <c r="AQ72" s="227">
        <f>Model!BY73</f>
        <v>6</v>
      </c>
      <c r="AR72" s="227">
        <f>Model!BZ73</f>
        <v>6</v>
      </c>
      <c r="AS72" s="227">
        <f>Model!CA73</f>
        <v>8</v>
      </c>
      <c r="AT72" s="227">
        <f>Model!CB73</f>
        <v>8</v>
      </c>
      <c r="AU72" s="227">
        <f>Model!CC73</f>
        <v>8</v>
      </c>
      <c r="AV72" s="227">
        <f>Model!CD73</f>
        <v>8</v>
      </c>
      <c r="AW72" s="227">
        <f>Model!CE73</f>
        <v>9</v>
      </c>
      <c r="AX72" s="233">
        <f>Model!CF73</f>
        <v>9</v>
      </c>
      <c r="AY72" s="237">
        <f>Model!CG73</f>
        <v>9</v>
      </c>
      <c r="AZ72" s="227">
        <f>Model!CH73</f>
        <v>9</v>
      </c>
      <c r="BA72" s="227">
        <f>Model!CI73</f>
        <v>9</v>
      </c>
      <c r="BB72" s="227">
        <f>Model!CJ73</f>
        <v>9</v>
      </c>
      <c r="BC72" s="227">
        <f>Model!CK73</f>
        <v>10</v>
      </c>
      <c r="BD72" s="227">
        <f>Model!CL73</f>
        <v>10</v>
      </c>
      <c r="BE72" s="227">
        <f>Model!CM73</f>
        <v>10</v>
      </c>
      <c r="BF72" s="227">
        <f>Model!CN73</f>
        <v>10</v>
      </c>
      <c r="BG72" s="227">
        <f>Model!CO73</f>
        <v>10</v>
      </c>
      <c r="BH72" s="227">
        <f>Model!CP73</f>
        <v>10</v>
      </c>
      <c r="BI72" s="227">
        <f>Model!CQ73</f>
        <v>10</v>
      </c>
      <c r="BJ72" s="227">
        <f>Model!CR73</f>
        <v>10</v>
      </c>
      <c r="BK72" s="237">
        <f>Model!CS73</f>
        <v>10</v>
      </c>
      <c r="BL72" s="227">
        <f>Model!CT73</f>
        <v>11</v>
      </c>
      <c r="BM72" s="227">
        <f>Model!CU73</f>
        <v>12</v>
      </c>
      <c r="BN72" s="227">
        <f>Model!CV73</f>
        <v>13</v>
      </c>
      <c r="BO72" s="227">
        <f>Model!CW73</f>
        <v>14</v>
      </c>
      <c r="BP72" s="227">
        <f>Model!CX73</f>
        <v>14</v>
      </c>
      <c r="BQ72" s="227">
        <f>Model!CY73</f>
        <v>14</v>
      </c>
      <c r="BR72" s="227">
        <f>Model!CZ73</f>
        <v>14</v>
      </c>
      <c r="BS72" s="227">
        <f>Model!DA73</f>
        <v>14</v>
      </c>
      <c r="BT72" s="227">
        <f>Model!DB73</f>
        <v>14</v>
      </c>
      <c r="BU72" s="227">
        <f>Model!DC73</f>
        <v>14</v>
      </c>
      <c r="BV72" s="233">
        <f>Model!DD73</f>
        <v>14</v>
      </c>
    </row>
    <row r="73" spans="1:74">
      <c r="A73" s="1"/>
      <c r="B73" s="83" t="str">
        <f>Model!E74</f>
        <v>Sales</v>
      </c>
      <c r="C73" s="227">
        <f>Model!AK74</f>
        <v>2</v>
      </c>
      <c r="D73" s="227">
        <f>Model!AL74</f>
        <v>2</v>
      </c>
      <c r="E73" s="227">
        <f>Model!AM74</f>
        <v>2</v>
      </c>
      <c r="F73" s="227">
        <f>Model!AN74</f>
        <v>2</v>
      </c>
      <c r="G73" s="227">
        <f>Model!AO74</f>
        <v>3</v>
      </c>
      <c r="H73" s="227">
        <f>Model!AP74</f>
        <v>3</v>
      </c>
      <c r="I73" s="227">
        <f>Model!AQ74</f>
        <v>3</v>
      </c>
      <c r="J73" s="227">
        <f>Model!AR74</f>
        <v>3</v>
      </c>
      <c r="K73" s="227">
        <f>Model!AS74</f>
        <v>3</v>
      </c>
      <c r="L73" s="227">
        <f>Model!AT74</f>
        <v>3</v>
      </c>
      <c r="M73" s="227">
        <f>Model!AU74</f>
        <v>4</v>
      </c>
      <c r="N73" s="233">
        <f>Model!AV74</f>
        <v>4</v>
      </c>
      <c r="O73" s="237">
        <f>Model!AW74</f>
        <v>4</v>
      </c>
      <c r="P73" s="227">
        <f>Model!AX74</f>
        <v>4</v>
      </c>
      <c r="Q73" s="227">
        <f>Model!AY74</f>
        <v>4</v>
      </c>
      <c r="R73" s="227">
        <f>Model!AZ74</f>
        <v>4</v>
      </c>
      <c r="S73" s="227">
        <f>Model!BA74</f>
        <v>3</v>
      </c>
      <c r="T73" s="227">
        <f>Model!BB74</f>
        <v>4</v>
      </c>
      <c r="U73" s="227">
        <f>Model!BC74</f>
        <v>4</v>
      </c>
      <c r="V73" s="227">
        <f>Model!BD74</f>
        <v>4</v>
      </c>
      <c r="W73" s="227">
        <f>Model!BE74</f>
        <v>4</v>
      </c>
      <c r="X73" s="227">
        <f>Model!BF74</f>
        <v>4</v>
      </c>
      <c r="Y73" s="227">
        <f>Model!BG74</f>
        <v>5</v>
      </c>
      <c r="Z73" s="233">
        <f>Model!BH74</f>
        <v>5</v>
      </c>
      <c r="AA73" s="237">
        <f>Model!BI74</f>
        <v>5</v>
      </c>
      <c r="AB73" s="227">
        <f>Model!BJ74</f>
        <v>6</v>
      </c>
      <c r="AC73" s="227">
        <f>Model!BK74</f>
        <v>7</v>
      </c>
      <c r="AD73" s="227">
        <f>Model!BL74</f>
        <v>8</v>
      </c>
      <c r="AE73" s="227">
        <f>Model!BM74</f>
        <v>9</v>
      </c>
      <c r="AF73" s="227">
        <f>Model!BN74</f>
        <v>10</v>
      </c>
      <c r="AG73" s="227">
        <f>Model!BO74</f>
        <v>11</v>
      </c>
      <c r="AH73" s="227">
        <f>Model!BP74</f>
        <v>12</v>
      </c>
      <c r="AI73" s="227">
        <f>Model!BQ74</f>
        <v>13</v>
      </c>
      <c r="AJ73" s="227">
        <f>Model!BR74</f>
        <v>14</v>
      </c>
      <c r="AK73" s="227">
        <f>Model!BS74</f>
        <v>15</v>
      </c>
      <c r="AL73" s="233">
        <f>Model!BT74</f>
        <v>15</v>
      </c>
      <c r="AM73" s="237">
        <f>Model!BU74</f>
        <v>15</v>
      </c>
      <c r="AN73" s="227">
        <f>Model!BV74</f>
        <v>15</v>
      </c>
      <c r="AO73" s="227">
        <f>Model!BW74</f>
        <v>16</v>
      </c>
      <c r="AP73" s="227">
        <f>Model!BX74</f>
        <v>17</v>
      </c>
      <c r="AQ73" s="227">
        <f>Model!BY74</f>
        <v>18</v>
      </c>
      <c r="AR73" s="227">
        <f>Model!BZ74</f>
        <v>19</v>
      </c>
      <c r="AS73" s="227">
        <f>Model!CA74</f>
        <v>20</v>
      </c>
      <c r="AT73" s="227">
        <f>Model!CB74</f>
        <v>22</v>
      </c>
      <c r="AU73" s="227">
        <f>Model!CC74</f>
        <v>24</v>
      </c>
      <c r="AV73" s="227">
        <f>Model!CD74</f>
        <v>26</v>
      </c>
      <c r="AW73" s="227">
        <f>Model!CE74</f>
        <v>28</v>
      </c>
      <c r="AX73" s="233">
        <f>Model!CF74</f>
        <v>28</v>
      </c>
      <c r="AY73" s="237">
        <f>Model!CG74</f>
        <v>28</v>
      </c>
      <c r="AZ73" s="227">
        <f>Model!CH74</f>
        <v>30</v>
      </c>
      <c r="BA73" s="227">
        <f>Model!CI74</f>
        <v>32</v>
      </c>
      <c r="BB73" s="227">
        <f>Model!CJ74</f>
        <v>34</v>
      </c>
      <c r="BC73" s="227">
        <f>Model!CK74</f>
        <v>36</v>
      </c>
      <c r="BD73" s="227">
        <f>Model!CL74</f>
        <v>38</v>
      </c>
      <c r="BE73" s="227">
        <f>Model!CM74</f>
        <v>40</v>
      </c>
      <c r="BF73" s="227">
        <f>Model!CN74</f>
        <v>42</v>
      </c>
      <c r="BG73" s="227">
        <f>Model!CO74</f>
        <v>44</v>
      </c>
      <c r="BH73" s="227">
        <f>Model!CP74</f>
        <v>46</v>
      </c>
      <c r="BI73" s="227">
        <f>Model!CQ74</f>
        <v>46</v>
      </c>
      <c r="BJ73" s="227">
        <f>Model!CR74</f>
        <v>46</v>
      </c>
      <c r="BK73" s="237">
        <f>Model!CS74</f>
        <v>46</v>
      </c>
      <c r="BL73" s="227">
        <f>Model!CT74</f>
        <v>48</v>
      </c>
      <c r="BM73" s="227">
        <f>Model!CU74</f>
        <v>50</v>
      </c>
      <c r="BN73" s="227">
        <f>Model!CV74</f>
        <v>52</v>
      </c>
      <c r="BO73" s="227">
        <f>Model!CW74</f>
        <v>54</v>
      </c>
      <c r="BP73" s="227">
        <f>Model!CX74</f>
        <v>56</v>
      </c>
      <c r="BQ73" s="227">
        <f>Model!CY74</f>
        <v>58</v>
      </c>
      <c r="BR73" s="227">
        <f>Model!CZ74</f>
        <v>60</v>
      </c>
      <c r="BS73" s="227">
        <f>Model!DA74</f>
        <v>62</v>
      </c>
      <c r="BT73" s="227">
        <f>Model!DB74</f>
        <v>64</v>
      </c>
      <c r="BU73" s="227">
        <f>Model!DC74</f>
        <v>66</v>
      </c>
      <c r="BV73" s="233">
        <f>Model!DD74</f>
        <v>66</v>
      </c>
    </row>
    <row r="74" spans="1:74">
      <c r="A74" s="1"/>
      <c r="B74" s="83" t="str">
        <f>Model!E75</f>
        <v>Marketing</v>
      </c>
      <c r="C74" s="227">
        <f>Model!AK75</f>
        <v>1</v>
      </c>
      <c r="D74" s="227">
        <f>Model!AL75</f>
        <v>1</v>
      </c>
      <c r="E74" s="227">
        <f>Model!AM75</f>
        <v>1</v>
      </c>
      <c r="F74" s="227">
        <f>Model!AN75</f>
        <v>1</v>
      </c>
      <c r="G74" s="227">
        <f>Model!AO75</f>
        <v>1</v>
      </c>
      <c r="H74" s="227">
        <f>Model!AP75</f>
        <v>1</v>
      </c>
      <c r="I74" s="227">
        <f>Model!AQ75</f>
        <v>1</v>
      </c>
      <c r="J74" s="227">
        <f>Model!AR75</f>
        <v>1</v>
      </c>
      <c r="K74" s="227">
        <f>Model!AS75</f>
        <v>2</v>
      </c>
      <c r="L74" s="227">
        <f>Model!AT75</f>
        <v>2</v>
      </c>
      <c r="M74" s="227">
        <f>Model!AU75</f>
        <v>3</v>
      </c>
      <c r="N74" s="233">
        <f>Model!AV75</f>
        <v>3</v>
      </c>
      <c r="O74" s="237">
        <f>Model!AW75</f>
        <v>3</v>
      </c>
      <c r="P74" s="227">
        <f>Model!AX75</f>
        <v>3</v>
      </c>
      <c r="Q74" s="227">
        <f>Model!AY75</f>
        <v>3</v>
      </c>
      <c r="R74" s="227">
        <f>Model!AZ75</f>
        <v>4</v>
      </c>
      <c r="S74" s="227">
        <f>Model!BA75</f>
        <v>4</v>
      </c>
      <c r="T74" s="227">
        <f>Model!BB75</f>
        <v>5</v>
      </c>
      <c r="U74" s="227">
        <f>Model!BC75</f>
        <v>6</v>
      </c>
      <c r="V74" s="227">
        <f>Model!BD75</f>
        <v>6</v>
      </c>
      <c r="W74" s="227">
        <f>Model!BE75</f>
        <v>6</v>
      </c>
      <c r="X74" s="227">
        <f>Model!BF75</f>
        <v>6</v>
      </c>
      <c r="Y74" s="227">
        <f>Model!BG75</f>
        <v>6</v>
      </c>
      <c r="Z74" s="233">
        <f>Model!BH75</f>
        <v>6</v>
      </c>
      <c r="AA74" s="237">
        <f>Model!BI75</f>
        <v>6</v>
      </c>
      <c r="AB74" s="227">
        <f>Model!BJ75</f>
        <v>6</v>
      </c>
      <c r="AC74" s="227">
        <f>Model!BK75</f>
        <v>6</v>
      </c>
      <c r="AD74" s="227">
        <f>Model!BL75</f>
        <v>6</v>
      </c>
      <c r="AE74" s="227">
        <f>Model!BM75</f>
        <v>6</v>
      </c>
      <c r="AF74" s="227">
        <f>Model!BN75</f>
        <v>6</v>
      </c>
      <c r="AG74" s="227">
        <f>Model!BO75</f>
        <v>6</v>
      </c>
      <c r="AH74" s="227">
        <f>Model!BP75</f>
        <v>6</v>
      </c>
      <c r="AI74" s="227">
        <f>Model!BQ75</f>
        <v>6</v>
      </c>
      <c r="AJ74" s="227">
        <f>Model!BR75</f>
        <v>6</v>
      </c>
      <c r="AK74" s="227">
        <f>Model!BS75</f>
        <v>6</v>
      </c>
      <c r="AL74" s="233">
        <f>Model!BT75</f>
        <v>6</v>
      </c>
      <c r="AM74" s="237">
        <f>Model!BU75</f>
        <v>6</v>
      </c>
      <c r="AN74" s="227">
        <f>Model!BV75</f>
        <v>6</v>
      </c>
      <c r="AO74" s="227">
        <f>Model!BW75</f>
        <v>6</v>
      </c>
      <c r="AP74" s="227">
        <f>Model!BX75</f>
        <v>6</v>
      </c>
      <c r="AQ74" s="227">
        <f>Model!BY75</f>
        <v>6</v>
      </c>
      <c r="AR74" s="227">
        <f>Model!BZ75</f>
        <v>6</v>
      </c>
      <c r="AS74" s="227">
        <f>Model!CA75</f>
        <v>6</v>
      </c>
      <c r="AT74" s="227">
        <f>Model!CB75</f>
        <v>6</v>
      </c>
      <c r="AU74" s="227">
        <f>Model!CC75</f>
        <v>7</v>
      </c>
      <c r="AV74" s="227">
        <f>Model!CD75</f>
        <v>8</v>
      </c>
      <c r="AW74" s="227">
        <f>Model!CE75</f>
        <v>9</v>
      </c>
      <c r="AX74" s="233">
        <f>Model!CF75</f>
        <v>9</v>
      </c>
      <c r="AY74" s="237">
        <f>Model!CG75</f>
        <v>9</v>
      </c>
      <c r="AZ74" s="227">
        <f>Model!CH75</f>
        <v>9</v>
      </c>
      <c r="BA74" s="227">
        <f>Model!CI75</f>
        <v>9</v>
      </c>
      <c r="BB74" s="227">
        <f>Model!CJ75</f>
        <v>9</v>
      </c>
      <c r="BC74" s="227">
        <f>Model!CK75</f>
        <v>9</v>
      </c>
      <c r="BD74" s="227">
        <f>Model!CL75</f>
        <v>10</v>
      </c>
      <c r="BE74" s="227">
        <f>Model!CM75</f>
        <v>10</v>
      </c>
      <c r="BF74" s="227">
        <f>Model!CN75</f>
        <v>10</v>
      </c>
      <c r="BG74" s="227">
        <f>Model!CO75</f>
        <v>10</v>
      </c>
      <c r="BH74" s="227">
        <f>Model!CP75</f>
        <v>11</v>
      </c>
      <c r="BI74" s="227">
        <f>Model!CQ75</f>
        <v>11</v>
      </c>
      <c r="BJ74" s="227">
        <f>Model!CR75</f>
        <v>11</v>
      </c>
      <c r="BK74" s="237">
        <f>Model!CS75</f>
        <v>11</v>
      </c>
      <c r="BL74" s="227">
        <f>Model!CT75</f>
        <v>11</v>
      </c>
      <c r="BM74" s="227">
        <f>Model!CU75</f>
        <v>11</v>
      </c>
      <c r="BN74" s="227">
        <f>Model!CV75</f>
        <v>11</v>
      </c>
      <c r="BO74" s="227">
        <f>Model!CW75</f>
        <v>11</v>
      </c>
      <c r="BP74" s="227">
        <f>Model!CX75</f>
        <v>12</v>
      </c>
      <c r="BQ74" s="227">
        <f>Model!CY75</f>
        <v>12</v>
      </c>
      <c r="BR74" s="227">
        <f>Model!CZ75</f>
        <v>12</v>
      </c>
      <c r="BS74" s="227">
        <f>Model!DA75</f>
        <v>12</v>
      </c>
      <c r="BT74" s="227">
        <f>Model!DB75</f>
        <v>12</v>
      </c>
      <c r="BU74" s="227">
        <f>Model!DC75</f>
        <v>12</v>
      </c>
      <c r="BV74" s="233">
        <f>Model!DD75</f>
        <v>14</v>
      </c>
    </row>
    <row r="75" spans="1:74">
      <c r="A75" s="1"/>
      <c r="B75" s="83" t="str">
        <f>Model!E76</f>
        <v>Customer Service</v>
      </c>
      <c r="C75" s="227">
        <f>Model!AK76</f>
        <v>0</v>
      </c>
      <c r="D75" s="227">
        <f>Model!AL76</f>
        <v>0</v>
      </c>
      <c r="E75" s="227">
        <f>Model!AM76</f>
        <v>0</v>
      </c>
      <c r="F75" s="227">
        <f>Model!AN76</f>
        <v>0</v>
      </c>
      <c r="G75" s="227">
        <f>Model!AO76</f>
        <v>0</v>
      </c>
      <c r="H75" s="227">
        <f>Model!AP76</f>
        <v>0</v>
      </c>
      <c r="I75" s="227">
        <f>Model!AQ76</f>
        <v>0</v>
      </c>
      <c r="J75" s="227">
        <f>Model!AR76</f>
        <v>1</v>
      </c>
      <c r="K75" s="227">
        <f>Model!AS76</f>
        <v>1</v>
      </c>
      <c r="L75" s="227">
        <f>Model!AT76</f>
        <v>1</v>
      </c>
      <c r="M75" s="227">
        <f>Model!AU76</f>
        <v>1</v>
      </c>
      <c r="N75" s="233">
        <f>Model!AV76</f>
        <v>1</v>
      </c>
      <c r="O75" s="237">
        <f>Model!AW76</f>
        <v>1</v>
      </c>
      <c r="P75" s="227">
        <f>Model!AX76</f>
        <v>1</v>
      </c>
      <c r="Q75" s="227">
        <f>Model!AY76</f>
        <v>1</v>
      </c>
      <c r="R75" s="227">
        <f>Model!AZ76</f>
        <v>2</v>
      </c>
      <c r="S75" s="227">
        <f>Model!BA76</f>
        <v>2</v>
      </c>
      <c r="T75" s="227">
        <f>Model!BB76</f>
        <v>2</v>
      </c>
      <c r="U75" s="227">
        <f>Model!BC76</f>
        <v>2</v>
      </c>
      <c r="V75" s="227">
        <f>Model!BD76</f>
        <v>2</v>
      </c>
      <c r="W75" s="227">
        <f>Model!BE76</f>
        <v>2</v>
      </c>
      <c r="X75" s="227">
        <f>Model!BF76</f>
        <v>2</v>
      </c>
      <c r="Y75" s="227">
        <f>Model!BG76</f>
        <v>2</v>
      </c>
      <c r="Z75" s="233">
        <f>Model!BH76</f>
        <v>2</v>
      </c>
      <c r="AA75" s="237">
        <f>Model!BI76</f>
        <v>2</v>
      </c>
      <c r="AB75" s="227">
        <f>Model!BJ76</f>
        <v>2</v>
      </c>
      <c r="AC75" s="227">
        <f>Model!BK76</f>
        <v>2</v>
      </c>
      <c r="AD75" s="227">
        <f>Model!BL76</f>
        <v>2</v>
      </c>
      <c r="AE75" s="227">
        <f>Model!BM76</f>
        <v>2</v>
      </c>
      <c r="AF75" s="227">
        <f>Model!BN76</f>
        <v>2</v>
      </c>
      <c r="AG75" s="227">
        <f>Model!BO76</f>
        <v>2</v>
      </c>
      <c r="AH75" s="227">
        <f>Model!BP76</f>
        <v>2</v>
      </c>
      <c r="AI75" s="227">
        <f>Model!BQ76</f>
        <v>2</v>
      </c>
      <c r="AJ75" s="227">
        <f>Model!BR76</f>
        <v>2</v>
      </c>
      <c r="AK75" s="227">
        <f>Model!BS76</f>
        <v>4</v>
      </c>
      <c r="AL75" s="233">
        <f>Model!BT76</f>
        <v>4</v>
      </c>
      <c r="AM75" s="237">
        <f>Model!BU76</f>
        <v>4</v>
      </c>
      <c r="AN75" s="227">
        <f>Model!BV76</f>
        <v>4</v>
      </c>
      <c r="AO75" s="227">
        <f>Model!BW76</f>
        <v>4</v>
      </c>
      <c r="AP75" s="227">
        <f>Model!BX76</f>
        <v>4</v>
      </c>
      <c r="AQ75" s="227">
        <f>Model!BY76</f>
        <v>4</v>
      </c>
      <c r="AR75" s="227">
        <f>Model!BZ76</f>
        <v>4</v>
      </c>
      <c r="AS75" s="227">
        <f>Model!CA76</f>
        <v>10</v>
      </c>
      <c r="AT75" s="227">
        <f>Model!CB76</f>
        <v>10</v>
      </c>
      <c r="AU75" s="227">
        <f>Model!CC76</f>
        <v>10</v>
      </c>
      <c r="AV75" s="227">
        <f>Model!CD76</f>
        <v>10</v>
      </c>
      <c r="AW75" s="227">
        <f>Model!CE76</f>
        <v>10</v>
      </c>
      <c r="AX75" s="233">
        <f>Model!CF76</f>
        <v>10</v>
      </c>
      <c r="AY75" s="237">
        <f>Model!CG76</f>
        <v>15</v>
      </c>
      <c r="AZ75" s="227">
        <f>Model!CH76</f>
        <v>15</v>
      </c>
      <c r="BA75" s="227">
        <f>Model!CI76</f>
        <v>15</v>
      </c>
      <c r="BB75" s="227">
        <f>Model!CJ76</f>
        <v>15</v>
      </c>
      <c r="BC75" s="227">
        <f>Model!CK76</f>
        <v>15</v>
      </c>
      <c r="BD75" s="227">
        <f>Model!CL76</f>
        <v>15</v>
      </c>
      <c r="BE75" s="227">
        <f>Model!CM76</f>
        <v>15</v>
      </c>
      <c r="BF75" s="227">
        <f>Model!CN76</f>
        <v>15</v>
      </c>
      <c r="BG75" s="227">
        <f>Model!CO76</f>
        <v>15</v>
      </c>
      <c r="BH75" s="227">
        <f>Model!CP76</f>
        <v>15</v>
      </c>
      <c r="BI75" s="227">
        <f>Model!CQ76</f>
        <v>15</v>
      </c>
      <c r="BJ75" s="227">
        <f>Model!CR76</f>
        <v>15</v>
      </c>
      <c r="BK75" s="237">
        <f>Model!CS76</f>
        <v>15</v>
      </c>
      <c r="BL75" s="227">
        <f>Model!CT76</f>
        <v>15</v>
      </c>
      <c r="BM75" s="227">
        <f>Model!CU76</f>
        <v>15</v>
      </c>
      <c r="BN75" s="227">
        <f>Model!CV76</f>
        <v>15</v>
      </c>
      <c r="BO75" s="227">
        <f>Model!CW76</f>
        <v>15</v>
      </c>
      <c r="BP75" s="227">
        <f>Model!CX76</f>
        <v>15</v>
      </c>
      <c r="BQ75" s="227">
        <f>Model!CY76</f>
        <v>15</v>
      </c>
      <c r="BR75" s="227">
        <f>Model!CZ76</f>
        <v>15</v>
      </c>
      <c r="BS75" s="227">
        <f>Model!DA76</f>
        <v>15</v>
      </c>
      <c r="BT75" s="227">
        <f>Model!DB76</f>
        <v>15</v>
      </c>
      <c r="BU75" s="227">
        <f>Model!DC76</f>
        <v>15</v>
      </c>
      <c r="BV75" s="233">
        <f>Model!DD76</f>
        <v>15</v>
      </c>
    </row>
    <row r="76" spans="1:74">
      <c r="A76" s="1"/>
      <c r="B76" s="83" t="str">
        <f>Model!E77</f>
        <v>Corporate Operations</v>
      </c>
      <c r="C76" s="227">
        <f>Model!AK77</f>
        <v>0</v>
      </c>
      <c r="D76" s="227">
        <f>Model!AL77</f>
        <v>0</v>
      </c>
      <c r="E76" s="227">
        <f>Model!AM77</f>
        <v>0</v>
      </c>
      <c r="F76" s="227">
        <f>Model!AN77</f>
        <v>0</v>
      </c>
      <c r="G76" s="227">
        <f>Model!AO77</f>
        <v>0</v>
      </c>
      <c r="H76" s="227">
        <f>Model!AP77</f>
        <v>0</v>
      </c>
      <c r="I76" s="227">
        <f>Model!AQ77</f>
        <v>0</v>
      </c>
      <c r="J76" s="227">
        <f>Model!AR77</f>
        <v>0</v>
      </c>
      <c r="K76" s="227">
        <f>Model!AS77</f>
        <v>0</v>
      </c>
      <c r="L76" s="227">
        <f>Model!AT77</f>
        <v>0</v>
      </c>
      <c r="M76" s="227">
        <f>Model!AU77</f>
        <v>0</v>
      </c>
      <c r="N76" s="233">
        <f>Model!AV77</f>
        <v>0</v>
      </c>
      <c r="O76" s="237">
        <f>Model!AW77</f>
        <v>0</v>
      </c>
      <c r="P76" s="227">
        <f>Model!AX77</f>
        <v>0</v>
      </c>
      <c r="Q76" s="227">
        <f>Model!AY77</f>
        <v>0</v>
      </c>
      <c r="R76" s="227">
        <f>Model!AZ77</f>
        <v>0</v>
      </c>
      <c r="S76" s="227">
        <f>Model!BA77</f>
        <v>0</v>
      </c>
      <c r="T76" s="227">
        <f>Model!BB77</f>
        <v>3</v>
      </c>
      <c r="U76" s="227">
        <f>Model!BC77</f>
        <v>3</v>
      </c>
      <c r="V76" s="227">
        <f>Model!BD77</f>
        <v>3</v>
      </c>
      <c r="W76" s="227">
        <f>Model!BE77</f>
        <v>3</v>
      </c>
      <c r="X76" s="227">
        <f>Model!BF77</f>
        <v>3</v>
      </c>
      <c r="Y76" s="227">
        <f>Model!BG77</f>
        <v>4</v>
      </c>
      <c r="Z76" s="233">
        <f>Model!BH77</f>
        <v>4</v>
      </c>
      <c r="AA76" s="237">
        <f>Model!BI77</f>
        <v>4</v>
      </c>
      <c r="AB76" s="227">
        <f>Model!BJ77</f>
        <v>4</v>
      </c>
      <c r="AC76" s="227">
        <f>Model!BK77</f>
        <v>4</v>
      </c>
      <c r="AD76" s="227">
        <f>Model!BL77</f>
        <v>4</v>
      </c>
      <c r="AE76" s="227">
        <f>Model!BM77</f>
        <v>4</v>
      </c>
      <c r="AF76" s="227">
        <f>Model!BN77</f>
        <v>4</v>
      </c>
      <c r="AG76" s="227">
        <f>Model!BO77</f>
        <v>4</v>
      </c>
      <c r="AH76" s="227">
        <f>Model!BP77</f>
        <v>4</v>
      </c>
      <c r="AI76" s="227">
        <f>Model!BQ77</f>
        <v>4</v>
      </c>
      <c r="AJ76" s="227">
        <f>Model!BR77</f>
        <v>4</v>
      </c>
      <c r="AK76" s="227">
        <f>Model!BS77</f>
        <v>4</v>
      </c>
      <c r="AL76" s="233">
        <f>Model!BT77</f>
        <v>4</v>
      </c>
      <c r="AM76" s="237">
        <f>Model!BU77</f>
        <v>4</v>
      </c>
      <c r="AN76" s="227">
        <f>Model!BV77</f>
        <v>5</v>
      </c>
      <c r="AO76" s="227">
        <f>Model!BW77</f>
        <v>6</v>
      </c>
      <c r="AP76" s="227">
        <f>Model!BX77</f>
        <v>7</v>
      </c>
      <c r="AQ76" s="227">
        <f>Model!BY77</f>
        <v>7</v>
      </c>
      <c r="AR76" s="227">
        <f>Model!BZ77</f>
        <v>7</v>
      </c>
      <c r="AS76" s="227">
        <f>Model!CA77</f>
        <v>7</v>
      </c>
      <c r="AT76" s="227">
        <f>Model!CB77</f>
        <v>7</v>
      </c>
      <c r="AU76" s="227">
        <f>Model!CC77</f>
        <v>8</v>
      </c>
      <c r="AV76" s="227">
        <f>Model!CD77</f>
        <v>9</v>
      </c>
      <c r="AW76" s="227">
        <f>Model!CE77</f>
        <v>10</v>
      </c>
      <c r="AX76" s="233">
        <f>Model!CF77</f>
        <v>10</v>
      </c>
      <c r="AY76" s="237">
        <f>Model!CG77</f>
        <v>10</v>
      </c>
      <c r="AZ76" s="227">
        <f>Model!CH77</f>
        <v>10</v>
      </c>
      <c r="BA76" s="227">
        <f>Model!CI77</f>
        <v>10</v>
      </c>
      <c r="BB76" s="227">
        <f>Model!CJ77</f>
        <v>11</v>
      </c>
      <c r="BC76" s="227">
        <f>Model!CK77</f>
        <v>12</v>
      </c>
      <c r="BD76" s="227">
        <f>Model!CL77</f>
        <v>13</v>
      </c>
      <c r="BE76" s="227">
        <f>Model!CM77</f>
        <v>13</v>
      </c>
      <c r="BF76" s="227">
        <f>Model!CN77</f>
        <v>14</v>
      </c>
      <c r="BG76" s="227">
        <f>Model!CO77</f>
        <v>15</v>
      </c>
      <c r="BH76" s="227">
        <f>Model!CP77</f>
        <v>16</v>
      </c>
      <c r="BI76" s="227">
        <f>Model!CQ77</f>
        <v>16</v>
      </c>
      <c r="BJ76" s="227">
        <f>Model!CR77</f>
        <v>16</v>
      </c>
      <c r="BK76" s="237">
        <f>Model!CS77</f>
        <v>16</v>
      </c>
      <c r="BL76" s="227">
        <f>Model!CT77</f>
        <v>17</v>
      </c>
      <c r="BM76" s="227">
        <f>Model!CU77</f>
        <v>18</v>
      </c>
      <c r="BN76" s="227">
        <f>Model!CV77</f>
        <v>19</v>
      </c>
      <c r="BO76" s="227">
        <f>Model!CW77</f>
        <v>20</v>
      </c>
      <c r="BP76" s="227">
        <f>Model!CX77</f>
        <v>21</v>
      </c>
      <c r="BQ76" s="227">
        <f>Model!CY77</f>
        <v>22</v>
      </c>
      <c r="BR76" s="227">
        <f>Model!CZ77</f>
        <v>23</v>
      </c>
      <c r="BS76" s="227">
        <f>Model!DA77</f>
        <v>24</v>
      </c>
      <c r="BT76" s="227">
        <f>Model!DB77</f>
        <v>24</v>
      </c>
      <c r="BU76" s="227">
        <f>Model!DC77</f>
        <v>24</v>
      </c>
      <c r="BV76" s="233">
        <f>Model!DD77</f>
        <v>26</v>
      </c>
    </row>
    <row r="77" spans="1:74">
      <c r="A77" s="1"/>
      <c r="B77" s="83" t="str">
        <f>Model!E78</f>
        <v>Engineering &amp; Product</v>
      </c>
      <c r="C77" s="227">
        <f>Model!AK78</f>
        <v>3</v>
      </c>
      <c r="D77" s="227">
        <f>Model!AL78</f>
        <v>4</v>
      </c>
      <c r="E77" s="227">
        <f>Model!AM78</f>
        <v>5</v>
      </c>
      <c r="F77" s="227">
        <f>Model!AN78</f>
        <v>8</v>
      </c>
      <c r="G77" s="227">
        <f>Model!AO78</f>
        <v>11</v>
      </c>
      <c r="H77" s="227">
        <f>Model!AP78</f>
        <v>13</v>
      </c>
      <c r="I77" s="227">
        <f>Model!AQ78</f>
        <v>13</v>
      </c>
      <c r="J77" s="227">
        <f>Model!AR78</f>
        <v>14</v>
      </c>
      <c r="K77" s="227">
        <f>Model!AS78</f>
        <v>15</v>
      </c>
      <c r="L77" s="227">
        <f>Model!AT78</f>
        <v>16</v>
      </c>
      <c r="M77" s="227">
        <f>Model!AU78</f>
        <v>17</v>
      </c>
      <c r="N77" s="233">
        <f>Model!AV78</f>
        <v>17</v>
      </c>
      <c r="O77" s="237">
        <f>Model!AW78</f>
        <v>18</v>
      </c>
      <c r="P77" s="227">
        <f>Model!AX78</f>
        <v>19</v>
      </c>
      <c r="Q77" s="227">
        <f>Model!AY78</f>
        <v>20</v>
      </c>
      <c r="R77" s="227">
        <f>Model!AZ78</f>
        <v>21</v>
      </c>
      <c r="S77" s="227">
        <f>Model!BA78</f>
        <v>22</v>
      </c>
      <c r="T77" s="227">
        <f>Model!BB78</f>
        <v>23</v>
      </c>
      <c r="U77" s="227">
        <f>Model!BC78</f>
        <v>23</v>
      </c>
      <c r="V77" s="227">
        <f>Model!BD78</f>
        <v>23</v>
      </c>
      <c r="W77" s="227">
        <f>Model!BE78</f>
        <v>24</v>
      </c>
      <c r="X77" s="227">
        <f>Model!BF78</f>
        <v>25</v>
      </c>
      <c r="Y77" s="227">
        <f>Model!BG78</f>
        <v>26</v>
      </c>
      <c r="Z77" s="233">
        <f>Model!BH78</f>
        <v>26</v>
      </c>
      <c r="AA77" s="237">
        <f>Model!BI78</f>
        <v>26</v>
      </c>
      <c r="AB77" s="227">
        <f>Model!BJ78</f>
        <v>26</v>
      </c>
      <c r="AC77" s="227">
        <f>Model!BK78</f>
        <v>26</v>
      </c>
      <c r="AD77" s="227">
        <f>Model!BL78</f>
        <v>26</v>
      </c>
      <c r="AE77" s="227">
        <f>Model!BM78</f>
        <v>26</v>
      </c>
      <c r="AF77" s="227">
        <f>Model!BN78</f>
        <v>7</v>
      </c>
      <c r="AG77" s="227">
        <f>Model!BO78</f>
        <v>7</v>
      </c>
      <c r="AH77" s="227">
        <f>Model!BP78</f>
        <v>7</v>
      </c>
      <c r="AI77" s="227">
        <f>Model!BQ78</f>
        <v>8</v>
      </c>
      <c r="AJ77" s="227">
        <f>Model!BR78</f>
        <v>9</v>
      </c>
      <c r="AK77" s="227">
        <f>Model!BS78</f>
        <v>10</v>
      </c>
      <c r="AL77" s="233">
        <f>Model!BT78</f>
        <v>10</v>
      </c>
      <c r="AM77" s="237">
        <f>Model!BU78</f>
        <v>10</v>
      </c>
      <c r="AN77" s="227">
        <f>Model!BV78</f>
        <v>10</v>
      </c>
      <c r="AO77" s="227">
        <f>Model!BW78</f>
        <v>11</v>
      </c>
      <c r="AP77" s="227">
        <f>Model!BX78</f>
        <v>12</v>
      </c>
      <c r="AQ77" s="227">
        <f>Model!BY78</f>
        <v>13</v>
      </c>
      <c r="AR77" s="227">
        <f>Model!BZ78</f>
        <v>14</v>
      </c>
      <c r="AS77" s="227">
        <f>Model!CA78</f>
        <v>15</v>
      </c>
      <c r="AT77" s="227">
        <f>Model!CB78</f>
        <v>17</v>
      </c>
      <c r="AU77" s="227">
        <f>Model!CC78</f>
        <v>19</v>
      </c>
      <c r="AV77" s="227">
        <f>Model!CD78</f>
        <v>21</v>
      </c>
      <c r="AW77" s="227">
        <f>Model!CE78</f>
        <v>23</v>
      </c>
      <c r="AX77" s="233">
        <f>Model!CF78</f>
        <v>23</v>
      </c>
      <c r="AY77" s="237">
        <f>Model!CG78</f>
        <v>23</v>
      </c>
      <c r="AZ77" s="227">
        <f>Model!CH78</f>
        <v>25</v>
      </c>
      <c r="BA77" s="227">
        <f>Model!CI78</f>
        <v>27</v>
      </c>
      <c r="BB77" s="227">
        <f>Model!CJ78</f>
        <v>29</v>
      </c>
      <c r="BC77" s="227">
        <f>Model!CK78</f>
        <v>31</v>
      </c>
      <c r="BD77" s="227">
        <f>Model!CL78</f>
        <v>31</v>
      </c>
      <c r="BE77" s="227">
        <f>Model!CM78</f>
        <v>33</v>
      </c>
      <c r="BF77" s="227">
        <f>Model!CN78</f>
        <v>33</v>
      </c>
      <c r="BG77" s="227">
        <f>Model!CO78</f>
        <v>33</v>
      </c>
      <c r="BH77" s="227">
        <f>Model!CP78</f>
        <v>35</v>
      </c>
      <c r="BI77" s="227">
        <f>Model!CQ78</f>
        <v>35</v>
      </c>
      <c r="BJ77" s="227">
        <f>Model!CR78</f>
        <v>35</v>
      </c>
      <c r="BK77" s="237">
        <f>Model!CS78</f>
        <v>35</v>
      </c>
      <c r="BL77" s="227">
        <f>Model!CT78</f>
        <v>37</v>
      </c>
      <c r="BM77" s="227">
        <f>Model!CU78</f>
        <v>39</v>
      </c>
      <c r="BN77" s="227">
        <f>Model!CV78</f>
        <v>41</v>
      </c>
      <c r="BO77" s="227">
        <f>Model!CW78</f>
        <v>43</v>
      </c>
      <c r="BP77" s="227">
        <f>Model!CX78</f>
        <v>45</v>
      </c>
      <c r="BQ77" s="227">
        <f>Model!CY78</f>
        <v>47</v>
      </c>
      <c r="BR77" s="227">
        <f>Model!CZ78</f>
        <v>49</v>
      </c>
      <c r="BS77" s="227">
        <f>Model!DA78</f>
        <v>51</v>
      </c>
      <c r="BT77" s="227">
        <f>Model!DB78</f>
        <v>53</v>
      </c>
      <c r="BU77" s="227">
        <f>Model!DC78</f>
        <v>55</v>
      </c>
      <c r="BV77" s="233">
        <f>Model!DD78</f>
        <v>55</v>
      </c>
    </row>
    <row r="78" spans="1:74">
      <c r="A78" s="1"/>
      <c r="B78" s="83" t="s">
        <v>201</v>
      </c>
      <c r="C78" s="227">
        <f t="shared" ref="C78:AH78" si="6">C79-SUM(C72:C77)</f>
        <v>1</v>
      </c>
      <c r="D78" s="227">
        <f t="shared" si="6"/>
        <v>1</v>
      </c>
      <c r="E78" s="227">
        <f t="shared" si="6"/>
        <v>1</v>
      </c>
      <c r="F78" s="227">
        <f t="shared" si="6"/>
        <v>1</v>
      </c>
      <c r="G78" s="227">
        <f t="shared" si="6"/>
        <v>1</v>
      </c>
      <c r="H78" s="227">
        <f t="shared" si="6"/>
        <v>1</v>
      </c>
      <c r="I78" s="227">
        <f t="shared" si="6"/>
        <v>1</v>
      </c>
      <c r="J78" s="227">
        <f t="shared" si="6"/>
        <v>1</v>
      </c>
      <c r="K78" s="227">
        <f t="shared" si="6"/>
        <v>2</v>
      </c>
      <c r="L78" s="227">
        <f t="shared" si="6"/>
        <v>2</v>
      </c>
      <c r="M78" s="227">
        <f t="shared" si="6"/>
        <v>2</v>
      </c>
      <c r="N78" s="233">
        <f t="shared" si="6"/>
        <v>2</v>
      </c>
      <c r="O78" s="237">
        <f t="shared" si="6"/>
        <v>3</v>
      </c>
      <c r="P78" s="227">
        <f t="shared" si="6"/>
        <v>3</v>
      </c>
      <c r="Q78" s="227">
        <f t="shared" si="6"/>
        <v>3</v>
      </c>
      <c r="R78" s="227">
        <f t="shared" si="6"/>
        <v>4</v>
      </c>
      <c r="S78" s="227">
        <f t="shared" si="6"/>
        <v>4</v>
      </c>
      <c r="T78" s="227">
        <f t="shared" si="6"/>
        <v>4</v>
      </c>
      <c r="U78" s="227">
        <f t="shared" si="6"/>
        <v>6</v>
      </c>
      <c r="V78" s="227">
        <f t="shared" si="6"/>
        <v>7</v>
      </c>
      <c r="W78" s="227">
        <f t="shared" si="6"/>
        <v>7</v>
      </c>
      <c r="X78" s="227">
        <f t="shared" si="6"/>
        <v>7</v>
      </c>
      <c r="Y78" s="227">
        <f t="shared" si="6"/>
        <v>9</v>
      </c>
      <c r="Z78" s="233">
        <f t="shared" si="6"/>
        <v>9</v>
      </c>
      <c r="AA78" s="237">
        <f t="shared" si="6"/>
        <v>10</v>
      </c>
      <c r="AB78" s="227">
        <f t="shared" si="6"/>
        <v>10</v>
      </c>
      <c r="AC78" s="227">
        <f t="shared" si="6"/>
        <v>10</v>
      </c>
      <c r="AD78" s="227">
        <f t="shared" si="6"/>
        <v>11</v>
      </c>
      <c r="AE78" s="227">
        <f t="shared" si="6"/>
        <v>11</v>
      </c>
      <c r="AF78" s="227">
        <f t="shared" si="6"/>
        <v>11</v>
      </c>
      <c r="AG78" s="227">
        <f t="shared" si="6"/>
        <v>13</v>
      </c>
      <c r="AH78" s="227">
        <f t="shared" si="6"/>
        <v>14</v>
      </c>
      <c r="AI78" s="227">
        <f t="shared" ref="AI78:BN78" si="7">AI79-SUM(AI72:AI77)</f>
        <v>14</v>
      </c>
      <c r="AJ78" s="227">
        <f t="shared" si="7"/>
        <v>14</v>
      </c>
      <c r="AK78" s="227">
        <f t="shared" si="7"/>
        <v>16</v>
      </c>
      <c r="AL78" s="233">
        <f t="shared" si="7"/>
        <v>16</v>
      </c>
      <c r="AM78" s="237">
        <f t="shared" si="7"/>
        <v>17</v>
      </c>
      <c r="AN78" s="227">
        <f t="shared" si="7"/>
        <v>17</v>
      </c>
      <c r="AO78" s="227">
        <f t="shared" si="7"/>
        <v>17</v>
      </c>
      <c r="AP78" s="227">
        <f t="shared" si="7"/>
        <v>18</v>
      </c>
      <c r="AQ78" s="227">
        <f t="shared" si="7"/>
        <v>18</v>
      </c>
      <c r="AR78" s="227">
        <f t="shared" si="7"/>
        <v>18</v>
      </c>
      <c r="AS78" s="227">
        <f t="shared" si="7"/>
        <v>20</v>
      </c>
      <c r="AT78" s="227">
        <f t="shared" si="7"/>
        <v>21</v>
      </c>
      <c r="AU78" s="227">
        <f t="shared" si="7"/>
        <v>21</v>
      </c>
      <c r="AV78" s="227">
        <f t="shared" si="7"/>
        <v>21</v>
      </c>
      <c r="AW78" s="227">
        <f t="shared" si="7"/>
        <v>23</v>
      </c>
      <c r="AX78" s="233">
        <f t="shared" si="7"/>
        <v>23</v>
      </c>
      <c r="AY78" s="237">
        <f t="shared" si="7"/>
        <v>23</v>
      </c>
      <c r="AZ78" s="227">
        <f t="shared" si="7"/>
        <v>23</v>
      </c>
      <c r="BA78" s="227">
        <f t="shared" si="7"/>
        <v>23</v>
      </c>
      <c r="BB78" s="227">
        <f t="shared" si="7"/>
        <v>23</v>
      </c>
      <c r="BC78" s="227">
        <f t="shared" si="7"/>
        <v>23</v>
      </c>
      <c r="BD78" s="227">
        <f t="shared" si="7"/>
        <v>23</v>
      </c>
      <c r="BE78" s="227">
        <f t="shared" si="7"/>
        <v>23</v>
      </c>
      <c r="BF78" s="227">
        <f t="shared" si="7"/>
        <v>23</v>
      </c>
      <c r="BG78" s="227">
        <f t="shared" si="7"/>
        <v>23</v>
      </c>
      <c r="BH78" s="227">
        <f t="shared" si="7"/>
        <v>23</v>
      </c>
      <c r="BI78" s="227">
        <f t="shared" si="7"/>
        <v>23</v>
      </c>
      <c r="BJ78" s="227">
        <f t="shared" si="7"/>
        <v>23</v>
      </c>
      <c r="BK78" s="237">
        <f t="shared" si="7"/>
        <v>23</v>
      </c>
      <c r="BL78" s="227">
        <f t="shared" si="7"/>
        <v>23</v>
      </c>
      <c r="BM78" s="227">
        <f t="shared" si="7"/>
        <v>23</v>
      </c>
      <c r="BN78" s="227">
        <f t="shared" si="7"/>
        <v>23</v>
      </c>
      <c r="BO78" s="227">
        <f t="shared" ref="BO78:BV78" si="8">BO79-SUM(BO72:BO77)</f>
        <v>23</v>
      </c>
      <c r="BP78" s="227">
        <f t="shared" si="8"/>
        <v>23</v>
      </c>
      <c r="BQ78" s="227">
        <f t="shared" si="8"/>
        <v>23</v>
      </c>
      <c r="BR78" s="227">
        <f t="shared" si="8"/>
        <v>23</v>
      </c>
      <c r="BS78" s="227">
        <f t="shared" si="8"/>
        <v>23</v>
      </c>
      <c r="BT78" s="227">
        <f t="shared" si="8"/>
        <v>23</v>
      </c>
      <c r="BU78" s="227">
        <f t="shared" si="8"/>
        <v>23</v>
      </c>
      <c r="BV78" s="233">
        <f t="shared" si="8"/>
        <v>23</v>
      </c>
    </row>
    <row r="79" spans="1:74">
      <c r="A79" s="1"/>
      <c r="B79" s="82" t="str">
        <f>Model!E85</f>
        <v>Total Headcount</v>
      </c>
      <c r="C79" s="247">
        <f>Model!AK85</f>
        <v>9</v>
      </c>
      <c r="D79" s="247">
        <f>Model!AL85</f>
        <v>10</v>
      </c>
      <c r="E79" s="247">
        <f>Model!AM85</f>
        <v>11</v>
      </c>
      <c r="F79" s="247">
        <f>Model!AN85</f>
        <v>14</v>
      </c>
      <c r="G79" s="247">
        <f>Model!AO85</f>
        <v>18</v>
      </c>
      <c r="H79" s="247">
        <f>Model!AP85</f>
        <v>20</v>
      </c>
      <c r="I79" s="247">
        <f>Model!AQ85</f>
        <v>21</v>
      </c>
      <c r="J79" s="247">
        <f>Model!AR85</f>
        <v>23</v>
      </c>
      <c r="K79" s="247">
        <f>Model!AS85</f>
        <v>25</v>
      </c>
      <c r="L79" s="247">
        <f>Model!AT85</f>
        <v>26</v>
      </c>
      <c r="M79" s="247">
        <f>Model!AU85</f>
        <v>30</v>
      </c>
      <c r="N79" s="248">
        <f>Model!AV85</f>
        <v>30</v>
      </c>
      <c r="O79" s="249">
        <f>Model!AW85</f>
        <v>32</v>
      </c>
      <c r="P79" s="247">
        <f>Model!AX85</f>
        <v>33</v>
      </c>
      <c r="Q79" s="247">
        <f>Model!AY85</f>
        <v>35</v>
      </c>
      <c r="R79" s="247">
        <f>Model!AZ85</f>
        <v>39</v>
      </c>
      <c r="S79" s="247">
        <f>Model!BA85</f>
        <v>39</v>
      </c>
      <c r="T79" s="247">
        <f>Model!BB85</f>
        <v>45</v>
      </c>
      <c r="U79" s="247">
        <f>Model!BC85</f>
        <v>48</v>
      </c>
      <c r="V79" s="247">
        <f>Model!BD85</f>
        <v>49</v>
      </c>
      <c r="W79" s="247">
        <f>Model!BE85</f>
        <v>50</v>
      </c>
      <c r="X79" s="247">
        <f>Model!BF85</f>
        <v>51</v>
      </c>
      <c r="Y79" s="247">
        <f>Model!BG85</f>
        <v>56</v>
      </c>
      <c r="Z79" s="248">
        <f>Model!BH85</f>
        <v>57</v>
      </c>
      <c r="AA79" s="249">
        <f>Model!BI85</f>
        <v>58</v>
      </c>
      <c r="AB79" s="247">
        <f>Model!BJ85</f>
        <v>59</v>
      </c>
      <c r="AC79" s="247">
        <f>Model!BK85</f>
        <v>60</v>
      </c>
      <c r="AD79" s="247">
        <f>Model!BL85</f>
        <v>62</v>
      </c>
      <c r="AE79" s="247">
        <f>Model!BM85</f>
        <v>63</v>
      </c>
      <c r="AF79" s="247">
        <f>Model!BN85</f>
        <v>45</v>
      </c>
      <c r="AG79" s="247">
        <f>Model!BO85</f>
        <v>49</v>
      </c>
      <c r="AH79" s="247">
        <f>Model!BP85</f>
        <v>51</v>
      </c>
      <c r="AI79" s="247">
        <f>Model!BQ85</f>
        <v>53</v>
      </c>
      <c r="AJ79" s="247">
        <f>Model!BR85</f>
        <v>55</v>
      </c>
      <c r="AK79" s="247">
        <f>Model!BS85</f>
        <v>61</v>
      </c>
      <c r="AL79" s="248">
        <f>Model!BT85</f>
        <v>61</v>
      </c>
      <c r="AM79" s="249">
        <f>Model!BU85</f>
        <v>62</v>
      </c>
      <c r="AN79" s="247">
        <f>Model!BV85</f>
        <v>63</v>
      </c>
      <c r="AO79" s="247">
        <f>Model!BW85</f>
        <v>66</v>
      </c>
      <c r="AP79" s="247">
        <f>Model!BX85</f>
        <v>70</v>
      </c>
      <c r="AQ79" s="247">
        <f>Model!BY85</f>
        <v>72</v>
      </c>
      <c r="AR79" s="247">
        <f>Model!BZ85</f>
        <v>74</v>
      </c>
      <c r="AS79" s="247">
        <f>Model!CA85</f>
        <v>86</v>
      </c>
      <c r="AT79" s="247">
        <f>Model!CB85</f>
        <v>91</v>
      </c>
      <c r="AU79" s="247">
        <f>Model!CC85</f>
        <v>97</v>
      </c>
      <c r="AV79" s="247">
        <f>Model!CD85</f>
        <v>103</v>
      </c>
      <c r="AW79" s="247">
        <f>Model!CE85</f>
        <v>112</v>
      </c>
      <c r="AX79" s="248">
        <f>Model!CF85</f>
        <v>112</v>
      </c>
      <c r="AY79" s="249">
        <f>Model!CG85</f>
        <v>117</v>
      </c>
      <c r="AZ79" s="247">
        <f>Model!CH85</f>
        <v>121</v>
      </c>
      <c r="BA79" s="247">
        <f>Model!CI85</f>
        <v>125</v>
      </c>
      <c r="BB79" s="247">
        <f>Model!CJ85</f>
        <v>130</v>
      </c>
      <c r="BC79" s="247">
        <f>Model!CK85</f>
        <v>136</v>
      </c>
      <c r="BD79" s="247">
        <f>Model!CL85</f>
        <v>140</v>
      </c>
      <c r="BE79" s="247">
        <f>Model!CM85</f>
        <v>144</v>
      </c>
      <c r="BF79" s="247">
        <f>Model!CN85</f>
        <v>147</v>
      </c>
      <c r="BG79" s="247">
        <f>Model!CO85</f>
        <v>150</v>
      </c>
      <c r="BH79" s="247">
        <f>Model!CP85</f>
        <v>156</v>
      </c>
      <c r="BI79" s="247">
        <f>Model!CQ85</f>
        <v>156</v>
      </c>
      <c r="BJ79" s="247">
        <f>Model!CR85</f>
        <v>156</v>
      </c>
      <c r="BK79" s="249">
        <f>Model!CS85</f>
        <v>156</v>
      </c>
      <c r="BL79" s="247">
        <f>Model!CT85</f>
        <v>162</v>
      </c>
      <c r="BM79" s="247">
        <f>Model!CU85</f>
        <v>168</v>
      </c>
      <c r="BN79" s="247">
        <f>Model!CV85</f>
        <v>174</v>
      </c>
      <c r="BO79" s="247">
        <f>Model!CW85</f>
        <v>180</v>
      </c>
      <c r="BP79" s="247">
        <f>Model!CX85</f>
        <v>186</v>
      </c>
      <c r="BQ79" s="247">
        <f>Model!CY85</f>
        <v>191</v>
      </c>
      <c r="BR79" s="247">
        <f>Model!CZ85</f>
        <v>196</v>
      </c>
      <c r="BS79" s="247">
        <f>Model!DA85</f>
        <v>201</v>
      </c>
      <c r="BT79" s="247">
        <f>Model!DB85</f>
        <v>205</v>
      </c>
      <c r="BU79" s="247">
        <f>Model!DC85</f>
        <v>209</v>
      </c>
      <c r="BV79" s="248">
        <f>Model!DD85</f>
        <v>213</v>
      </c>
    </row>
    <row r="80" spans="1:74">
      <c r="A80" s="1"/>
      <c r="B80" s="81"/>
      <c r="C80" s="234"/>
      <c r="D80" s="226"/>
      <c r="E80" s="226"/>
      <c r="F80" s="226"/>
      <c r="G80" s="226"/>
      <c r="H80" s="226"/>
      <c r="I80" s="226"/>
      <c r="J80" s="226"/>
      <c r="K80" s="226"/>
      <c r="L80" s="226"/>
      <c r="M80" s="226"/>
      <c r="N80" s="230"/>
      <c r="O80" s="234"/>
      <c r="P80" s="226"/>
      <c r="Q80" s="226"/>
      <c r="R80" s="226"/>
      <c r="S80" s="226"/>
      <c r="T80" s="226"/>
      <c r="U80" s="226"/>
      <c r="V80" s="226"/>
      <c r="W80" s="226"/>
      <c r="X80" s="226"/>
      <c r="Y80" s="226"/>
      <c r="Z80" s="230"/>
      <c r="AA80" s="234"/>
      <c r="AB80" s="226"/>
      <c r="AC80" s="226"/>
      <c r="AD80" s="226"/>
      <c r="AE80" s="226"/>
      <c r="AF80" s="226"/>
      <c r="AG80" s="226"/>
      <c r="AH80" s="226"/>
      <c r="AI80" s="226"/>
      <c r="AJ80" s="226"/>
      <c r="AK80" s="226"/>
      <c r="AL80" s="230"/>
      <c r="AM80" s="234"/>
      <c r="AN80" s="226"/>
      <c r="AO80" s="226"/>
      <c r="AP80" s="226"/>
      <c r="AQ80" s="226"/>
      <c r="AR80" s="226"/>
      <c r="AS80" s="226"/>
      <c r="AT80" s="226"/>
      <c r="AU80" s="226"/>
      <c r="AV80" s="226"/>
      <c r="AW80" s="226"/>
      <c r="AX80" s="230"/>
      <c r="AY80" s="234"/>
      <c r="AZ80" s="226"/>
      <c r="BA80" s="226"/>
      <c r="BB80" s="226"/>
      <c r="BC80" s="226"/>
      <c r="BD80" s="226"/>
      <c r="BE80" s="226"/>
      <c r="BF80" s="226"/>
      <c r="BG80" s="226"/>
      <c r="BH80" s="226"/>
      <c r="BI80" s="226"/>
      <c r="BJ80" s="226"/>
      <c r="BK80" s="234"/>
      <c r="BL80" s="226"/>
      <c r="BM80" s="226"/>
      <c r="BN80" s="226"/>
      <c r="BO80" s="226"/>
      <c r="BP80" s="226"/>
      <c r="BQ80" s="226"/>
      <c r="BR80" s="226"/>
      <c r="BS80" s="226"/>
      <c r="BT80" s="226"/>
      <c r="BU80" s="226"/>
      <c r="BV80" s="230"/>
    </row>
    <row r="81" spans="1:74">
      <c r="A81" s="1"/>
      <c r="B81" s="216"/>
      <c r="C81" s="234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30"/>
      <c r="O81" s="234"/>
      <c r="P81" s="226"/>
      <c r="Q81" s="226"/>
      <c r="R81" s="226"/>
      <c r="S81" s="226"/>
      <c r="T81" s="226"/>
      <c r="U81" s="226"/>
      <c r="V81" s="226"/>
      <c r="W81" s="226"/>
      <c r="X81" s="226"/>
      <c r="Y81" s="226"/>
      <c r="Z81" s="230"/>
      <c r="AA81" s="234"/>
      <c r="AB81" s="226"/>
      <c r="AC81" s="226"/>
      <c r="AD81" s="226"/>
      <c r="AE81" s="226"/>
      <c r="AF81" s="226"/>
      <c r="AG81" s="226"/>
      <c r="AH81" s="226"/>
      <c r="AI81" s="226"/>
      <c r="AJ81" s="226"/>
      <c r="AK81" s="226"/>
      <c r="AL81" s="230"/>
      <c r="AM81" s="234"/>
      <c r="AN81" s="226"/>
      <c r="AO81" s="226"/>
      <c r="AP81" s="226"/>
      <c r="AQ81" s="226"/>
      <c r="AR81" s="226"/>
      <c r="AS81" s="226"/>
      <c r="AT81" s="226"/>
      <c r="AU81" s="226"/>
      <c r="AV81" s="226"/>
      <c r="AW81" s="226"/>
      <c r="AX81" s="230"/>
      <c r="AY81" s="234"/>
      <c r="AZ81" s="226"/>
      <c r="BA81" s="226"/>
      <c r="BB81" s="226"/>
      <c r="BC81" s="226"/>
      <c r="BD81" s="226"/>
      <c r="BE81" s="226"/>
      <c r="BF81" s="226"/>
      <c r="BG81" s="226"/>
      <c r="BH81" s="226"/>
      <c r="BI81" s="226"/>
      <c r="BJ81" s="226"/>
      <c r="BK81" s="234"/>
      <c r="BL81" s="226"/>
      <c r="BM81" s="226"/>
      <c r="BN81" s="226"/>
      <c r="BO81" s="226"/>
      <c r="BP81" s="226"/>
      <c r="BQ81" s="226"/>
      <c r="BR81" s="226"/>
      <c r="BS81" s="226"/>
      <c r="BT81" s="226"/>
      <c r="BU81" s="226"/>
      <c r="BV81" s="230"/>
    </row>
    <row r="82" spans="1:74">
      <c r="A82" s="1"/>
      <c r="B82" s="81"/>
      <c r="C82" s="234"/>
      <c r="D82" s="226"/>
      <c r="E82" s="226"/>
      <c r="F82" s="226"/>
      <c r="G82" s="226"/>
      <c r="H82" s="226"/>
      <c r="I82" s="226"/>
      <c r="J82" s="226"/>
      <c r="K82" s="226"/>
      <c r="L82" s="226"/>
      <c r="M82" s="226"/>
      <c r="N82" s="230"/>
      <c r="O82" s="234"/>
      <c r="P82" s="226"/>
      <c r="Q82" s="226"/>
      <c r="R82" s="226"/>
      <c r="S82" s="226"/>
      <c r="T82" s="226"/>
      <c r="U82" s="226"/>
      <c r="V82" s="226"/>
      <c r="W82" s="226"/>
      <c r="X82" s="226"/>
      <c r="Y82" s="226"/>
      <c r="Z82" s="230"/>
      <c r="AA82" s="234"/>
      <c r="AB82" s="226"/>
      <c r="AC82" s="226"/>
      <c r="AD82" s="226"/>
      <c r="AE82" s="226"/>
      <c r="AF82" s="226"/>
      <c r="AG82" s="226"/>
      <c r="AH82" s="226"/>
      <c r="AI82" s="226"/>
      <c r="AJ82" s="226"/>
      <c r="AK82" s="226"/>
      <c r="AL82" s="230"/>
      <c r="AM82" s="234"/>
      <c r="AN82" s="226"/>
      <c r="AO82" s="226"/>
      <c r="AP82" s="226"/>
      <c r="AQ82" s="226"/>
      <c r="AR82" s="226"/>
      <c r="AS82" s="226"/>
      <c r="AT82" s="226"/>
      <c r="AU82" s="226"/>
      <c r="AV82" s="226"/>
      <c r="AW82" s="226"/>
      <c r="AX82" s="230"/>
      <c r="AY82" s="234"/>
      <c r="AZ82" s="226"/>
      <c r="BA82" s="226"/>
      <c r="BB82" s="226"/>
      <c r="BC82" s="226"/>
      <c r="BD82" s="226"/>
      <c r="BE82" s="226"/>
      <c r="BF82" s="226"/>
      <c r="BG82" s="226"/>
      <c r="BH82" s="226"/>
      <c r="BI82" s="226"/>
      <c r="BJ82" s="226"/>
      <c r="BK82" s="234"/>
      <c r="BL82" s="226"/>
      <c r="BM82" s="226"/>
      <c r="BN82" s="226"/>
      <c r="BO82" s="226"/>
      <c r="BP82" s="226"/>
      <c r="BQ82" s="226"/>
      <c r="BR82" s="226"/>
      <c r="BS82" s="226"/>
      <c r="BT82" s="226"/>
      <c r="BU82" s="226"/>
      <c r="BV82" s="230"/>
    </row>
    <row r="83" spans="1:74">
      <c r="A83" s="1"/>
      <c r="B83" s="80" t="s">
        <v>375</v>
      </c>
      <c r="C83" s="238">
        <f t="shared" ref="C83:AH83" si="9">C$60</f>
        <v>44562</v>
      </c>
      <c r="D83" s="239">
        <f t="shared" si="9"/>
        <v>44593</v>
      </c>
      <c r="E83" s="239">
        <f t="shared" si="9"/>
        <v>44621</v>
      </c>
      <c r="F83" s="239">
        <f t="shared" si="9"/>
        <v>44652</v>
      </c>
      <c r="G83" s="239">
        <f t="shared" si="9"/>
        <v>44682</v>
      </c>
      <c r="H83" s="239">
        <f t="shared" si="9"/>
        <v>44713</v>
      </c>
      <c r="I83" s="239">
        <f t="shared" si="9"/>
        <v>44743</v>
      </c>
      <c r="J83" s="239">
        <f t="shared" si="9"/>
        <v>44774</v>
      </c>
      <c r="K83" s="239">
        <f t="shared" si="9"/>
        <v>44805</v>
      </c>
      <c r="L83" s="239">
        <f t="shared" si="9"/>
        <v>44835</v>
      </c>
      <c r="M83" s="239">
        <f t="shared" si="9"/>
        <v>44866</v>
      </c>
      <c r="N83" s="240">
        <f t="shared" si="9"/>
        <v>44896</v>
      </c>
      <c r="O83" s="238">
        <f t="shared" si="9"/>
        <v>44927</v>
      </c>
      <c r="P83" s="239">
        <f t="shared" si="9"/>
        <v>44958</v>
      </c>
      <c r="Q83" s="239">
        <f t="shared" si="9"/>
        <v>44986</v>
      </c>
      <c r="R83" s="239">
        <f t="shared" si="9"/>
        <v>45017</v>
      </c>
      <c r="S83" s="239">
        <f t="shared" si="9"/>
        <v>45047</v>
      </c>
      <c r="T83" s="239">
        <f t="shared" si="9"/>
        <v>45078</v>
      </c>
      <c r="U83" s="239">
        <f t="shared" si="9"/>
        <v>45108</v>
      </c>
      <c r="V83" s="239">
        <f t="shared" si="9"/>
        <v>45139</v>
      </c>
      <c r="W83" s="239">
        <f t="shared" si="9"/>
        <v>45170</v>
      </c>
      <c r="X83" s="239">
        <f t="shared" si="9"/>
        <v>45200</v>
      </c>
      <c r="Y83" s="239">
        <f t="shared" si="9"/>
        <v>45231</v>
      </c>
      <c r="Z83" s="240">
        <f t="shared" si="9"/>
        <v>45261</v>
      </c>
      <c r="AA83" s="238">
        <f t="shared" si="9"/>
        <v>45292</v>
      </c>
      <c r="AB83" s="239">
        <f t="shared" si="9"/>
        <v>45323</v>
      </c>
      <c r="AC83" s="239">
        <f t="shared" si="9"/>
        <v>45352</v>
      </c>
      <c r="AD83" s="239">
        <f t="shared" si="9"/>
        <v>45383</v>
      </c>
      <c r="AE83" s="239">
        <f t="shared" si="9"/>
        <v>45413</v>
      </c>
      <c r="AF83" s="239">
        <f t="shared" si="9"/>
        <v>45444</v>
      </c>
      <c r="AG83" s="239">
        <f t="shared" si="9"/>
        <v>45474</v>
      </c>
      <c r="AH83" s="239">
        <f t="shared" si="9"/>
        <v>45505</v>
      </c>
      <c r="AI83" s="239">
        <f t="shared" ref="AI83:BN83" si="10">AI$60</f>
        <v>45536</v>
      </c>
      <c r="AJ83" s="239">
        <f t="shared" si="10"/>
        <v>45566</v>
      </c>
      <c r="AK83" s="239">
        <f t="shared" si="10"/>
        <v>45597</v>
      </c>
      <c r="AL83" s="240">
        <f t="shared" si="10"/>
        <v>45627</v>
      </c>
      <c r="AM83" s="238">
        <f t="shared" si="10"/>
        <v>45658</v>
      </c>
      <c r="AN83" s="239">
        <f t="shared" si="10"/>
        <v>45689</v>
      </c>
      <c r="AO83" s="239">
        <f t="shared" si="10"/>
        <v>45717</v>
      </c>
      <c r="AP83" s="239">
        <f t="shared" si="10"/>
        <v>45748</v>
      </c>
      <c r="AQ83" s="239">
        <f t="shared" si="10"/>
        <v>45778</v>
      </c>
      <c r="AR83" s="239">
        <f t="shared" si="10"/>
        <v>45809</v>
      </c>
      <c r="AS83" s="239">
        <f t="shared" si="10"/>
        <v>45839</v>
      </c>
      <c r="AT83" s="239">
        <f t="shared" si="10"/>
        <v>45870</v>
      </c>
      <c r="AU83" s="239">
        <f t="shared" si="10"/>
        <v>45901</v>
      </c>
      <c r="AV83" s="239">
        <f t="shared" si="10"/>
        <v>45931</v>
      </c>
      <c r="AW83" s="239">
        <f t="shared" si="10"/>
        <v>45962</v>
      </c>
      <c r="AX83" s="240">
        <f t="shared" si="10"/>
        <v>45992</v>
      </c>
      <c r="AY83" s="238">
        <f t="shared" si="10"/>
        <v>46023</v>
      </c>
      <c r="AZ83" s="239">
        <f t="shared" si="10"/>
        <v>46054</v>
      </c>
      <c r="BA83" s="239">
        <f t="shared" si="10"/>
        <v>46082</v>
      </c>
      <c r="BB83" s="239">
        <f t="shared" si="10"/>
        <v>46113</v>
      </c>
      <c r="BC83" s="239">
        <f t="shared" si="10"/>
        <v>46143</v>
      </c>
      <c r="BD83" s="239">
        <f t="shared" si="10"/>
        <v>46174</v>
      </c>
      <c r="BE83" s="239">
        <f t="shared" si="10"/>
        <v>46204</v>
      </c>
      <c r="BF83" s="239">
        <f t="shared" si="10"/>
        <v>46235</v>
      </c>
      <c r="BG83" s="239">
        <f t="shared" si="10"/>
        <v>46266</v>
      </c>
      <c r="BH83" s="239">
        <f t="shared" si="10"/>
        <v>46296</v>
      </c>
      <c r="BI83" s="239">
        <f t="shared" si="10"/>
        <v>46327</v>
      </c>
      <c r="BJ83" s="239">
        <f t="shared" si="10"/>
        <v>46357</v>
      </c>
      <c r="BK83" s="238">
        <f t="shared" si="10"/>
        <v>46388</v>
      </c>
      <c r="BL83" s="239">
        <f t="shared" si="10"/>
        <v>46419</v>
      </c>
      <c r="BM83" s="239">
        <f t="shared" si="10"/>
        <v>46447</v>
      </c>
      <c r="BN83" s="239">
        <f t="shared" si="10"/>
        <v>46478</v>
      </c>
      <c r="BO83" s="239">
        <f t="shared" ref="BO83:BV83" si="11">BO$60</f>
        <v>46508</v>
      </c>
      <c r="BP83" s="239">
        <f t="shared" si="11"/>
        <v>46539</v>
      </c>
      <c r="BQ83" s="239">
        <f t="shared" si="11"/>
        <v>46569</v>
      </c>
      <c r="BR83" s="239">
        <f t="shared" si="11"/>
        <v>46600</v>
      </c>
      <c r="BS83" s="239">
        <f t="shared" si="11"/>
        <v>46631</v>
      </c>
      <c r="BT83" s="239">
        <f t="shared" si="11"/>
        <v>46661</v>
      </c>
      <c r="BU83" s="239">
        <f t="shared" si="11"/>
        <v>46692</v>
      </c>
      <c r="BV83" s="240">
        <f t="shared" si="11"/>
        <v>46722</v>
      </c>
    </row>
    <row r="84" spans="1:74">
      <c r="A84" s="1"/>
      <c r="B84" s="85" t="s">
        <v>160</v>
      </c>
      <c r="C84" s="250">
        <f>SUM(Model!AK156:AK158)</f>
        <v>-234700.56666666668</v>
      </c>
      <c r="D84" s="250">
        <f>SUM(Model!AL156:AL158)</f>
        <v>-250507.53333333338</v>
      </c>
      <c r="E84" s="250">
        <f>SUM(Model!AM156:AM158)</f>
        <v>-265661.3</v>
      </c>
      <c r="F84" s="250">
        <f>SUM(Model!AN156:AN158)</f>
        <v>-318270.59999999998</v>
      </c>
      <c r="G84" s="250">
        <f>SUM(Model!AO156:AO158)</f>
        <v>-386919.4</v>
      </c>
      <c r="H84" s="250">
        <f>SUM(Model!AP156:AP158)</f>
        <v>-418315.33333333337</v>
      </c>
      <c r="I84" s="250">
        <f>SUM(Model!AQ156:AQ158)</f>
        <v>-409015.1</v>
      </c>
      <c r="J84" s="250">
        <f>SUM(Model!AR156:AR158)</f>
        <v>-433408.2</v>
      </c>
      <c r="K84" s="250">
        <f>SUM(Model!AS156:AS158)</f>
        <v>-459169.63333333336</v>
      </c>
      <c r="L84" s="250">
        <f>SUM(Model!AT156:AT158)</f>
        <v>-461414.40000000002</v>
      </c>
      <c r="M84" s="250">
        <f>SUM(Model!AU156:AU158)</f>
        <v>-519263.96666666662</v>
      </c>
      <c r="N84" s="250">
        <f>SUM(Model!AV156:AV158)</f>
        <v>-839906.46666666679</v>
      </c>
      <c r="O84" s="251">
        <f>SUM(Model!AW156:AW158)</f>
        <v>-607348.75416666677</v>
      </c>
      <c r="P84" s="250">
        <f>SUM(Model!AX156:AX158)</f>
        <v>-627671.44750000013</v>
      </c>
      <c r="Q84" s="250">
        <f>SUM(Model!AY156:AY158)</f>
        <v>-654266.45939583331</v>
      </c>
      <c r="R84" s="250">
        <f>SUM(Model!AZ156:AZ158)</f>
        <v>-706786.35750520835</v>
      </c>
      <c r="S84" s="250">
        <f>SUM(Model!BA156:BA158)</f>
        <v>-697067.7705340106</v>
      </c>
      <c r="T84" s="250">
        <f>SUM(Model!BB156:BB158)</f>
        <v>-779094.29289627343</v>
      </c>
      <c r="U84" s="250">
        <f>SUM(Model!BC156:BC158)</f>
        <v>-832285.5421584557</v>
      </c>
      <c r="V84" s="250">
        <f>SUM(Model!BD156:BD158)</f>
        <v>-863060.74418048421</v>
      </c>
      <c r="W84" s="250">
        <f>SUM(Model!BE156:BE158)</f>
        <v>-897456.89462835784</v>
      </c>
      <c r="X84" s="250">
        <f>SUM(Model!BF156:BF158)</f>
        <v>-906741.4147007115</v>
      </c>
      <c r="Y84" s="250">
        <f>SUM(Model!BG156:BG158)</f>
        <v>-988472.94376907975</v>
      </c>
      <c r="Z84" s="252">
        <f>SUM(Model!BH156:BH158)</f>
        <v>-1621802.8409575345</v>
      </c>
      <c r="AA84" s="251">
        <f>SUM(Model!BI156:BI158)</f>
        <v>-801424.1288145401</v>
      </c>
      <c r="AB84" s="250">
        <f>SUM(Model!BJ156:BJ158)</f>
        <v>-792148.52199047874</v>
      </c>
      <c r="AC84" s="250">
        <f>SUM(Model!BK156:BK158)</f>
        <v>-793786.24420343165</v>
      </c>
      <c r="AD84" s="250">
        <f>SUM(Model!BL156:BL158)</f>
        <v>-808026.15530490188</v>
      </c>
      <c r="AE84" s="250">
        <f>SUM(Model!BM156:BM158)</f>
        <v>-808358.94285043131</v>
      </c>
      <c r="AF84" s="250">
        <f>SUM(Model!BN156:BN158)</f>
        <v>-380446.20523111511</v>
      </c>
      <c r="AG84" s="250">
        <f>SUM(Model!BO156:BO158)</f>
        <v>-422776.67144035955</v>
      </c>
      <c r="AH84" s="250">
        <f>SUM(Model!BP156:BP158)</f>
        <v>-434205.25229797419</v>
      </c>
      <c r="AI84" s="250">
        <f>SUM(Model!BQ156:BQ158)</f>
        <v>-454622.67305655964</v>
      </c>
      <c r="AJ84" s="250">
        <f>SUM(Model!BR156:BR158)</f>
        <v>-474307.85397882236</v>
      </c>
      <c r="AK84" s="250">
        <f>SUM(Model!BS156:BS158)</f>
        <v>-546952.87213797471</v>
      </c>
      <c r="AL84" s="252">
        <f>SUM(Model!BT156:BT158)</f>
        <v>-1335184.6769247465</v>
      </c>
      <c r="AM84" s="251">
        <f>SUM(Model!BU156:BU158)</f>
        <v>-744205.38015029184</v>
      </c>
      <c r="AN84" s="250">
        <f>SUM(Model!BV156:BV158)</f>
        <v>-717759.45069239265</v>
      </c>
      <c r="AO84" s="250">
        <f>SUM(Model!BW156:BW158)</f>
        <v>-733684.15295563359</v>
      </c>
      <c r="AP84" s="250">
        <f>SUM(Model!BX156:BX158)</f>
        <v>-489343.11073689535</v>
      </c>
      <c r="AQ84" s="250">
        <f>SUM(Model!BY156:BY158)</f>
        <v>-476980.35566922324</v>
      </c>
      <c r="AR84" s="250">
        <f>SUM(Model!BZ156:BZ158)</f>
        <v>-282768.43358266121</v>
      </c>
      <c r="AS84" s="250">
        <f>SUM(Model!CA156:CA158)</f>
        <v>-472767.01703542192</v>
      </c>
      <c r="AT84" s="250">
        <f>SUM(Model!CB156:CB158)</f>
        <v>-519773.94772529276</v>
      </c>
      <c r="AU84" s="250">
        <f>SUM(Model!CC156:CC158)</f>
        <v>-586186.1888167276</v>
      </c>
      <c r="AV84" s="250">
        <f>SUM(Model!CD156:CD158)</f>
        <v>-553696.83173993509</v>
      </c>
      <c r="AW84" s="250">
        <f>SUM(Model!CE156:CE158)</f>
        <v>-695438.79686520156</v>
      </c>
      <c r="AX84" s="252">
        <f>SUM(Model!CF156:CF158)</f>
        <v>-2035928.8306148937</v>
      </c>
      <c r="AY84" s="251">
        <f>SUM(Model!CG156:CG158)</f>
        <v>298510.03315665573</v>
      </c>
      <c r="AZ84" s="250">
        <f>SUM(Model!CH156:CH158)</f>
        <v>-241282.43365566107</v>
      </c>
      <c r="BA84" s="250">
        <f>SUM(Model!CI156:CI158)</f>
        <v>-286129.51405835059</v>
      </c>
      <c r="BB84" s="250">
        <f>SUM(Model!CJ156:CJ158)</f>
        <v>-346461.482916418</v>
      </c>
      <c r="BC84" s="250">
        <f>SUM(Model!CK156:CK158)</f>
        <v>-426000.54013690911</v>
      </c>
      <c r="BD84" s="250">
        <f>SUM(Model!CL156:CL158)</f>
        <v>-454112.76453692978</v>
      </c>
      <c r="BE84" s="250">
        <f>SUM(Model!CM156:CM158)</f>
        <v>-494898.41931988159</v>
      </c>
      <c r="BF84" s="250">
        <f>SUM(Model!CN156:CN158)</f>
        <v>-499441.07020270545</v>
      </c>
      <c r="BG84" s="250">
        <f>SUM(Model!CO156:CO158)</f>
        <v>-502897.89059087401</v>
      </c>
      <c r="BH84" s="250">
        <f>SUM(Model!CP156:CP158)</f>
        <v>-578356.40307840612</v>
      </c>
      <c r="BI84" s="250">
        <f>SUM(Model!CQ156:CQ158)</f>
        <v>-517693.23166963924</v>
      </c>
      <c r="BJ84" s="250">
        <f>SUM(Model!CR156:CR158)</f>
        <v>-2389998.9105080673</v>
      </c>
      <c r="BK84" s="251">
        <f>SUM(Model!CS156:CS158)</f>
        <v>1232840.9038932649</v>
      </c>
      <c r="BL84" s="250">
        <f>SUM(Model!CT156:CT158)</f>
        <v>1145038.0593971545</v>
      </c>
      <c r="BM84" s="250">
        <f>SUM(Model!CU156:CU158)</f>
        <v>1090403.5042523835</v>
      </c>
      <c r="BN84" s="250">
        <f>SUM(Model!CV156:CV158)</f>
        <v>1037906.7208257858</v>
      </c>
      <c r="BO84" s="250">
        <f>SUM(Model!CW156:CW158)</f>
        <v>987589.46402034909</v>
      </c>
      <c r="BP84" s="250">
        <f>SUM(Model!CX156:CX158)</f>
        <v>938147.42976131104</v>
      </c>
      <c r="BQ84" s="250">
        <f>SUM(Model!CY156:CY158)</f>
        <v>917827.30059492029</v>
      </c>
      <c r="BR84" s="250">
        <f>SUM(Model!CZ156:CZ158)</f>
        <v>899816.9792491626</v>
      </c>
      <c r="BS84" s="250">
        <f>SUM(Model!DA156:DA158)</f>
        <v>884161.62072346453</v>
      </c>
      <c r="BT84" s="250">
        <f>SUM(Model!DB156:DB158)</f>
        <v>892376.1134096235</v>
      </c>
      <c r="BU84" s="250">
        <f>SUM(Model!DC156:DC158)</f>
        <v>903038.57472953387</v>
      </c>
      <c r="BV84" s="252">
        <f>SUM(Model!DD156:DD158)</f>
        <v>-2240587.4905368891</v>
      </c>
    </row>
    <row r="85" spans="1:74">
      <c r="A85" s="1"/>
      <c r="B85" s="85" t="s">
        <v>161</v>
      </c>
      <c r="C85" s="250">
        <f>Model!AK161</f>
        <v>1265299.4333333333</v>
      </c>
      <c r="D85" s="250">
        <f>Model!AL161</f>
        <v>1014791.8999999999</v>
      </c>
      <c r="E85" s="250">
        <f>Model!AM161</f>
        <v>9749130.5999999996</v>
      </c>
      <c r="F85" s="250">
        <f>Model!AN161</f>
        <v>9430860</v>
      </c>
      <c r="G85" s="250">
        <f>Model!AO161</f>
        <v>9043940.5999999996</v>
      </c>
      <c r="H85" s="250">
        <f>Model!AP161</f>
        <v>8625625.2666666657</v>
      </c>
      <c r="I85" s="250">
        <f>Model!AQ161</f>
        <v>8216610.166666666</v>
      </c>
      <c r="J85" s="250">
        <f>Model!AR161</f>
        <v>7783201.9666666659</v>
      </c>
      <c r="K85" s="250">
        <f>Model!AS161</f>
        <v>7324032.3333333321</v>
      </c>
      <c r="L85" s="250">
        <f>Model!AT161</f>
        <v>6862617.9333333317</v>
      </c>
      <c r="M85" s="250">
        <f>Model!AU161</f>
        <v>6343353.9666666649</v>
      </c>
      <c r="N85" s="250">
        <f>Model!AV161</f>
        <v>5503447.4999999981</v>
      </c>
      <c r="O85" s="251">
        <f>Model!AW161</f>
        <v>4896098.7458333317</v>
      </c>
      <c r="P85" s="250">
        <f>Model!AX161</f>
        <v>4268427.2983333319</v>
      </c>
      <c r="Q85" s="250">
        <f>Model!AY161</f>
        <v>3614160.8389374986</v>
      </c>
      <c r="R85" s="250">
        <f>Model!AZ161</f>
        <v>2907374.4814322903</v>
      </c>
      <c r="S85" s="250">
        <f>Model!BA161</f>
        <v>2210306.7108982797</v>
      </c>
      <c r="T85" s="250">
        <f>Model!BB161</f>
        <v>1431212.4180020061</v>
      </c>
      <c r="U85" s="250">
        <f>Model!BC161</f>
        <v>20598926.875843551</v>
      </c>
      <c r="V85" s="250">
        <f>Model!BD161</f>
        <v>19735866.131663065</v>
      </c>
      <c r="W85" s="250">
        <f>Model!BE161</f>
        <v>18838409.237034708</v>
      </c>
      <c r="X85" s="250">
        <f>Model!BF161</f>
        <v>17931667.822333995</v>
      </c>
      <c r="Y85" s="250">
        <f>Model!BG161</f>
        <v>16943194.878564917</v>
      </c>
      <c r="Z85" s="252">
        <f>Model!BH161</f>
        <v>15321392.037607383</v>
      </c>
      <c r="AA85" s="251">
        <f>Model!BI161</f>
        <v>14519967.908792842</v>
      </c>
      <c r="AB85" s="250">
        <f>Model!BJ161</f>
        <v>13727819.386802364</v>
      </c>
      <c r="AC85" s="250">
        <f>Model!BK161</f>
        <v>12934033.142598933</v>
      </c>
      <c r="AD85" s="250">
        <f>Model!BL161</f>
        <v>12126006.987294031</v>
      </c>
      <c r="AE85" s="250">
        <f>Model!BM161</f>
        <v>11317648.0444436</v>
      </c>
      <c r="AF85" s="250">
        <f>Model!BN161</f>
        <v>10937201.839212485</v>
      </c>
      <c r="AG85" s="250">
        <f>Model!BO161</f>
        <v>10514425.167772125</v>
      </c>
      <c r="AH85" s="250">
        <f>Model!BP161</f>
        <v>10080219.91547415</v>
      </c>
      <c r="AI85" s="250">
        <f>Model!BQ161</f>
        <v>9625597.2424175907</v>
      </c>
      <c r="AJ85" s="250">
        <f>Model!BR161</f>
        <v>9151289.3884387687</v>
      </c>
      <c r="AK85" s="250">
        <f>Model!BS161</f>
        <v>8604336.5163007937</v>
      </c>
      <c r="AL85" s="252">
        <f>Model!BT161</f>
        <v>7269151.8393760473</v>
      </c>
      <c r="AM85" s="251">
        <f>Model!BU161</f>
        <v>6524946.4592257552</v>
      </c>
      <c r="AN85" s="250">
        <f>Model!BV161</f>
        <v>5807187.0085333623</v>
      </c>
      <c r="AO85" s="250">
        <f>Model!BW161</f>
        <v>5073502.8555777287</v>
      </c>
      <c r="AP85" s="250">
        <f>Model!BX161</f>
        <v>4584159.7448408334</v>
      </c>
      <c r="AQ85" s="250">
        <f>Model!BY161</f>
        <v>4107179.3891716101</v>
      </c>
      <c r="AR85" s="250">
        <f>Model!BZ161</f>
        <v>33824410.955588952</v>
      </c>
      <c r="AS85" s="250">
        <f>Model!CA161</f>
        <v>33351643.938553531</v>
      </c>
      <c r="AT85" s="250">
        <f>Model!CB161</f>
        <v>32831869.990828238</v>
      </c>
      <c r="AU85" s="250">
        <f>Model!CC161</f>
        <v>32245683.802011512</v>
      </c>
      <c r="AV85" s="250">
        <f>Model!CD161</f>
        <v>31691986.970271576</v>
      </c>
      <c r="AW85" s="250">
        <f>Model!CE161</f>
        <v>30996548.173406374</v>
      </c>
      <c r="AX85" s="252">
        <f>Model!CF161</f>
        <v>28960619.342791479</v>
      </c>
      <c r="AY85" s="251">
        <f>Model!CG161</f>
        <v>29259129.375948135</v>
      </c>
      <c r="AZ85" s="250">
        <f>Model!CH161</f>
        <v>29017846.942292474</v>
      </c>
      <c r="BA85" s="250">
        <f>Model!CI161</f>
        <v>28731717.428234123</v>
      </c>
      <c r="BB85" s="250">
        <f>Model!CJ161</f>
        <v>28385255.945317704</v>
      </c>
      <c r="BC85" s="250">
        <f>Model!CK161</f>
        <v>27959255.405180797</v>
      </c>
      <c r="BD85" s="250">
        <f>Model!CL161</f>
        <v>27505142.640643869</v>
      </c>
      <c r="BE85" s="250">
        <f>Model!CM161</f>
        <v>27010244.221323986</v>
      </c>
      <c r="BF85" s="250">
        <f>Model!CN161</f>
        <v>26510803.151121281</v>
      </c>
      <c r="BG85" s="250">
        <f>Model!CO161</f>
        <v>26007905.260530408</v>
      </c>
      <c r="BH85" s="250">
        <f>Model!CP161</f>
        <v>25429548.857452001</v>
      </c>
      <c r="BI85" s="250">
        <f>Model!CQ161</f>
        <v>24911855.625782363</v>
      </c>
      <c r="BJ85" s="250">
        <f>Model!CR161</f>
        <v>22521856.715274297</v>
      </c>
      <c r="BK85" s="251">
        <f>Model!CS161</f>
        <v>23754697.619167563</v>
      </c>
      <c r="BL85" s="250">
        <f>Model!CT161</f>
        <v>24899735.678564716</v>
      </c>
      <c r="BM85" s="250">
        <f>Model!CU161</f>
        <v>25990139.182817101</v>
      </c>
      <c r="BN85" s="250">
        <f>Model!CV161</f>
        <v>27028045.903642885</v>
      </c>
      <c r="BO85" s="250">
        <f>Model!CW161</f>
        <v>28015635.367663234</v>
      </c>
      <c r="BP85" s="250">
        <f>Model!CX161</f>
        <v>28953782.797424547</v>
      </c>
      <c r="BQ85" s="250">
        <f>Model!CY161</f>
        <v>29871610.098019466</v>
      </c>
      <c r="BR85" s="250">
        <f>Model!CZ161</f>
        <v>30771427.07726863</v>
      </c>
      <c r="BS85" s="250">
        <f>Model!DA161</f>
        <v>31655588.697992094</v>
      </c>
      <c r="BT85" s="250">
        <f>Model!DB161</f>
        <v>32547964.811401717</v>
      </c>
      <c r="BU85" s="250">
        <f>Model!DC161</f>
        <v>33451003.386131249</v>
      </c>
      <c r="BV85" s="252">
        <f>Model!DD161</f>
        <v>31210415.895594358</v>
      </c>
    </row>
    <row r="86" spans="1:74">
      <c r="A86" s="1"/>
      <c r="B86" s="217"/>
      <c r="C86" s="253"/>
      <c r="D86" s="253"/>
      <c r="E86" s="253"/>
      <c r="F86" s="253"/>
      <c r="G86" s="253"/>
      <c r="H86" s="253"/>
      <c r="I86" s="253"/>
      <c r="J86" s="253"/>
      <c r="K86" s="253"/>
      <c r="L86" s="253"/>
      <c r="M86" s="253"/>
      <c r="N86" s="253"/>
      <c r="O86" s="254"/>
      <c r="P86" s="253"/>
      <c r="Q86" s="253"/>
      <c r="R86" s="253"/>
      <c r="S86" s="253"/>
      <c r="T86" s="253"/>
      <c r="U86" s="253"/>
      <c r="V86" s="253"/>
      <c r="W86" s="253"/>
      <c r="X86" s="253"/>
      <c r="Y86" s="253"/>
      <c r="Z86" s="255"/>
      <c r="AA86" s="254"/>
      <c r="AB86" s="253"/>
      <c r="AC86" s="253"/>
      <c r="AD86" s="253"/>
      <c r="AE86" s="253"/>
      <c r="AF86" s="253"/>
      <c r="AG86" s="253"/>
      <c r="AH86" s="253"/>
      <c r="AI86" s="253"/>
      <c r="AJ86" s="253"/>
      <c r="AK86" s="253"/>
      <c r="AL86" s="255"/>
      <c r="AM86" s="254"/>
      <c r="AN86" s="253"/>
      <c r="AO86" s="253"/>
      <c r="AP86" s="253"/>
      <c r="AQ86" s="253"/>
      <c r="AR86" s="253"/>
      <c r="AS86" s="253"/>
      <c r="AT86" s="253"/>
      <c r="AU86" s="253"/>
      <c r="AV86" s="253"/>
      <c r="AW86" s="253"/>
      <c r="AX86" s="255"/>
      <c r="AY86" s="254"/>
      <c r="AZ86" s="253"/>
      <c r="BA86" s="253"/>
      <c r="BB86" s="253"/>
      <c r="BC86" s="253"/>
      <c r="BD86" s="253"/>
      <c r="BE86" s="253"/>
      <c r="BF86" s="253"/>
      <c r="BG86" s="253"/>
      <c r="BH86" s="253"/>
      <c r="BI86" s="253"/>
      <c r="BJ86" s="253"/>
      <c r="BK86" s="254"/>
      <c r="BL86" s="253"/>
      <c r="BM86" s="253"/>
      <c r="BN86" s="253"/>
      <c r="BO86" s="253"/>
      <c r="BP86" s="253"/>
      <c r="BQ86" s="253"/>
      <c r="BR86" s="253"/>
      <c r="BS86" s="253"/>
      <c r="BT86" s="253"/>
      <c r="BU86" s="253"/>
      <c r="BV86" s="255"/>
    </row>
    <row r="87" spans="1:74">
      <c r="B87" s="218"/>
      <c r="C87" s="256"/>
      <c r="D87" s="256"/>
      <c r="E87" s="256"/>
      <c r="F87" s="256"/>
      <c r="G87" s="256"/>
      <c r="H87" s="256"/>
      <c r="I87" s="256"/>
      <c r="J87" s="256"/>
      <c r="K87" s="256"/>
      <c r="L87" s="256"/>
      <c r="M87" s="256"/>
      <c r="N87" s="257"/>
      <c r="O87" s="256"/>
      <c r="P87" s="256"/>
      <c r="Q87" s="256"/>
      <c r="R87" s="256"/>
      <c r="S87" s="256"/>
      <c r="T87" s="256"/>
      <c r="U87" s="256"/>
      <c r="V87" s="256"/>
      <c r="W87" s="256"/>
      <c r="X87" s="256"/>
      <c r="Y87" s="256"/>
      <c r="Z87" s="257"/>
      <c r="AA87" s="256"/>
      <c r="AB87" s="256"/>
      <c r="AC87" s="256"/>
      <c r="AD87" s="256"/>
      <c r="AE87" s="256"/>
      <c r="AF87" s="256"/>
      <c r="AG87" s="256"/>
      <c r="AH87" s="256"/>
      <c r="AI87" s="256"/>
      <c r="AJ87" s="256"/>
      <c r="AK87" s="256"/>
      <c r="AL87" s="257"/>
      <c r="AM87" s="256"/>
      <c r="AN87" s="256"/>
      <c r="AO87" s="256"/>
      <c r="AP87" s="256"/>
      <c r="AQ87" s="256"/>
      <c r="AR87" s="256"/>
      <c r="AS87" s="256"/>
      <c r="AT87" s="256"/>
      <c r="AU87" s="256"/>
      <c r="AV87" s="256"/>
      <c r="AW87" s="256"/>
      <c r="AX87" s="257"/>
      <c r="AY87" s="256"/>
      <c r="AZ87" s="256"/>
      <c r="BA87" s="256"/>
      <c r="BB87" s="256"/>
      <c r="BC87" s="256"/>
      <c r="BD87" s="256"/>
      <c r="BE87" s="256"/>
      <c r="BF87" s="256"/>
      <c r="BG87" s="256"/>
      <c r="BH87" s="256"/>
      <c r="BI87" s="256"/>
      <c r="BJ87" s="257"/>
      <c r="BK87" s="256"/>
      <c r="BL87" s="256"/>
      <c r="BM87" s="256"/>
      <c r="BN87" s="256"/>
      <c r="BO87" s="256"/>
      <c r="BP87" s="256"/>
      <c r="BQ87" s="256"/>
      <c r="BR87" s="256"/>
      <c r="BS87" s="256"/>
      <c r="BT87" s="256"/>
      <c r="BU87" s="256"/>
      <c r="BV87" s="257"/>
    </row>
    <row r="88" spans="1:74">
      <c r="B88" s="8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264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264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264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264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264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258"/>
    </row>
    <row r="89" spans="1:74">
      <c r="A89" s="1"/>
      <c r="B89" s="80" t="s">
        <v>376</v>
      </c>
      <c r="C89" s="270">
        <f>Model!R8</f>
        <v>44805</v>
      </c>
      <c r="D89" s="270">
        <f>Model!S8</f>
        <v>45261</v>
      </c>
      <c r="E89" s="270">
        <f>Model!T8</f>
        <v>45627</v>
      </c>
      <c r="F89" s="270">
        <f>Model!U8</f>
        <v>45992</v>
      </c>
      <c r="G89" s="270">
        <f>Model!V8</f>
        <v>46357</v>
      </c>
      <c r="H89" s="270">
        <f>Model!W8</f>
        <v>46722</v>
      </c>
      <c r="I89" s="239">
        <f t="shared" ref="I89:AN89" si="12">I$60</f>
        <v>44743</v>
      </c>
      <c r="J89" s="239">
        <f t="shared" si="12"/>
        <v>44774</v>
      </c>
      <c r="K89" s="239">
        <f t="shared" si="12"/>
        <v>44805</v>
      </c>
      <c r="L89" s="239">
        <f t="shared" si="12"/>
        <v>44835</v>
      </c>
      <c r="M89" s="239">
        <f t="shared" si="12"/>
        <v>44866</v>
      </c>
      <c r="N89" s="239">
        <f t="shared" si="12"/>
        <v>44896</v>
      </c>
      <c r="O89" s="238">
        <f t="shared" si="12"/>
        <v>44927</v>
      </c>
      <c r="P89" s="239">
        <f t="shared" si="12"/>
        <v>44958</v>
      </c>
      <c r="Q89" s="239">
        <f t="shared" si="12"/>
        <v>44986</v>
      </c>
      <c r="R89" s="239">
        <f t="shared" si="12"/>
        <v>45017</v>
      </c>
      <c r="S89" s="239">
        <f t="shared" si="12"/>
        <v>45047</v>
      </c>
      <c r="T89" s="239">
        <f t="shared" si="12"/>
        <v>45078</v>
      </c>
      <c r="U89" s="239">
        <f t="shared" si="12"/>
        <v>45108</v>
      </c>
      <c r="V89" s="239">
        <f t="shared" si="12"/>
        <v>45139</v>
      </c>
      <c r="W89" s="239">
        <f t="shared" si="12"/>
        <v>45170</v>
      </c>
      <c r="X89" s="239">
        <f t="shared" si="12"/>
        <v>45200</v>
      </c>
      <c r="Y89" s="239">
        <f t="shared" si="12"/>
        <v>45231</v>
      </c>
      <c r="Z89" s="240">
        <f t="shared" si="12"/>
        <v>45261</v>
      </c>
      <c r="AA89" s="239">
        <f t="shared" si="12"/>
        <v>45292</v>
      </c>
      <c r="AB89" s="239">
        <f t="shared" si="12"/>
        <v>45323</v>
      </c>
      <c r="AC89" s="239">
        <f t="shared" si="12"/>
        <v>45352</v>
      </c>
      <c r="AD89" s="239">
        <f t="shared" si="12"/>
        <v>45383</v>
      </c>
      <c r="AE89" s="239">
        <f t="shared" si="12"/>
        <v>45413</v>
      </c>
      <c r="AF89" s="239">
        <f t="shared" si="12"/>
        <v>45444</v>
      </c>
      <c r="AG89" s="239">
        <f t="shared" si="12"/>
        <v>45474</v>
      </c>
      <c r="AH89" s="239">
        <f t="shared" si="12"/>
        <v>45505</v>
      </c>
      <c r="AI89" s="239">
        <f t="shared" si="12"/>
        <v>45536</v>
      </c>
      <c r="AJ89" s="239">
        <f t="shared" si="12"/>
        <v>45566</v>
      </c>
      <c r="AK89" s="239">
        <f t="shared" si="12"/>
        <v>45597</v>
      </c>
      <c r="AL89" s="239">
        <f t="shared" si="12"/>
        <v>45627</v>
      </c>
      <c r="AM89" s="238">
        <f t="shared" si="12"/>
        <v>45658</v>
      </c>
      <c r="AN89" s="239">
        <f t="shared" si="12"/>
        <v>45689</v>
      </c>
      <c r="AO89" s="239">
        <f t="shared" ref="AO89:BV89" si="13">AO$60</f>
        <v>45717</v>
      </c>
      <c r="AP89" s="239">
        <f t="shared" si="13"/>
        <v>45748</v>
      </c>
      <c r="AQ89" s="239">
        <f t="shared" si="13"/>
        <v>45778</v>
      </c>
      <c r="AR89" s="239">
        <f t="shared" si="13"/>
        <v>45809</v>
      </c>
      <c r="AS89" s="239">
        <f t="shared" si="13"/>
        <v>45839</v>
      </c>
      <c r="AT89" s="239">
        <f t="shared" si="13"/>
        <v>45870</v>
      </c>
      <c r="AU89" s="239">
        <f t="shared" si="13"/>
        <v>45901</v>
      </c>
      <c r="AV89" s="239">
        <f t="shared" si="13"/>
        <v>45931</v>
      </c>
      <c r="AW89" s="239">
        <f t="shared" si="13"/>
        <v>45962</v>
      </c>
      <c r="AX89" s="240">
        <f t="shared" si="13"/>
        <v>45992</v>
      </c>
      <c r="AY89" s="239">
        <f t="shared" si="13"/>
        <v>46023</v>
      </c>
      <c r="AZ89" s="239">
        <f t="shared" si="13"/>
        <v>46054</v>
      </c>
      <c r="BA89" s="239">
        <f t="shared" si="13"/>
        <v>46082</v>
      </c>
      <c r="BB89" s="239">
        <f t="shared" si="13"/>
        <v>46113</v>
      </c>
      <c r="BC89" s="239">
        <f t="shared" si="13"/>
        <v>46143</v>
      </c>
      <c r="BD89" s="239">
        <f t="shared" si="13"/>
        <v>46174</v>
      </c>
      <c r="BE89" s="239">
        <f t="shared" si="13"/>
        <v>46204</v>
      </c>
      <c r="BF89" s="239">
        <f t="shared" si="13"/>
        <v>46235</v>
      </c>
      <c r="BG89" s="239">
        <f t="shared" si="13"/>
        <v>46266</v>
      </c>
      <c r="BH89" s="239">
        <f t="shared" si="13"/>
        <v>46296</v>
      </c>
      <c r="BI89" s="239">
        <f t="shared" si="13"/>
        <v>46327</v>
      </c>
      <c r="BJ89" s="239">
        <f t="shared" si="13"/>
        <v>46357</v>
      </c>
      <c r="BK89" s="238">
        <f t="shared" si="13"/>
        <v>46388</v>
      </c>
      <c r="BL89" s="239">
        <f t="shared" si="13"/>
        <v>46419</v>
      </c>
      <c r="BM89" s="239">
        <f t="shared" si="13"/>
        <v>46447</v>
      </c>
      <c r="BN89" s="239">
        <f t="shared" si="13"/>
        <v>46478</v>
      </c>
      <c r="BO89" s="239">
        <f t="shared" si="13"/>
        <v>46508</v>
      </c>
      <c r="BP89" s="239">
        <f t="shared" si="13"/>
        <v>46539</v>
      </c>
      <c r="BQ89" s="239">
        <f t="shared" si="13"/>
        <v>46569</v>
      </c>
      <c r="BR89" s="239">
        <f t="shared" si="13"/>
        <v>46600</v>
      </c>
      <c r="BS89" s="239">
        <f t="shared" si="13"/>
        <v>46631</v>
      </c>
      <c r="BT89" s="239">
        <f t="shared" si="13"/>
        <v>46661</v>
      </c>
      <c r="BU89" s="239">
        <f t="shared" si="13"/>
        <v>46692</v>
      </c>
      <c r="BV89" s="240">
        <f t="shared" si="13"/>
        <v>46722</v>
      </c>
    </row>
    <row r="90" spans="1:74">
      <c r="B90" s="81" t="str">
        <f>Model!E108</f>
        <v>Total Payroll</v>
      </c>
      <c r="C90" s="259">
        <f>(Model!R108)/1000</f>
        <v>3772.7125000000005</v>
      </c>
      <c r="D90" s="259">
        <f>(Model!S108)/1000</f>
        <v>8521.1615833333362</v>
      </c>
      <c r="E90" s="259">
        <f>(Model!T108)/1000</f>
        <v>9899.5712533333335</v>
      </c>
      <c r="F90" s="259">
        <f>(Model!U108)/1000</f>
        <v>17779.990345200004</v>
      </c>
      <c r="G90" s="259">
        <f>(Model!V108)/1000</f>
        <v>31405.17600928</v>
      </c>
      <c r="H90" s="259">
        <f>(Model!W108)/1000</f>
        <v>47283.578507819526</v>
      </c>
      <c r="I90" s="259">
        <f>(Model!AQ108)/1000</f>
        <v>315.17500000000001</v>
      </c>
      <c r="J90" s="259">
        <f>(Model!AR108)/1000</f>
        <v>341.52499999999998</v>
      </c>
      <c r="K90" s="259">
        <f>(Model!AS108)/1000</f>
        <v>360.08333333333337</v>
      </c>
      <c r="L90" s="259">
        <f>(Model!AT108)/1000</f>
        <v>376.92500000000001</v>
      </c>
      <c r="M90" s="259">
        <f>(Model!AU108)/1000</f>
        <v>434.66666666666663</v>
      </c>
      <c r="N90" s="259">
        <f>(Model!AV108)/1000</f>
        <v>760.4041666666667</v>
      </c>
      <c r="O90" s="266">
        <f>(Model!AW108)/1000</f>
        <v>493.99416666666673</v>
      </c>
      <c r="P90" s="259">
        <f>(Model!AX108)/1000</f>
        <v>512.49</v>
      </c>
      <c r="Q90" s="259">
        <f>(Model!AY108)/1000</f>
        <v>544.7058333333332</v>
      </c>
      <c r="R90" s="259">
        <f>(Model!AZ108)/1000</f>
        <v>589.19083333333333</v>
      </c>
      <c r="S90" s="259">
        <f>(Model!BA108)/1000</f>
        <v>591.98666666666679</v>
      </c>
      <c r="T90" s="259">
        <f>(Model!BB108)/1000</f>
        <v>673.6925</v>
      </c>
      <c r="U90" s="259">
        <f>(Model!BC108)/1000</f>
        <v>690.10249999999996</v>
      </c>
      <c r="V90" s="259">
        <f>(Model!BD108)/1000</f>
        <v>690.95249999999999</v>
      </c>
      <c r="W90" s="259">
        <f>(Model!BE108)/1000</f>
        <v>709.44833333333327</v>
      </c>
      <c r="X90" s="259">
        <f>(Model!BF108)/1000</f>
        <v>727.94416666666677</v>
      </c>
      <c r="Y90" s="259">
        <f>(Model!BG108)/1000</f>
        <v>774.77333333333331</v>
      </c>
      <c r="Z90" s="260">
        <f>(Model!BH108)/1000</f>
        <v>1521.88075</v>
      </c>
      <c r="AA90" s="259">
        <f>(Model!BI108)/1000</f>
        <v>858.91246666666677</v>
      </c>
      <c r="AB90" s="259">
        <f>(Model!BJ108)/1000</f>
        <v>875.80046666666681</v>
      </c>
      <c r="AC90" s="259">
        <f>(Model!BK108)/1000</f>
        <v>892.68846666666684</v>
      </c>
      <c r="AD90" s="259">
        <f>(Model!BL108)/1000</f>
        <v>910.42646666666678</v>
      </c>
      <c r="AE90" s="259">
        <f>(Model!BM108)/1000</f>
        <v>927.3144666666667</v>
      </c>
      <c r="AF90" s="259">
        <f>(Model!BN108)/1000</f>
        <v>559.25454999999988</v>
      </c>
      <c r="AG90" s="259">
        <f>(Model!BO108)/1000</f>
        <v>592.59214999999995</v>
      </c>
      <c r="AH90" s="259">
        <f>(Model!BP108)/1000</f>
        <v>610.33014999999989</v>
      </c>
      <c r="AI90" s="259">
        <f>(Model!BQ108)/1000</f>
        <v>647.47856666666655</v>
      </c>
      <c r="AJ90" s="259">
        <f>(Model!BR108)/1000</f>
        <v>684.62698333333333</v>
      </c>
      <c r="AK90" s="259">
        <f>(Model!BS108)/1000</f>
        <v>746.24956666666662</v>
      </c>
      <c r="AL90" s="259">
        <f>(Model!BT108)/1000</f>
        <v>1593.8969533333334</v>
      </c>
      <c r="AM90" s="266">
        <f>(Model!BU108)/1000</f>
        <v>983.27413200000001</v>
      </c>
      <c r="AN90" s="259">
        <f>(Model!BV108)/1000</f>
        <v>996.32149199999992</v>
      </c>
      <c r="AO90" s="259">
        <f>(Model!BW108)/1000</f>
        <v>1049.8977719999998</v>
      </c>
      <c r="AP90" s="259">
        <f>(Model!BX108)/1000</f>
        <v>1104.9740519999998</v>
      </c>
      <c r="AQ90" s="259">
        <f>(Model!BY108)/1000</f>
        <v>1145.502972</v>
      </c>
      <c r="AR90" s="259">
        <f>(Model!BZ108)/1000</f>
        <v>1186.031892</v>
      </c>
      <c r="AS90" s="259">
        <f>(Model!CA108)/1000</f>
        <v>1387.818264</v>
      </c>
      <c r="AT90" s="259">
        <f>(Model!CB108)/1000</f>
        <v>1470.3761039999999</v>
      </c>
      <c r="AU90" s="259">
        <f>(Model!CC108)/1000</f>
        <v>1582.1476080000002</v>
      </c>
      <c r="AV90" s="259">
        <f>(Model!CD108)/1000</f>
        <v>1693.9191120000005</v>
      </c>
      <c r="AW90" s="259">
        <f>(Model!CE108)/1000</f>
        <v>1850.4093660000001</v>
      </c>
      <c r="AX90" s="260">
        <f>(Model!CF108)/1000</f>
        <v>3329.3175792000006</v>
      </c>
      <c r="AY90" s="259">
        <f>(Model!CG108)/1000</f>
        <v>1923.7262630400003</v>
      </c>
      <c r="AZ90" s="259">
        <f>(Model!CH108)/1000</f>
        <v>2014.7887302400004</v>
      </c>
      <c r="BA90" s="259">
        <f>(Model!CI108)/1000</f>
        <v>2105.8511974400003</v>
      </c>
      <c r="BB90" s="259">
        <f>(Model!CJ108)/1000</f>
        <v>2211.8848134400005</v>
      </c>
      <c r="BC90" s="259">
        <f>(Model!CK108)/1000</f>
        <v>2336.6309228800005</v>
      </c>
      <c r="BD90" s="259">
        <f>(Model!CL108)/1000</f>
        <v>2413.975126400001</v>
      </c>
      <c r="BE90" s="259">
        <f>(Model!CM108)/1000</f>
        <v>2505.0375936</v>
      </c>
      <c r="BF90" s="259">
        <f>(Model!CN108)/1000</f>
        <v>2562.4221888000002</v>
      </c>
      <c r="BG90" s="259">
        <f>(Model!CO108)/1000</f>
        <v>2619.8067840000003</v>
      </c>
      <c r="BH90" s="259">
        <f>(Model!CP108)/1000</f>
        <v>2745.8000083200004</v>
      </c>
      <c r="BI90" s="259">
        <f>(Model!CQ108)/1000</f>
        <v>2745.8000083200004</v>
      </c>
      <c r="BJ90" s="259">
        <f>(Model!CR108)/1000</f>
        <v>5219.4523728000013</v>
      </c>
      <c r="BK90" s="266">
        <f>(Model!CS108)/1000</f>
        <v>2934.2640089856004</v>
      </c>
      <c r="BL90" s="259">
        <f>(Model!CT108)/1000</f>
        <v>3067.7898071808004</v>
      </c>
      <c r="BM90" s="259">
        <f>(Model!CU108)/1000</f>
        <v>3201.3156053760003</v>
      </c>
      <c r="BN90" s="259">
        <f>(Model!CV108)/1000</f>
        <v>3334.8414035712012</v>
      </c>
      <c r="BO90" s="259">
        <f>(Model!CW108)/1000</f>
        <v>3468.3672017664007</v>
      </c>
      <c r="BP90" s="259">
        <f>(Model!CX108)/1000</f>
        <v>3603.2398840320006</v>
      </c>
      <c r="BQ90" s="259">
        <f>(Model!CY108)/1000</f>
        <v>3716.756189312001</v>
      </c>
      <c r="BR90" s="259">
        <f>(Model!CZ108)/1000</f>
        <v>3830.2724945920008</v>
      </c>
      <c r="BS90" s="259">
        <f>(Model!DA108)/1000</f>
        <v>3943.7887998720012</v>
      </c>
      <c r="BT90" s="259">
        <f>(Model!DB108)/1000</f>
        <v>4041.3362644480012</v>
      </c>
      <c r="BU90" s="259">
        <f>(Model!DC108)/1000</f>
        <v>4138.8837290240017</v>
      </c>
      <c r="BV90" s="260">
        <f>(Model!DD108)/1000</f>
        <v>8002.7231196595203</v>
      </c>
    </row>
    <row r="91" spans="1:74">
      <c r="B91" s="81" t="str">
        <f>Model!E112</f>
        <v>Sales &amp; Marketing Programs</v>
      </c>
      <c r="C91" s="259">
        <f>(Model!R112)/1000</f>
        <v>379.05</v>
      </c>
      <c r="D91" s="259">
        <f>(Model!S112)/1000</f>
        <v>1216.7823309975979</v>
      </c>
      <c r="E91" s="259">
        <f>(Model!T112)/1000</f>
        <v>3083.2903642520128</v>
      </c>
      <c r="F91" s="259">
        <f>(Model!U112)/1000</f>
        <v>4159.9696833020371</v>
      </c>
      <c r="G91" s="259">
        <f>(Model!V112)/1000</f>
        <v>9154.633820197414</v>
      </c>
      <c r="H91" s="259">
        <f>(Model!W112)/1000</f>
        <v>11476.319014902008</v>
      </c>
      <c r="I91" s="259">
        <f>(Model!AQ112)/1000</f>
        <v>31.15</v>
      </c>
      <c r="J91" s="259">
        <f>(Model!AR112)/1000</f>
        <v>33.950000000000003</v>
      </c>
      <c r="K91" s="259">
        <f>(Model!AS112)/1000</f>
        <v>36.75</v>
      </c>
      <c r="L91" s="259">
        <f>(Model!AT112)/1000</f>
        <v>28.35</v>
      </c>
      <c r="M91" s="259">
        <f>(Model!AU112)/1000</f>
        <v>25.55</v>
      </c>
      <c r="N91" s="259">
        <f>(Model!AV112)/1000</f>
        <v>27.3</v>
      </c>
      <c r="O91" s="266">
        <f>(Model!AW112)/1000</f>
        <v>33.946249999999942</v>
      </c>
      <c r="P91" s="259">
        <f>(Model!AX112)/1000</f>
        <v>46.637500000000145</v>
      </c>
      <c r="Q91" s="259">
        <f>(Model!AY112)/1000</f>
        <v>50.842268750000017</v>
      </c>
      <c r="R91" s="259">
        <f>(Model!AZ112)/1000</f>
        <v>55.444565312500018</v>
      </c>
      <c r="S91" s="259">
        <f>(Model!BA112)/1000</f>
        <v>60.4829950156251</v>
      </c>
      <c r="T91" s="259">
        <f>(Model!BB112)/1000</f>
        <v>65.99996634765634</v>
      </c>
      <c r="U91" s="259">
        <f>(Model!BC112)/1000</f>
        <v>90.839044069414143</v>
      </c>
      <c r="V91" s="259">
        <f>(Model!BD112)/1000</f>
        <v>127.90200795269729</v>
      </c>
      <c r="W91" s="259">
        <f>(Model!BE112)/1000</f>
        <v>165.35772119812594</v>
      </c>
      <c r="X91" s="259">
        <f>(Model!BF112)/1000</f>
        <v>181.33386593230108</v>
      </c>
      <c r="Y91" s="259">
        <f>(Model!BG112)/1000</f>
        <v>216.40055922891571</v>
      </c>
      <c r="Z91" s="260">
        <f>(Model!BH112)/1000</f>
        <v>121.59558719036208</v>
      </c>
      <c r="AA91" s="259">
        <f>(Model!BI112)/1000</f>
        <v>142.30036654987998</v>
      </c>
      <c r="AB91" s="259">
        <f>(Model!BJ112)/1000</f>
        <v>145.14230790189896</v>
      </c>
      <c r="AC91" s="259">
        <f>(Model!BK112)/1000</f>
        <v>161.43900021797532</v>
      </c>
      <c r="AD91" s="259">
        <f>(Model!BL112)/1000</f>
        <v>180.09056022669407</v>
      </c>
      <c r="AE91" s="259">
        <f>(Model!BM112)/1000</f>
        <v>201.10018263576188</v>
      </c>
      <c r="AF91" s="259">
        <f>(Model!BN112)/1000</f>
        <v>225.12118994119237</v>
      </c>
      <c r="AG91" s="259">
        <f>(Model!BO112)/1000</f>
        <v>252.48203753884002</v>
      </c>
      <c r="AH91" s="259">
        <f>(Model!BP112)/1000</f>
        <v>283.51131904039363</v>
      </c>
      <c r="AI91" s="259">
        <f>(Model!BQ112)/1000</f>
        <v>319.18777180200942</v>
      </c>
      <c r="AJ91" s="259">
        <f>(Model!BR112)/1000</f>
        <v>359.84028267409025</v>
      </c>
      <c r="AK91" s="259">
        <f>(Model!BS112)/1000</f>
        <v>406.44789398105297</v>
      </c>
      <c r="AL91" s="259">
        <f>(Model!BT112)/1000</f>
        <v>406.62745174222351</v>
      </c>
      <c r="AM91" s="266">
        <f>(Model!BU112)/1000</f>
        <v>556.30199999653087</v>
      </c>
      <c r="AN91" s="259">
        <f>(Model!BV112)/1000</f>
        <v>605.58941531490927</v>
      </c>
      <c r="AO91" s="259">
        <f>(Model!BW112)/1000</f>
        <v>659.57699585876253</v>
      </c>
      <c r="AP91" s="259">
        <f>(Model!BX112)/1000</f>
        <v>416.08986122315042</v>
      </c>
      <c r="AQ91" s="259">
        <f>(Model!BY112)/1000</f>
        <v>435.51185282289953</v>
      </c>
      <c r="AR91" s="259">
        <f>(Model!BZ112)/1000</f>
        <v>255.66967227129862</v>
      </c>
      <c r="AS91" s="259">
        <f>(Model!CA112)/1000</f>
        <v>262.98258415070819</v>
      </c>
      <c r="AT91" s="259">
        <f>(Model!CB112)/1000</f>
        <v>270.53706323140068</v>
      </c>
      <c r="AU91" s="259">
        <f>(Model!CC112)/1000</f>
        <v>278.34226629684417</v>
      </c>
      <c r="AV91" s="259">
        <f>(Model!CD112)/1000</f>
        <v>178.0596344543701</v>
      </c>
      <c r="AW91" s="259">
        <f>(Model!CE112)/1000</f>
        <v>183.68661560388864</v>
      </c>
      <c r="AX91" s="260">
        <f>(Model!CF112)/1000</f>
        <v>57.621722077274171</v>
      </c>
      <c r="AY91" s="259">
        <f>(Model!CG112)/1000</f>
        <v>289.54915343829265</v>
      </c>
      <c r="AZ91" s="259">
        <f>(Model!CH112)/1000</f>
        <v>795.54969556115793</v>
      </c>
      <c r="BA91" s="259">
        <f>(Model!CI112)/1000</f>
        <v>807.77631045978524</v>
      </c>
      <c r="BB91" s="259">
        <f>(Model!CJ112)/1000</f>
        <v>820.21061386623842</v>
      </c>
      <c r="BC91" s="259">
        <f>(Model!CK112)/1000</f>
        <v>832.85639111280034</v>
      </c>
      <c r="BD91" s="259">
        <f>(Model!CL112)/1000</f>
        <v>845.71749955399355</v>
      </c>
      <c r="BE91" s="259">
        <f>(Model!CM112)/1000</f>
        <v>858.79786997018516</v>
      </c>
      <c r="BF91" s="259">
        <f>(Model!CN112)/1000</f>
        <v>872.10150799895928</v>
      </c>
      <c r="BG91" s="259">
        <f>(Model!CO112)/1000</f>
        <v>885.63249559460928</v>
      </c>
      <c r="BH91" s="259">
        <f>(Model!CP112)/1000</f>
        <v>899.39499251652705</v>
      </c>
      <c r="BI91" s="259">
        <f>(Model!CQ112)/1000</f>
        <v>913.39323784697626</v>
      </c>
      <c r="BJ91" s="259">
        <f>(Model!CR112)/1000</f>
        <v>333.6540522778887</v>
      </c>
      <c r="BK91" s="266">
        <f>(Model!CS112)/1000</f>
        <v>902.60166591175232</v>
      </c>
      <c r="BL91" s="259">
        <f>(Model!CT112)/1000</f>
        <v>948.27664471046774</v>
      </c>
      <c r="BM91" s="259">
        <f>(Model!CU112)/1000</f>
        <v>963.13153081701785</v>
      </c>
      <c r="BN91" s="259">
        <f>(Model!CV112)/1000</f>
        <v>978.24240817784812</v>
      </c>
      <c r="BO91" s="259">
        <f>(Model!CW112)/1000</f>
        <v>993.61398555331107</v>
      </c>
      <c r="BP91" s="259">
        <f>(Model!CX112)/1000</f>
        <v>1009.2510617684184</v>
      </c>
      <c r="BQ91" s="259">
        <f>(Model!CY112)/1000</f>
        <v>1025.1585274728586</v>
      </c>
      <c r="BR91" s="259">
        <f>(Model!CZ112)/1000</f>
        <v>1041.3413669360943</v>
      </c>
      <c r="BS91" s="259">
        <f>(Model!DA112)/1000</f>
        <v>1057.80465987772</v>
      </c>
      <c r="BT91" s="259">
        <f>(Model!DB112)/1000</f>
        <v>1074.5535833342092</v>
      </c>
      <c r="BU91" s="259">
        <f>(Model!DC112)/1000</f>
        <v>1091.5934135624138</v>
      </c>
      <c r="BV91" s="260">
        <f>(Model!DD112)/1000</f>
        <v>390.75016677989879</v>
      </c>
    </row>
    <row r="92" spans="1:74">
      <c r="B92" s="81" t="str">
        <f>Model!E113</f>
        <v>General &amp; Administrative</v>
      </c>
      <c r="C92" s="259">
        <f>(Model!R113)/1000</f>
        <v>355.5</v>
      </c>
      <c r="D92" s="259">
        <f>(Model!S113)/1000</f>
        <v>801</v>
      </c>
      <c r="E92" s="259">
        <f>(Model!T113)/1000</f>
        <v>1015.5</v>
      </c>
      <c r="F92" s="259">
        <f>(Model!U113)/1000</f>
        <v>1260</v>
      </c>
      <c r="G92" s="259">
        <f>(Model!V113)/1000</f>
        <v>1678</v>
      </c>
      <c r="H92" s="259">
        <f>(Model!W113)/1000</f>
        <v>11205</v>
      </c>
      <c r="I92" s="259">
        <f>(Model!AQ113)/1000</f>
        <v>31.5</v>
      </c>
      <c r="J92" s="259">
        <f>(Model!AR113)/1000</f>
        <v>34.5</v>
      </c>
      <c r="K92" s="259">
        <f>(Model!AS113)/1000</f>
        <v>37.5</v>
      </c>
      <c r="L92" s="259">
        <f>(Model!AT113)/1000</f>
        <v>39</v>
      </c>
      <c r="M92" s="259">
        <f>(Model!AU113)/1000</f>
        <v>45</v>
      </c>
      <c r="N92" s="259">
        <f>(Model!AV113)/1000</f>
        <v>45</v>
      </c>
      <c r="O92" s="266">
        <f>(Model!AW113)/1000</f>
        <v>48</v>
      </c>
      <c r="P92" s="259">
        <f>(Model!AX113)/1000</f>
        <v>49.5</v>
      </c>
      <c r="Q92" s="259">
        <f>(Model!AY113)/1000</f>
        <v>52.5</v>
      </c>
      <c r="R92" s="259">
        <f>(Model!AZ113)/1000</f>
        <v>58.5</v>
      </c>
      <c r="S92" s="259">
        <f>(Model!BA113)/1000</f>
        <v>58.5</v>
      </c>
      <c r="T92" s="259">
        <f>(Model!BB113)/1000</f>
        <v>67.5</v>
      </c>
      <c r="U92" s="259">
        <f>(Model!BC113)/1000</f>
        <v>72</v>
      </c>
      <c r="V92" s="259">
        <f>(Model!BD113)/1000</f>
        <v>73.5</v>
      </c>
      <c r="W92" s="259">
        <f>(Model!BE113)/1000</f>
        <v>75</v>
      </c>
      <c r="X92" s="259">
        <f>(Model!BF113)/1000</f>
        <v>76.5</v>
      </c>
      <c r="Y92" s="259">
        <f>(Model!BG113)/1000</f>
        <v>84</v>
      </c>
      <c r="Z92" s="260">
        <f>(Model!BH113)/1000</f>
        <v>85.5</v>
      </c>
      <c r="AA92" s="259">
        <f>(Model!BI113)/1000</f>
        <v>87</v>
      </c>
      <c r="AB92" s="259">
        <f>(Model!BJ113)/1000</f>
        <v>88.5</v>
      </c>
      <c r="AC92" s="259">
        <f>(Model!BK113)/1000</f>
        <v>90</v>
      </c>
      <c r="AD92" s="259">
        <f>(Model!BL113)/1000</f>
        <v>93</v>
      </c>
      <c r="AE92" s="259">
        <f>(Model!BM113)/1000</f>
        <v>94.5</v>
      </c>
      <c r="AF92" s="259">
        <f>(Model!BN113)/1000</f>
        <v>67.5</v>
      </c>
      <c r="AG92" s="259">
        <f>(Model!BO113)/1000</f>
        <v>73.5</v>
      </c>
      <c r="AH92" s="259">
        <f>(Model!BP113)/1000</f>
        <v>76.5</v>
      </c>
      <c r="AI92" s="259">
        <f>(Model!BQ113)/1000</f>
        <v>79.5</v>
      </c>
      <c r="AJ92" s="259">
        <f>(Model!BR113)/1000</f>
        <v>82.5</v>
      </c>
      <c r="AK92" s="259">
        <f>(Model!BS113)/1000</f>
        <v>91.5</v>
      </c>
      <c r="AL92" s="259">
        <f>(Model!BT113)/1000</f>
        <v>91.5</v>
      </c>
      <c r="AM92" s="266">
        <f>(Model!BU113)/1000</f>
        <v>77.5</v>
      </c>
      <c r="AN92" s="259">
        <f>(Model!BV113)/1000</f>
        <v>78.75</v>
      </c>
      <c r="AO92" s="259">
        <f>(Model!BW113)/1000</f>
        <v>82.5</v>
      </c>
      <c r="AP92" s="259">
        <f>(Model!BX113)/1000</f>
        <v>87.5</v>
      </c>
      <c r="AQ92" s="259">
        <f>(Model!BY113)/1000</f>
        <v>90</v>
      </c>
      <c r="AR92" s="259">
        <f>(Model!BZ113)/1000</f>
        <v>92.5</v>
      </c>
      <c r="AS92" s="259">
        <f>(Model!CA113)/1000</f>
        <v>107.5</v>
      </c>
      <c r="AT92" s="259">
        <f>(Model!CB113)/1000</f>
        <v>113.75</v>
      </c>
      <c r="AU92" s="259">
        <f>(Model!CC113)/1000</f>
        <v>121.25</v>
      </c>
      <c r="AV92" s="259">
        <f>(Model!CD113)/1000</f>
        <v>128.75</v>
      </c>
      <c r="AW92" s="259">
        <f>(Model!CE113)/1000</f>
        <v>140</v>
      </c>
      <c r="AX92" s="260">
        <f>(Model!CF113)/1000</f>
        <v>140</v>
      </c>
      <c r="AY92" s="259">
        <f>(Model!CG113)/1000</f>
        <v>117</v>
      </c>
      <c r="AZ92" s="259">
        <f>(Model!CH113)/1000</f>
        <v>121</v>
      </c>
      <c r="BA92" s="259">
        <f>(Model!CI113)/1000</f>
        <v>125</v>
      </c>
      <c r="BB92" s="259">
        <f>(Model!CJ113)/1000</f>
        <v>130</v>
      </c>
      <c r="BC92" s="259">
        <f>(Model!CK113)/1000</f>
        <v>136</v>
      </c>
      <c r="BD92" s="259">
        <f>(Model!CL113)/1000</f>
        <v>140</v>
      </c>
      <c r="BE92" s="259">
        <f>(Model!CM113)/1000</f>
        <v>144</v>
      </c>
      <c r="BF92" s="259">
        <f>(Model!CN113)/1000</f>
        <v>147</v>
      </c>
      <c r="BG92" s="259">
        <f>(Model!CO113)/1000</f>
        <v>150</v>
      </c>
      <c r="BH92" s="259">
        <f>(Model!CP113)/1000</f>
        <v>156</v>
      </c>
      <c r="BI92" s="259">
        <f>(Model!CQ113)/1000</f>
        <v>156</v>
      </c>
      <c r="BJ92" s="259">
        <f>(Model!CR113)/1000</f>
        <v>156</v>
      </c>
      <c r="BK92" s="266">
        <f>(Model!CS113)/1000</f>
        <v>780</v>
      </c>
      <c r="BL92" s="259">
        <f>(Model!CT113)/1000</f>
        <v>810</v>
      </c>
      <c r="BM92" s="259">
        <f>(Model!CU113)/1000</f>
        <v>840</v>
      </c>
      <c r="BN92" s="259">
        <f>(Model!CV113)/1000</f>
        <v>870</v>
      </c>
      <c r="BO92" s="259">
        <f>(Model!CW113)/1000</f>
        <v>900</v>
      </c>
      <c r="BP92" s="259">
        <f>(Model!CX113)/1000</f>
        <v>930</v>
      </c>
      <c r="BQ92" s="259">
        <f>(Model!CY113)/1000</f>
        <v>955</v>
      </c>
      <c r="BR92" s="259">
        <f>(Model!CZ113)/1000</f>
        <v>980</v>
      </c>
      <c r="BS92" s="259">
        <f>(Model!DA113)/1000</f>
        <v>1005</v>
      </c>
      <c r="BT92" s="259">
        <f>(Model!DB113)/1000</f>
        <v>1025</v>
      </c>
      <c r="BU92" s="259">
        <f>(Model!DC113)/1000</f>
        <v>1045</v>
      </c>
      <c r="BV92" s="260">
        <f>(Model!DD113)/1000</f>
        <v>1065</v>
      </c>
    </row>
    <row r="93" spans="1:74">
      <c r="B93" s="81" t="str">
        <f>Model!E114</f>
        <v>Legal &amp; Professional Fees</v>
      </c>
      <c r="C93" s="259">
        <f>(Model!R114)/1000</f>
        <v>120</v>
      </c>
      <c r="D93" s="259">
        <f>(Model!S114)/1000</f>
        <v>180</v>
      </c>
      <c r="E93" s="259">
        <f>(Model!T114)/1000</f>
        <v>240</v>
      </c>
      <c r="F93" s="259">
        <f>(Model!U114)/1000</f>
        <v>360</v>
      </c>
      <c r="G93" s="259">
        <f>(Model!V114)/1000</f>
        <v>420</v>
      </c>
      <c r="H93" s="259">
        <f>(Model!W114)/1000</f>
        <v>420</v>
      </c>
      <c r="I93" s="259">
        <f>(Model!AQ114)/1000</f>
        <v>10</v>
      </c>
      <c r="J93" s="259">
        <f>(Model!AR114)/1000</f>
        <v>10</v>
      </c>
      <c r="K93" s="259">
        <f>(Model!AS114)/1000</f>
        <v>10</v>
      </c>
      <c r="L93" s="259">
        <f>(Model!AT114)/1000</f>
        <v>10</v>
      </c>
      <c r="M93" s="259">
        <f>(Model!AU114)/1000</f>
        <v>10</v>
      </c>
      <c r="N93" s="259">
        <f>(Model!AV114)/1000</f>
        <v>10</v>
      </c>
      <c r="O93" s="266">
        <f>(Model!AW114)/1000</f>
        <v>15</v>
      </c>
      <c r="P93" s="259">
        <f>(Model!AX114)/1000</f>
        <v>15</v>
      </c>
      <c r="Q93" s="259">
        <f>(Model!AY114)/1000</f>
        <v>15</v>
      </c>
      <c r="R93" s="259">
        <f>(Model!AZ114)/1000</f>
        <v>15</v>
      </c>
      <c r="S93" s="259">
        <f>(Model!BA114)/1000</f>
        <v>15</v>
      </c>
      <c r="T93" s="259">
        <f>(Model!BB114)/1000</f>
        <v>15</v>
      </c>
      <c r="U93" s="259">
        <f>(Model!BC114)/1000</f>
        <v>15</v>
      </c>
      <c r="V93" s="259">
        <f>(Model!BD114)/1000</f>
        <v>15</v>
      </c>
      <c r="W93" s="259">
        <f>(Model!BE114)/1000</f>
        <v>15</v>
      </c>
      <c r="X93" s="259">
        <f>(Model!BF114)/1000</f>
        <v>15</v>
      </c>
      <c r="Y93" s="259">
        <f>(Model!BG114)/1000</f>
        <v>15</v>
      </c>
      <c r="Z93" s="260">
        <f>(Model!BH114)/1000</f>
        <v>15</v>
      </c>
      <c r="AA93" s="259">
        <f>(Model!BI114)/1000</f>
        <v>20</v>
      </c>
      <c r="AB93" s="259">
        <f>(Model!BJ114)/1000</f>
        <v>20</v>
      </c>
      <c r="AC93" s="259">
        <f>(Model!BK114)/1000</f>
        <v>20</v>
      </c>
      <c r="AD93" s="259">
        <f>(Model!BL114)/1000</f>
        <v>20</v>
      </c>
      <c r="AE93" s="259">
        <f>(Model!BM114)/1000</f>
        <v>20</v>
      </c>
      <c r="AF93" s="259">
        <f>(Model!BN114)/1000</f>
        <v>20</v>
      </c>
      <c r="AG93" s="259">
        <f>(Model!BO114)/1000</f>
        <v>20</v>
      </c>
      <c r="AH93" s="259">
        <f>(Model!BP114)/1000</f>
        <v>20</v>
      </c>
      <c r="AI93" s="259">
        <f>(Model!BQ114)/1000</f>
        <v>20</v>
      </c>
      <c r="AJ93" s="259">
        <f>(Model!BR114)/1000</f>
        <v>20</v>
      </c>
      <c r="AK93" s="259">
        <f>(Model!BS114)/1000</f>
        <v>20</v>
      </c>
      <c r="AL93" s="259">
        <f>(Model!BT114)/1000</f>
        <v>20</v>
      </c>
      <c r="AM93" s="266">
        <f>(Model!BU114)/1000</f>
        <v>30</v>
      </c>
      <c r="AN93" s="259">
        <f>(Model!BV114)/1000</f>
        <v>30</v>
      </c>
      <c r="AO93" s="259">
        <f>(Model!BW114)/1000</f>
        <v>30</v>
      </c>
      <c r="AP93" s="259">
        <f>(Model!BX114)/1000</f>
        <v>30</v>
      </c>
      <c r="AQ93" s="259">
        <f>(Model!BY114)/1000</f>
        <v>30</v>
      </c>
      <c r="AR93" s="259">
        <f>(Model!BZ114)/1000</f>
        <v>30</v>
      </c>
      <c r="AS93" s="259">
        <f>(Model!CA114)/1000</f>
        <v>30</v>
      </c>
      <c r="AT93" s="259">
        <f>(Model!CB114)/1000</f>
        <v>30</v>
      </c>
      <c r="AU93" s="259">
        <f>(Model!CC114)/1000</f>
        <v>30</v>
      </c>
      <c r="AV93" s="259">
        <f>(Model!CD114)/1000</f>
        <v>30</v>
      </c>
      <c r="AW93" s="259">
        <f>(Model!CE114)/1000</f>
        <v>30</v>
      </c>
      <c r="AX93" s="260">
        <f>(Model!CF114)/1000</f>
        <v>30</v>
      </c>
      <c r="AY93" s="259">
        <f>(Model!CG114)/1000</f>
        <v>35</v>
      </c>
      <c r="AZ93" s="259">
        <f>(Model!CH114)/1000</f>
        <v>35</v>
      </c>
      <c r="BA93" s="259">
        <f>(Model!CI114)/1000</f>
        <v>35</v>
      </c>
      <c r="BB93" s="259">
        <f>(Model!CJ114)/1000</f>
        <v>35</v>
      </c>
      <c r="BC93" s="259">
        <f>(Model!CK114)/1000</f>
        <v>35</v>
      </c>
      <c r="BD93" s="259">
        <f>(Model!CL114)/1000</f>
        <v>35</v>
      </c>
      <c r="BE93" s="259">
        <f>(Model!CM114)/1000</f>
        <v>35</v>
      </c>
      <c r="BF93" s="259">
        <f>(Model!CN114)/1000</f>
        <v>35</v>
      </c>
      <c r="BG93" s="259">
        <f>(Model!CO114)/1000</f>
        <v>35</v>
      </c>
      <c r="BH93" s="259">
        <f>(Model!CP114)/1000</f>
        <v>35</v>
      </c>
      <c r="BI93" s="259">
        <f>(Model!CQ114)/1000</f>
        <v>35</v>
      </c>
      <c r="BJ93" s="259">
        <f>(Model!CR114)/1000</f>
        <v>35</v>
      </c>
      <c r="BK93" s="266">
        <f>(Model!CS114)/1000</f>
        <v>35</v>
      </c>
      <c r="BL93" s="259">
        <f>(Model!CT114)/1000</f>
        <v>35</v>
      </c>
      <c r="BM93" s="259">
        <f>(Model!CU114)/1000</f>
        <v>35</v>
      </c>
      <c r="BN93" s="259">
        <f>(Model!CV114)/1000</f>
        <v>35</v>
      </c>
      <c r="BO93" s="259">
        <f>(Model!CW114)/1000</f>
        <v>35</v>
      </c>
      <c r="BP93" s="259">
        <f>(Model!CX114)/1000</f>
        <v>35</v>
      </c>
      <c r="BQ93" s="259">
        <f>(Model!CY114)/1000</f>
        <v>35</v>
      </c>
      <c r="BR93" s="259">
        <f>(Model!CZ114)/1000</f>
        <v>35</v>
      </c>
      <c r="BS93" s="259">
        <f>(Model!DA114)/1000</f>
        <v>35</v>
      </c>
      <c r="BT93" s="259">
        <f>(Model!DB114)/1000</f>
        <v>35</v>
      </c>
      <c r="BU93" s="259">
        <f>(Model!DC114)/1000</f>
        <v>35</v>
      </c>
      <c r="BV93" s="260">
        <f>(Model!DD114)/1000</f>
        <v>35</v>
      </c>
    </row>
    <row r="94" spans="1:74">
      <c r="B94" s="81" t="str">
        <f>Model!E115</f>
        <v>Rent</v>
      </c>
      <c r="C94" s="259">
        <f>(Model!R115)/1000</f>
        <v>210</v>
      </c>
      <c r="D94" s="259">
        <f>(Model!S115)/1000</f>
        <v>210</v>
      </c>
      <c r="E94" s="259">
        <f>(Model!T115)/1000</f>
        <v>300</v>
      </c>
      <c r="F94" s="259">
        <f>(Model!U115)/1000</f>
        <v>420</v>
      </c>
      <c r="G94" s="259">
        <f>(Model!V115)/1000</f>
        <v>480</v>
      </c>
      <c r="H94" s="259">
        <f>(Model!W115)/1000</f>
        <v>720</v>
      </c>
      <c r="I94" s="259">
        <f>(Model!AQ115)/1000</f>
        <v>17.5</v>
      </c>
      <c r="J94" s="259">
        <f>(Model!AR115)/1000</f>
        <v>17.5</v>
      </c>
      <c r="K94" s="259">
        <f>(Model!AS115)/1000</f>
        <v>17.5</v>
      </c>
      <c r="L94" s="259">
        <f>(Model!AT115)/1000</f>
        <v>17.5</v>
      </c>
      <c r="M94" s="259">
        <f>(Model!AU115)/1000</f>
        <v>17.5</v>
      </c>
      <c r="N94" s="259">
        <f>(Model!AV115)/1000</f>
        <v>17.5</v>
      </c>
      <c r="O94" s="266">
        <f>(Model!AW115)/1000</f>
        <v>17.5</v>
      </c>
      <c r="P94" s="259">
        <f>(Model!AX115)/1000</f>
        <v>17.5</v>
      </c>
      <c r="Q94" s="259">
        <f>(Model!AY115)/1000</f>
        <v>17.5</v>
      </c>
      <c r="R94" s="259">
        <f>(Model!AZ115)/1000</f>
        <v>17.5</v>
      </c>
      <c r="S94" s="259">
        <f>(Model!BA115)/1000</f>
        <v>17.5</v>
      </c>
      <c r="T94" s="259">
        <f>(Model!BB115)/1000</f>
        <v>17.5</v>
      </c>
      <c r="U94" s="259">
        <f>(Model!BC115)/1000</f>
        <v>17.5</v>
      </c>
      <c r="V94" s="259">
        <f>(Model!BD115)/1000</f>
        <v>17.5</v>
      </c>
      <c r="W94" s="259">
        <f>(Model!BE115)/1000</f>
        <v>17.5</v>
      </c>
      <c r="X94" s="259">
        <f>(Model!BF115)/1000</f>
        <v>17.5</v>
      </c>
      <c r="Y94" s="259">
        <f>(Model!BG115)/1000</f>
        <v>17.5</v>
      </c>
      <c r="Z94" s="260">
        <f>(Model!BH115)/1000</f>
        <v>17.5</v>
      </c>
      <c r="AA94" s="259">
        <f>(Model!BI115)/1000</f>
        <v>25</v>
      </c>
      <c r="AB94" s="259">
        <f>(Model!BJ115)/1000</f>
        <v>25</v>
      </c>
      <c r="AC94" s="259">
        <f>(Model!BK115)/1000</f>
        <v>25</v>
      </c>
      <c r="AD94" s="259">
        <f>(Model!BL115)/1000</f>
        <v>25</v>
      </c>
      <c r="AE94" s="259">
        <f>(Model!BM115)/1000</f>
        <v>25</v>
      </c>
      <c r="AF94" s="259">
        <f>(Model!BN115)/1000</f>
        <v>25</v>
      </c>
      <c r="AG94" s="259">
        <f>(Model!BO115)/1000</f>
        <v>25</v>
      </c>
      <c r="AH94" s="259">
        <f>(Model!BP115)/1000</f>
        <v>25</v>
      </c>
      <c r="AI94" s="259">
        <f>(Model!BQ115)/1000</f>
        <v>25</v>
      </c>
      <c r="AJ94" s="259">
        <f>(Model!BR115)/1000</f>
        <v>25</v>
      </c>
      <c r="AK94" s="259">
        <f>(Model!BS115)/1000</f>
        <v>25</v>
      </c>
      <c r="AL94" s="259">
        <f>(Model!BT115)/1000</f>
        <v>25</v>
      </c>
      <c r="AM94" s="266">
        <f>(Model!BU115)/1000</f>
        <v>35</v>
      </c>
      <c r="AN94" s="259">
        <f>(Model!BV115)/1000</f>
        <v>35</v>
      </c>
      <c r="AO94" s="259">
        <f>(Model!BW115)/1000</f>
        <v>35</v>
      </c>
      <c r="AP94" s="259">
        <f>(Model!BX115)/1000</f>
        <v>35</v>
      </c>
      <c r="AQ94" s="259">
        <f>(Model!BY115)/1000</f>
        <v>35</v>
      </c>
      <c r="AR94" s="259">
        <f>(Model!BZ115)/1000</f>
        <v>35</v>
      </c>
      <c r="AS94" s="259">
        <f>(Model!CA115)/1000</f>
        <v>35</v>
      </c>
      <c r="AT94" s="259">
        <f>(Model!CB115)/1000</f>
        <v>35</v>
      </c>
      <c r="AU94" s="259">
        <f>(Model!CC115)/1000</f>
        <v>35</v>
      </c>
      <c r="AV94" s="259">
        <f>(Model!CD115)/1000</f>
        <v>35</v>
      </c>
      <c r="AW94" s="259">
        <f>(Model!CE115)/1000</f>
        <v>35</v>
      </c>
      <c r="AX94" s="260">
        <f>(Model!CF115)/1000</f>
        <v>35</v>
      </c>
      <c r="AY94" s="259">
        <f>(Model!CG115)/1000</f>
        <v>40</v>
      </c>
      <c r="AZ94" s="259">
        <f>(Model!CH115)/1000</f>
        <v>40</v>
      </c>
      <c r="BA94" s="259">
        <f>(Model!CI115)/1000</f>
        <v>40</v>
      </c>
      <c r="BB94" s="259">
        <f>(Model!CJ115)/1000</f>
        <v>40</v>
      </c>
      <c r="BC94" s="259">
        <f>(Model!CK115)/1000</f>
        <v>40</v>
      </c>
      <c r="BD94" s="259">
        <f>(Model!CL115)/1000</f>
        <v>40</v>
      </c>
      <c r="BE94" s="259">
        <f>(Model!CM115)/1000</f>
        <v>40</v>
      </c>
      <c r="BF94" s="259">
        <f>(Model!CN115)/1000</f>
        <v>40</v>
      </c>
      <c r="BG94" s="259">
        <f>(Model!CO115)/1000</f>
        <v>40</v>
      </c>
      <c r="BH94" s="259">
        <f>(Model!CP115)/1000</f>
        <v>40</v>
      </c>
      <c r="BI94" s="259">
        <f>(Model!CQ115)/1000</f>
        <v>40</v>
      </c>
      <c r="BJ94" s="259">
        <f>(Model!CR115)/1000</f>
        <v>40</v>
      </c>
      <c r="BK94" s="266">
        <f>(Model!CS115)/1000</f>
        <v>60</v>
      </c>
      <c r="BL94" s="259">
        <f>(Model!CT115)/1000</f>
        <v>60</v>
      </c>
      <c r="BM94" s="259">
        <f>(Model!CU115)/1000</f>
        <v>60</v>
      </c>
      <c r="BN94" s="259">
        <f>(Model!CV115)/1000</f>
        <v>60</v>
      </c>
      <c r="BO94" s="259">
        <f>(Model!CW115)/1000</f>
        <v>60</v>
      </c>
      <c r="BP94" s="259">
        <f>(Model!CX115)/1000</f>
        <v>60</v>
      </c>
      <c r="BQ94" s="259">
        <f>(Model!CY115)/1000</f>
        <v>60</v>
      </c>
      <c r="BR94" s="259">
        <f>(Model!CZ115)/1000</f>
        <v>60</v>
      </c>
      <c r="BS94" s="259">
        <f>(Model!DA115)/1000</f>
        <v>60</v>
      </c>
      <c r="BT94" s="259">
        <f>(Model!DB115)/1000</f>
        <v>60</v>
      </c>
      <c r="BU94" s="259">
        <f>(Model!DC115)/1000</f>
        <v>60</v>
      </c>
      <c r="BV94" s="260">
        <f>(Model!DD115)/1000</f>
        <v>60</v>
      </c>
    </row>
    <row r="95" spans="1:74">
      <c r="B95" s="81" t="str">
        <f>Model!E116</f>
        <v>R&amp;D Expense</v>
      </c>
      <c r="C95" s="259">
        <f>(Model!R116)/1000</f>
        <v>900</v>
      </c>
      <c r="D95" s="259">
        <f>(Model!S116)/1000</f>
        <v>900</v>
      </c>
      <c r="E95" s="259">
        <f>(Model!T116)/1000</f>
        <v>1080</v>
      </c>
      <c r="F95" s="259">
        <f>(Model!U116)/1000</f>
        <v>7200</v>
      </c>
      <c r="G95" s="259">
        <f>(Model!V116)/1000</f>
        <v>7200</v>
      </c>
      <c r="H95" s="259">
        <f>(Model!W116)/1000</f>
        <v>7500</v>
      </c>
      <c r="I95" s="259">
        <f>(Model!AQ116)/1000</f>
        <v>75</v>
      </c>
      <c r="J95" s="259">
        <f>(Model!AR116)/1000</f>
        <v>75</v>
      </c>
      <c r="K95" s="259">
        <f>(Model!AS116)/1000</f>
        <v>75</v>
      </c>
      <c r="L95" s="259">
        <f>(Model!AT116)/1000</f>
        <v>75</v>
      </c>
      <c r="M95" s="259">
        <f>(Model!AU116)/1000</f>
        <v>75</v>
      </c>
      <c r="N95" s="259">
        <f>(Model!AV116)/1000</f>
        <v>75</v>
      </c>
      <c r="O95" s="266">
        <f>(Model!AW116)/1000</f>
        <v>75</v>
      </c>
      <c r="P95" s="259">
        <f>(Model!AX116)/1000</f>
        <v>75</v>
      </c>
      <c r="Q95" s="259">
        <f>(Model!AY116)/1000</f>
        <v>75</v>
      </c>
      <c r="R95" s="259">
        <f>(Model!AZ116)/1000</f>
        <v>75</v>
      </c>
      <c r="S95" s="259">
        <f>(Model!BA116)/1000</f>
        <v>75</v>
      </c>
      <c r="T95" s="259">
        <f>(Model!BB116)/1000</f>
        <v>75</v>
      </c>
      <c r="U95" s="259">
        <f>(Model!BC116)/1000</f>
        <v>75</v>
      </c>
      <c r="V95" s="259">
        <f>(Model!BD116)/1000</f>
        <v>75</v>
      </c>
      <c r="W95" s="259">
        <f>(Model!BE116)/1000</f>
        <v>75</v>
      </c>
      <c r="X95" s="259">
        <f>(Model!BF116)/1000</f>
        <v>75</v>
      </c>
      <c r="Y95" s="259">
        <f>(Model!BG116)/1000</f>
        <v>75</v>
      </c>
      <c r="Z95" s="260">
        <f>(Model!BH116)/1000</f>
        <v>75</v>
      </c>
      <c r="AA95" s="259">
        <f>(Model!BI116)/1000</f>
        <v>90</v>
      </c>
      <c r="AB95" s="259">
        <f>(Model!BJ116)/1000</f>
        <v>90</v>
      </c>
      <c r="AC95" s="259">
        <f>(Model!BK116)/1000</f>
        <v>90</v>
      </c>
      <c r="AD95" s="259">
        <f>(Model!BL116)/1000</f>
        <v>90</v>
      </c>
      <c r="AE95" s="259">
        <f>(Model!BM116)/1000</f>
        <v>90</v>
      </c>
      <c r="AF95" s="259">
        <f>(Model!BN116)/1000</f>
        <v>90</v>
      </c>
      <c r="AG95" s="259">
        <f>(Model!BO116)/1000</f>
        <v>90</v>
      </c>
      <c r="AH95" s="259">
        <f>(Model!BP116)/1000</f>
        <v>90</v>
      </c>
      <c r="AI95" s="259">
        <f>(Model!BQ116)/1000</f>
        <v>90</v>
      </c>
      <c r="AJ95" s="259">
        <f>(Model!BR116)/1000</f>
        <v>90</v>
      </c>
      <c r="AK95" s="259">
        <f>(Model!BS116)/1000</f>
        <v>90</v>
      </c>
      <c r="AL95" s="259">
        <f>(Model!BT116)/1000</f>
        <v>90</v>
      </c>
      <c r="AM95" s="266">
        <f>(Model!BU116)/1000</f>
        <v>600</v>
      </c>
      <c r="AN95" s="259">
        <f>(Model!BV116)/1000</f>
        <v>600</v>
      </c>
      <c r="AO95" s="259">
        <f>(Model!BW116)/1000</f>
        <v>600</v>
      </c>
      <c r="AP95" s="259">
        <f>(Model!BX116)/1000</f>
        <v>600</v>
      </c>
      <c r="AQ95" s="259">
        <f>(Model!BY116)/1000</f>
        <v>600</v>
      </c>
      <c r="AR95" s="259">
        <f>(Model!BZ116)/1000</f>
        <v>600</v>
      </c>
      <c r="AS95" s="259">
        <f>(Model!CA116)/1000</f>
        <v>600</v>
      </c>
      <c r="AT95" s="259">
        <f>(Model!CB116)/1000</f>
        <v>600</v>
      </c>
      <c r="AU95" s="259">
        <f>(Model!CC116)/1000</f>
        <v>600</v>
      </c>
      <c r="AV95" s="259">
        <f>(Model!CD116)/1000</f>
        <v>600</v>
      </c>
      <c r="AW95" s="259">
        <f>(Model!CE116)/1000</f>
        <v>600</v>
      </c>
      <c r="AX95" s="260">
        <f>(Model!CF116)/1000</f>
        <v>600</v>
      </c>
      <c r="AY95" s="259">
        <f>(Model!CG116)/1000</f>
        <v>600</v>
      </c>
      <c r="AZ95" s="259">
        <f>(Model!CH116)/1000</f>
        <v>600</v>
      </c>
      <c r="BA95" s="259">
        <f>(Model!CI116)/1000</f>
        <v>600</v>
      </c>
      <c r="BB95" s="259">
        <f>(Model!CJ116)/1000</f>
        <v>600</v>
      </c>
      <c r="BC95" s="259">
        <f>(Model!CK116)/1000</f>
        <v>600</v>
      </c>
      <c r="BD95" s="259">
        <f>(Model!CL116)/1000</f>
        <v>600</v>
      </c>
      <c r="BE95" s="259">
        <f>(Model!CM116)/1000</f>
        <v>600</v>
      </c>
      <c r="BF95" s="259">
        <f>(Model!CN116)/1000</f>
        <v>600</v>
      </c>
      <c r="BG95" s="259">
        <f>(Model!CO116)/1000</f>
        <v>600</v>
      </c>
      <c r="BH95" s="259">
        <f>(Model!CP116)/1000</f>
        <v>600</v>
      </c>
      <c r="BI95" s="259">
        <f>(Model!CQ116)/1000</f>
        <v>600</v>
      </c>
      <c r="BJ95" s="259">
        <f>(Model!CR116)/1000</f>
        <v>600</v>
      </c>
      <c r="BK95" s="266">
        <f>(Model!CS116)/1000</f>
        <v>625</v>
      </c>
      <c r="BL95" s="259">
        <f>(Model!CT116)/1000</f>
        <v>625</v>
      </c>
      <c r="BM95" s="259">
        <f>(Model!CU116)/1000</f>
        <v>625</v>
      </c>
      <c r="BN95" s="259">
        <f>(Model!CV116)/1000</f>
        <v>625</v>
      </c>
      <c r="BO95" s="259">
        <f>(Model!CW116)/1000</f>
        <v>625</v>
      </c>
      <c r="BP95" s="259">
        <f>(Model!CX116)/1000</f>
        <v>625</v>
      </c>
      <c r="BQ95" s="259">
        <f>(Model!CY116)/1000</f>
        <v>625</v>
      </c>
      <c r="BR95" s="259">
        <f>(Model!CZ116)/1000</f>
        <v>625</v>
      </c>
      <c r="BS95" s="259">
        <f>(Model!DA116)/1000</f>
        <v>625</v>
      </c>
      <c r="BT95" s="259">
        <f>(Model!DB116)/1000</f>
        <v>625</v>
      </c>
      <c r="BU95" s="259">
        <f>(Model!DC116)/1000</f>
        <v>625</v>
      </c>
      <c r="BV95" s="260">
        <f>(Model!DD116)/1000</f>
        <v>625</v>
      </c>
    </row>
    <row r="96" spans="1:74">
      <c r="B96" s="81" t="str">
        <f>Model!E117</f>
        <v>Travel</v>
      </c>
      <c r="C96" s="259">
        <f>(Model!R117)/1000</f>
        <v>201.45</v>
      </c>
      <c r="D96" s="259">
        <f>(Model!S117)/1000</f>
        <v>453.9</v>
      </c>
      <c r="E96" s="259">
        <f>(Model!T117)/1000</f>
        <v>507.75</v>
      </c>
      <c r="F96" s="259">
        <f>(Model!U117)/1000</f>
        <v>504</v>
      </c>
      <c r="G96" s="259">
        <f>(Model!V117)/1000</f>
        <v>839</v>
      </c>
      <c r="H96" s="259">
        <f>(Model!W117)/1000</f>
        <v>1120.5</v>
      </c>
      <c r="I96" s="259">
        <f>(Model!AQ117)/1000</f>
        <v>17.850000000000001</v>
      </c>
      <c r="J96" s="259">
        <f>(Model!AR117)/1000</f>
        <v>19.55</v>
      </c>
      <c r="K96" s="259">
        <f>(Model!AS117)/1000</f>
        <v>21.25</v>
      </c>
      <c r="L96" s="259">
        <f>(Model!AT117)/1000</f>
        <v>22.1</v>
      </c>
      <c r="M96" s="259">
        <f>(Model!AU117)/1000</f>
        <v>25.5</v>
      </c>
      <c r="N96" s="259">
        <f>(Model!AV117)/1000</f>
        <v>25.5</v>
      </c>
      <c r="O96" s="266">
        <f>(Model!AW117)/1000</f>
        <v>27.2</v>
      </c>
      <c r="P96" s="259">
        <f>(Model!AX117)/1000</f>
        <v>28.05</v>
      </c>
      <c r="Q96" s="259">
        <f>(Model!AY117)/1000</f>
        <v>29.75</v>
      </c>
      <c r="R96" s="259">
        <f>(Model!AZ117)/1000</f>
        <v>33.15</v>
      </c>
      <c r="S96" s="259">
        <f>(Model!BA117)/1000</f>
        <v>33.15</v>
      </c>
      <c r="T96" s="259">
        <f>(Model!BB117)/1000</f>
        <v>38.25</v>
      </c>
      <c r="U96" s="259">
        <f>(Model!BC117)/1000</f>
        <v>40.799999999999997</v>
      </c>
      <c r="V96" s="259">
        <f>(Model!BD117)/1000</f>
        <v>41.65</v>
      </c>
      <c r="W96" s="259">
        <f>(Model!BE117)/1000</f>
        <v>42.5</v>
      </c>
      <c r="X96" s="259">
        <f>(Model!BF117)/1000</f>
        <v>43.35</v>
      </c>
      <c r="Y96" s="259">
        <f>(Model!BG117)/1000</f>
        <v>47.6</v>
      </c>
      <c r="Z96" s="260">
        <f>(Model!BH117)/1000</f>
        <v>48.45</v>
      </c>
      <c r="AA96" s="259">
        <f>(Model!BI117)/1000</f>
        <v>43.5</v>
      </c>
      <c r="AB96" s="259">
        <f>(Model!BJ117)/1000</f>
        <v>44.25</v>
      </c>
      <c r="AC96" s="259">
        <f>(Model!BK117)/1000</f>
        <v>45</v>
      </c>
      <c r="AD96" s="259">
        <f>(Model!BL117)/1000</f>
        <v>46.5</v>
      </c>
      <c r="AE96" s="259">
        <f>(Model!BM117)/1000</f>
        <v>47.25</v>
      </c>
      <c r="AF96" s="259">
        <f>(Model!BN117)/1000</f>
        <v>33.75</v>
      </c>
      <c r="AG96" s="259">
        <f>(Model!BO117)/1000</f>
        <v>36.75</v>
      </c>
      <c r="AH96" s="259">
        <f>(Model!BP117)/1000</f>
        <v>38.25</v>
      </c>
      <c r="AI96" s="259">
        <f>(Model!BQ117)/1000</f>
        <v>39.75</v>
      </c>
      <c r="AJ96" s="259">
        <f>(Model!BR117)/1000</f>
        <v>41.25</v>
      </c>
      <c r="AK96" s="259">
        <f>(Model!BS117)/1000</f>
        <v>45.75</v>
      </c>
      <c r="AL96" s="259">
        <f>(Model!BT117)/1000</f>
        <v>45.75</v>
      </c>
      <c r="AM96" s="266">
        <f>(Model!BU117)/1000</f>
        <v>31</v>
      </c>
      <c r="AN96" s="259">
        <f>(Model!BV117)/1000</f>
        <v>31.5</v>
      </c>
      <c r="AO96" s="259">
        <f>(Model!BW117)/1000</f>
        <v>33</v>
      </c>
      <c r="AP96" s="259">
        <f>(Model!BX117)/1000</f>
        <v>35</v>
      </c>
      <c r="AQ96" s="259">
        <f>(Model!BY117)/1000</f>
        <v>36</v>
      </c>
      <c r="AR96" s="259">
        <f>(Model!BZ117)/1000</f>
        <v>37</v>
      </c>
      <c r="AS96" s="259">
        <f>(Model!CA117)/1000</f>
        <v>43</v>
      </c>
      <c r="AT96" s="259">
        <f>(Model!CB117)/1000</f>
        <v>45.5</v>
      </c>
      <c r="AU96" s="259">
        <f>(Model!CC117)/1000</f>
        <v>48.5</v>
      </c>
      <c r="AV96" s="259">
        <f>(Model!CD117)/1000</f>
        <v>51.5</v>
      </c>
      <c r="AW96" s="259">
        <f>(Model!CE117)/1000</f>
        <v>56</v>
      </c>
      <c r="AX96" s="260">
        <f>(Model!CF117)/1000</f>
        <v>56</v>
      </c>
      <c r="AY96" s="259">
        <f>(Model!CG117)/1000</f>
        <v>58.5</v>
      </c>
      <c r="AZ96" s="259">
        <f>(Model!CH117)/1000</f>
        <v>60.5</v>
      </c>
      <c r="BA96" s="259">
        <f>(Model!CI117)/1000</f>
        <v>62.5</v>
      </c>
      <c r="BB96" s="259">
        <f>(Model!CJ117)/1000</f>
        <v>65</v>
      </c>
      <c r="BC96" s="259">
        <f>(Model!CK117)/1000</f>
        <v>68</v>
      </c>
      <c r="BD96" s="259">
        <f>(Model!CL117)/1000</f>
        <v>70</v>
      </c>
      <c r="BE96" s="259">
        <f>(Model!CM117)/1000</f>
        <v>72</v>
      </c>
      <c r="BF96" s="259">
        <f>(Model!CN117)/1000</f>
        <v>73.5</v>
      </c>
      <c r="BG96" s="259">
        <f>(Model!CO117)/1000</f>
        <v>75</v>
      </c>
      <c r="BH96" s="259">
        <f>(Model!CP117)/1000</f>
        <v>78</v>
      </c>
      <c r="BI96" s="259">
        <f>(Model!CQ117)/1000</f>
        <v>78</v>
      </c>
      <c r="BJ96" s="259">
        <f>(Model!CR117)/1000</f>
        <v>78</v>
      </c>
      <c r="BK96" s="266">
        <f>(Model!CS117)/1000</f>
        <v>78</v>
      </c>
      <c r="BL96" s="259">
        <f>(Model!CT117)/1000</f>
        <v>81</v>
      </c>
      <c r="BM96" s="259">
        <f>(Model!CU117)/1000</f>
        <v>84</v>
      </c>
      <c r="BN96" s="259">
        <f>(Model!CV117)/1000</f>
        <v>87</v>
      </c>
      <c r="BO96" s="259">
        <f>(Model!CW117)/1000</f>
        <v>90</v>
      </c>
      <c r="BP96" s="259">
        <f>(Model!CX117)/1000</f>
        <v>93</v>
      </c>
      <c r="BQ96" s="259">
        <f>(Model!CY117)/1000</f>
        <v>95.5</v>
      </c>
      <c r="BR96" s="259">
        <f>(Model!CZ117)/1000</f>
        <v>98</v>
      </c>
      <c r="BS96" s="259">
        <f>(Model!DA117)/1000</f>
        <v>100.5</v>
      </c>
      <c r="BT96" s="259">
        <f>(Model!DB117)/1000</f>
        <v>102.5</v>
      </c>
      <c r="BU96" s="259">
        <f>(Model!DC117)/1000</f>
        <v>104.5</v>
      </c>
      <c r="BV96" s="260">
        <f>(Model!DD117)/1000</f>
        <v>106.5</v>
      </c>
    </row>
    <row r="97" spans="1:74">
      <c r="B97" s="81" t="s">
        <v>377</v>
      </c>
      <c r="C97" s="261">
        <f>(Model!R120/1000)-SUM(Graphs!C90:C96)</f>
        <v>160</v>
      </c>
      <c r="D97" s="261">
        <f>(Model!S120/1000)-SUM(Graphs!D90:D96)</f>
        <v>660</v>
      </c>
      <c r="E97" s="261">
        <f>(Model!T120/1000)-SUM(Graphs!E90:E96)</f>
        <v>1500</v>
      </c>
      <c r="F97" s="261">
        <f>(Model!U120/1000)-SUM(Graphs!F90:F96)</f>
        <v>2339.9999999999927</v>
      </c>
      <c r="G97" s="261">
        <f>(Model!V120/1000)-SUM(Graphs!G90:G96)</f>
        <v>2760.0000000000073</v>
      </c>
      <c r="H97" s="261">
        <f>(Model!W120/1000)-SUM(Graphs!H90:H96)</f>
        <v>2760</v>
      </c>
      <c r="I97" s="261">
        <f>(Model!AQ120/1000)-SUM(Graphs!I90:I96)</f>
        <v>10</v>
      </c>
      <c r="J97" s="261">
        <f>(Model!AR120/1000)-SUM(Graphs!J90:J96)</f>
        <v>10.000000000000114</v>
      </c>
      <c r="K97" s="261">
        <f>(Model!AS120/1000)-SUM(Graphs!K90:K96)</f>
        <v>20</v>
      </c>
      <c r="L97" s="261">
        <f>(Model!AT120/1000)-SUM(Graphs!L90:L96)</f>
        <v>19.999999999999886</v>
      </c>
      <c r="M97" s="261">
        <f>(Model!AU120/1000)-SUM(Graphs!M90:M96)</f>
        <v>19.999999999999886</v>
      </c>
      <c r="N97" s="261">
        <f>(Model!AV120/1000)-SUM(Graphs!N90:N96)</f>
        <v>20.000000000000114</v>
      </c>
      <c r="O97" s="267">
        <f>(Model!AW120/1000)-SUM(Graphs!O90:O96)</f>
        <v>30</v>
      </c>
      <c r="P97" s="261">
        <f>(Model!AX120/1000)-SUM(Graphs!P90:P96)</f>
        <v>30</v>
      </c>
      <c r="Q97" s="261">
        <f>(Model!AY120/1000)-SUM(Graphs!Q90:Q96)</f>
        <v>30.000000000000114</v>
      </c>
      <c r="R97" s="261">
        <f>(Model!AZ120/1000)-SUM(Graphs!R90:R96)</f>
        <v>40</v>
      </c>
      <c r="S97" s="261">
        <f>(Model!BA120/1000)-SUM(Graphs!S90:S96)</f>
        <v>40</v>
      </c>
      <c r="T97" s="261">
        <f>(Model!BB120/1000)-SUM(Graphs!T90:T96)</f>
        <v>40</v>
      </c>
      <c r="U97" s="261">
        <f>(Model!BC120/1000)-SUM(Graphs!U90:U96)</f>
        <v>59.999999999999886</v>
      </c>
      <c r="V97" s="261">
        <f>(Model!BD120/1000)-SUM(Graphs!V90:V96)</f>
        <v>70</v>
      </c>
      <c r="W97" s="261">
        <f>(Model!BE120/1000)-SUM(Graphs!W90:W96)</f>
        <v>70</v>
      </c>
      <c r="X97" s="261">
        <f>(Model!BF120/1000)-SUM(Graphs!X90:X96)</f>
        <v>70</v>
      </c>
      <c r="Y97" s="261">
        <f>(Model!BG120/1000)-SUM(Graphs!Y90:Y96)</f>
        <v>90</v>
      </c>
      <c r="Z97" s="262">
        <f>(Model!BH120/1000)-SUM(Graphs!Z90:Z96)</f>
        <v>90</v>
      </c>
      <c r="AA97" s="261">
        <f>(Model!BI120/1000)-SUM(Graphs!AA90:AA96)</f>
        <v>100.00000000000023</v>
      </c>
      <c r="AB97" s="261">
        <f>(Model!BJ120/1000)-SUM(Graphs!AB90:AB96)</f>
        <v>100</v>
      </c>
      <c r="AC97" s="261">
        <f>(Model!BK120/1000)-SUM(Graphs!AC90:AC96)</f>
        <v>100</v>
      </c>
      <c r="AD97" s="261">
        <f>(Model!BL120/1000)-SUM(Graphs!AD90:AD96)</f>
        <v>109.99999999999977</v>
      </c>
      <c r="AE97" s="261">
        <f>(Model!BM120/1000)-SUM(Graphs!AE90:AE96)</f>
        <v>110</v>
      </c>
      <c r="AF97" s="261">
        <f>(Model!BN120/1000)-SUM(Graphs!AF90:AF96)</f>
        <v>110</v>
      </c>
      <c r="AG97" s="261">
        <f>(Model!BO120/1000)-SUM(Graphs!AG90:AG96)</f>
        <v>130</v>
      </c>
      <c r="AH97" s="261">
        <f>(Model!BP120/1000)-SUM(Graphs!AH90:AH96)</f>
        <v>140</v>
      </c>
      <c r="AI97" s="261">
        <f>(Model!BQ120/1000)-SUM(Graphs!AI90:AI96)</f>
        <v>140</v>
      </c>
      <c r="AJ97" s="261">
        <f>(Model!BR120/1000)-SUM(Graphs!AJ90:AJ96)</f>
        <v>139.99999999999977</v>
      </c>
      <c r="AK97" s="261">
        <f>(Model!BS120/1000)-SUM(Graphs!AK90:AK96)</f>
        <v>160</v>
      </c>
      <c r="AL97" s="261">
        <f>(Model!BT120/1000)-SUM(Graphs!AL90:AL96)</f>
        <v>160</v>
      </c>
      <c r="AM97" s="267">
        <f>(Model!BU120/1000)-SUM(Graphs!AM90:AM96)</f>
        <v>170</v>
      </c>
      <c r="AN97" s="261">
        <f>(Model!BV120/1000)-SUM(Graphs!AN90:AN96)</f>
        <v>170.00000000000045</v>
      </c>
      <c r="AO97" s="261">
        <f>(Model!BW120/1000)-SUM(Graphs!AO90:AO96)</f>
        <v>170</v>
      </c>
      <c r="AP97" s="261">
        <f>(Model!BX120/1000)-SUM(Graphs!AP90:AP96)</f>
        <v>180.00000000000045</v>
      </c>
      <c r="AQ97" s="261">
        <f>(Model!BY120/1000)-SUM(Graphs!AQ90:AQ96)</f>
        <v>180</v>
      </c>
      <c r="AR97" s="261">
        <f>(Model!BZ120/1000)-SUM(Graphs!AR90:AR96)</f>
        <v>180</v>
      </c>
      <c r="AS97" s="261">
        <f>(Model!CA120/1000)-SUM(Graphs!AS90:AS96)</f>
        <v>200</v>
      </c>
      <c r="AT97" s="261">
        <f>(Model!CB120/1000)-SUM(Graphs!AT90:AT96)</f>
        <v>210</v>
      </c>
      <c r="AU97" s="261">
        <f>(Model!CC120/1000)-SUM(Graphs!AU90:AU96)</f>
        <v>210</v>
      </c>
      <c r="AV97" s="261">
        <f>(Model!CD120/1000)-SUM(Graphs!AV90:AV96)</f>
        <v>209.99999999999955</v>
      </c>
      <c r="AW97" s="261">
        <f>(Model!CE120/1000)-SUM(Graphs!AW90:AW96)</f>
        <v>230.00000000000045</v>
      </c>
      <c r="AX97" s="262">
        <f>(Model!CF120/1000)-SUM(Graphs!AX90:AX96)</f>
        <v>230</v>
      </c>
      <c r="AY97" s="261">
        <f>(Model!CG120/1000)-SUM(Graphs!AY90:AY96)</f>
        <v>230.00000000000045</v>
      </c>
      <c r="AZ97" s="261">
        <f>(Model!CH120/1000)-SUM(Graphs!AZ90:AZ96)</f>
        <v>230</v>
      </c>
      <c r="BA97" s="261">
        <f>(Model!CI120/1000)-SUM(Graphs!BA90:BA96)</f>
        <v>230</v>
      </c>
      <c r="BB97" s="261">
        <f>(Model!CJ120/1000)-SUM(Graphs!BB90:BB96)</f>
        <v>230</v>
      </c>
      <c r="BC97" s="261">
        <f>(Model!CK120/1000)-SUM(Graphs!BC90:BC96)</f>
        <v>229.99999999999955</v>
      </c>
      <c r="BD97" s="261">
        <f>(Model!CL120/1000)-SUM(Graphs!BD90:BD96)</f>
        <v>230.00000000000091</v>
      </c>
      <c r="BE97" s="261">
        <f>(Model!CM120/1000)-SUM(Graphs!BE90:BE96)</f>
        <v>230</v>
      </c>
      <c r="BF97" s="261">
        <f>(Model!CN120/1000)-SUM(Graphs!BF90:BF96)</f>
        <v>230</v>
      </c>
      <c r="BG97" s="261">
        <f>(Model!CO120/1000)-SUM(Graphs!BG90:BG96)</f>
        <v>230</v>
      </c>
      <c r="BH97" s="261">
        <f>(Model!CP120/1000)-SUM(Graphs!BH90:BH96)</f>
        <v>229.99999999999909</v>
      </c>
      <c r="BI97" s="261">
        <f>(Model!CQ120/1000)-SUM(Graphs!BI90:BI96)</f>
        <v>229.99999999999909</v>
      </c>
      <c r="BJ97" s="261">
        <f>(Model!CR120/1000)-SUM(Graphs!BJ90:BJ96)</f>
        <v>230</v>
      </c>
      <c r="BK97" s="267">
        <f>(Model!CS120/1000)-SUM(Graphs!BK90:BK96)</f>
        <v>230</v>
      </c>
      <c r="BL97" s="261">
        <f>(Model!CT120/1000)-SUM(Graphs!BL90:BL96)</f>
        <v>230.00000000000091</v>
      </c>
      <c r="BM97" s="261">
        <f>(Model!CU120/1000)-SUM(Graphs!BM90:BM96)</f>
        <v>230</v>
      </c>
      <c r="BN97" s="261">
        <f>(Model!CV120/1000)-SUM(Graphs!BN90:BN96)</f>
        <v>230</v>
      </c>
      <c r="BO97" s="261">
        <f>(Model!CW120/1000)-SUM(Graphs!BO90:BO96)</f>
        <v>229.99999999999909</v>
      </c>
      <c r="BP97" s="261">
        <f>(Model!CX120/1000)-SUM(Graphs!BP90:BP96)</f>
        <v>230</v>
      </c>
      <c r="BQ97" s="261">
        <f>(Model!CY120/1000)-SUM(Graphs!BQ90:BQ96)</f>
        <v>229.99999999999909</v>
      </c>
      <c r="BR97" s="261">
        <f>(Model!CZ120/1000)-SUM(Graphs!BR90:BR96)</f>
        <v>230</v>
      </c>
      <c r="BS97" s="261">
        <f>(Model!DA120/1000)-SUM(Graphs!BS90:BS96)</f>
        <v>229.99999999999909</v>
      </c>
      <c r="BT97" s="261">
        <f>(Model!DB120/1000)-SUM(Graphs!BT90:BT96)</f>
        <v>230</v>
      </c>
      <c r="BU97" s="261">
        <f>(Model!DC120/1000)-SUM(Graphs!BU90:BU96)</f>
        <v>230</v>
      </c>
      <c r="BV97" s="262">
        <f>(Model!DD120/1000)-SUM(Graphs!BV90:BV96)</f>
        <v>230</v>
      </c>
    </row>
    <row r="98" spans="1:74">
      <c r="B98" s="8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268"/>
      <c r="P98" s="5"/>
      <c r="Q98" s="5"/>
      <c r="R98" s="5"/>
      <c r="S98" s="5"/>
      <c r="T98" s="5"/>
      <c r="U98" s="5"/>
      <c r="V98" s="5"/>
      <c r="W98" s="5"/>
      <c r="X98" s="5"/>
      <c r="Y98" s="5"/>
      <c r="Z98" s="258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268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258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268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258"/>
    </row>
    <row r="99" spans="1:74">
      <c r="B99" s="265"/>
      <c r="C99" s="263"/>
      <c r="D99" s="263"/>
      <c r="E99" s="263"/>
      <c r="F99" s="263"/>
      <c r="G99" s="263"/>
      <c r="H99" s="263"/>
      <c r="I99" s="263"/>
      <c r="J99" s="263"/>
      <c r="K99" s="263"/>
      <c r="L99" s="263"/>
      <c r="M99" s="263"/>
      <c r="N99" s="263"/>
      <c r="O99" s="269"/>
      <c r="P99" s="263"/>
      <c r="Q99" s="263"/>
      <c r="R99" s="263"/>
      <c r="S99" s="263"/>
      <c r="T99" s="263"/>
      <c r="U99" s="263"/>
      <c r="V99" s="263"/>
      <c r="W99" s="263"/>
      <c r="X99" s="263"/>
      <c r="Y99" s="263"/>
      <c r="Z99" s="264"/>
      <c r="AA99" s="263"/>
      <c r="AB99" s="263"/>
      <c r="AC99" s="263"/>
      <c r="AD99" s="263"/>
      <c r="AE99" s="263"/>
      <c r="AF99" s="263"/>
      <c r="AG99" s="263"/>
      <c r="AH99" s="263"/>
      <c r="AI99" s="263"/>
      <c r="AJ99" s="263"/>
      <c r="AK99" s="263"/>
      <c r="AL99" s="263"/>
      <c r="AM99" s="269"/>
      <c r="AN99" s="263"/>
      <c r="AO99" s="263"/>
      <c r="AP99" s="263"/>
      <c r="AQ99" s="263"/>
      <c r="AR99" s="263"/>
      <c r="AS99" s="263"/>
      <c r="AT99" s="263"/>
      <c r="AU99" s="263"/>
      <c r="AV99" s="263"/>
      <c r="AW99" s="263"/>
      <c r="AX99" s="264"/>
      <c r="AY99" s="263"/>
      <c r="AZ99" s="263"/>
      <c r="BA99" s="263"/>
      <c r="BB99" s="263"/>
      <c r="BC99" s="263"/>
      <c r="BD99" s="263"/>
      <c r="BE99" s="263"/>
      <c r="BF99" s="263"/>
      <c r="BG99" s="263"/>
      <c r="BH99" s="263"/>
      <c r="BI99" s="263"/>
      <c r="BJ99" s="263"/>
      <c r="BK99" s="269"/>
      <c r="BL99" s="263"/>
      <c r="BM99" s="263"/>
      <c r="BN99" s="263"/>
      <c r="BO99" s="263"/>
      <c r="BP99" s="263"/>
      <c r="BQ99" s="263"/>
      <c r="BR99" s="263"/>
      <c r="BS99" s="263"/>
      <c r="BT99" s="263"/>
      <c r="BU99" s="263"/>
      <c r="BV99" s="264"/>
    </row>
    <row r="100" spans="1:74">
      <c r="A100" s="1"/>
      <c r="B100" s="81"/>
      <c r="C100" s="234"/>
      <c r="D100" s="226"/>
      <c r="E100" s="226"/>
      <c r="F100" s="226"/>
      <c r="G100" s="226"/>
      <c r="H100" s="226"/>
      <c r="I100" s="226"/>
      <c r="J100" s="226"/>
      <c r="K100" s="226"/>
      <c r="L100" s="226"/>
      <c r="M100" s="226"/>
      <c r="N100" s="230"/>
      <c r="O100" s="234"/>
      <c r="P100" s="226"/>
      <c r="Q100" s="226"/>
      <c r="R100" s="226"/>
      <c r="S100" s="226"/>
      <c r="T100" s="226"/>
      <c r="U100" s="226"/>
      <c r="V100" s="226"/>
      <c r="W100" s="226"/>
      <c r="X100" s="226"/>
      <c r="Y100" s="226"/>
      <c r="Z100" s="230"/>
      <c r="AA100" s="234"/>
      <c r="AB100" s="226"/>
      <c r="AC100" s="226"/>
      <c r="AD100" s="226"/>
      <c r="AE100" s="226"/>
      <c r="AF100" s="226"/>
      <c r="AG100" s="226"/>
      <c r="AH100" s="226"/>
      <c r="AI100" s="226"/>
      <c r="AJ100" s="226"/>
      <c r="AK100" s="226"/>
      <c r="AL100" s="230"/>
      <c r="AM100" s="234"/>
      <c r="AN100" s="226"/>
      <c r="AO100" s="226"/>
      <c r="AP100" s="226"/>
      <c r="AQ100" s="226"/>
      <c r="AR100" s="226"/>
      <c r="AS100" s="226"/>
      <c r="AT100" s="226"/>
      <c r="AU100" s="226"/>
      <c r="AV100" s="226"/>
      <c r="AW100" s="226"/>
      <c r="AX100" s="230"/>
      <c r="AY100" s="234"/>
      <c r="AZ100" s="226"/>
      <c r="BA100" s="226"/>
      <c r="BB100" s="226"/>
      <c r="BC100" s="226"/>
      <c r="BD100" s="226"/>
      <c r="BE100" s="226"/>
      <c r="BF100" s="226"/>
      <c r="BG100" s="226"/>
      <c r="BH100" s="226"/>
      <c r="BI100" s="226"/>
      <c r="BJ100" s="226"/>
      <c r="BK100" s="234"/>
      <c r="BL100" s="226"/>
      <c r="BM100" s="226"/>
      <c r="BN100" s="226"/>
      <c r="BO100" s="226"/>
      <c r="BP100" s="226"/>
      <c r="BQ100" s="226"/>
      <c r="BR100" s="226"/>
      <c r="BS100" s="226"/>
      <c r="BT100" s="226"/>
      <c r="BU100" s="226"/>
      <c r="BV100" s="230"/>
    </row>
    <row r="101" spans="1:74">
      <c r="A101" s="1"/>
      <c r="B101" s="216"/>
      <c r="C101" s="234"/>
      <c r="D101" s="226"/>
      <c r="E101" s="226"/>
      <c r="F101" s="226"/>
      <c r="G101" s="226"/>
      <c r="H101" s="226"/>
      <c r="I101" s="226"/>
      <c r="J101" s="226"/>
      <c r="K101" s="226"/>
      <c r="L101" s="226"/>
      <c r="M101" s="226"/>
      <c r="N101" s="230"/>
      <c r="O101" s="234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30"/>
      <c r="AA101" s="234"/>
      <c r="AB101" s="226"/>
      <c r="AC101" s="226"/>
      <c r="AD101" s="226"/>
      <c r="AE101" s="226"/>
      <c r="AF101" s="226"/>
      <c r="AG101" s="226"/>
      <c r="AH101" s="226"/>
      <c r="AI101" s="226"/>
      <c r="AJ101" s="226"/>
      <c r="AK101" s="226"/>
      <c r="AL101" s="230"/>
      <c r="AM101" s="234"/>
      <c r="AN101" s="226"/>
      <c r="AO101" s="226"/>
      <c r="AP101" s="226"/>
      <c r="AQ101" s="226"/>
      <c r="AR101" s="226"/>
      <c r="AS101" s="226"/>
      <c r="AT101" s="226"/>
      <c r="AU101" s="226"/>
      <c r="AV101" s="226"/>
      <c r="AW101" s="226"/>
      <c r="AX101" s="230"/>
      <c r="AY101" s="234"/>
      <c r="AZ101" s="226"/>
      <c r="BA101" s="226"/>
      <c r="BB101" s="226"/>
      <c r="BC101" s="226"/>
      <c r="BD101" s="226"/>
      <c r="BE101" s="226"/>
      <c r="BF101" s="226"/>
      <c r="BG101" s="226"/>
      <c r="BH101" s="226"/>
      <c r="BI101" s="226"/>
      <c r="BJ101" s="226"/>
      <c r="BK101" s="234"/>
      <c r="BL101" s="226"/>
      <c r="BM101" s="226"/>
      <c r="BN101" s="226"/>
      <c r="BO101" s="226"/>
      <c r="BP101" s="226"/>
      <c r="BQ101" s="226"/>
      <c r="BR101" s="226"/>
      <c r="BS101" s="226"/>
      <c r="BT101" s="226"/>
      <c r="BU101" s="226"/>
      <c r="BV101" s="230"/>
    </row>
    <row r="102" spans="1:74">
      <c r="A102" s="1"/>
      <c r="B102" s="81"/>
      <c r="C102" s="234"/>
      <c r="D102" s="226"/>
      <c r="E102" s="226"/>
      <c r="F102" s="226"/>
      <c r="G102" s="226"/>
      <c r="H102" s="226"/>
      <c r="I102" s="226"/>
      <c r="J102" s="226"/>
      <c r="K102" s="226"/>
      <c r="L102" s="226"/>
      <c r="M102" s="226"/>
      <c r="N102" s="230"/>
      <c r="O102" s="234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30"/>
      <c r="AA102" s="234"/>
      <c r="AB102" s="226"/>
      <c r="AC102" s="226"/>
      <c r="AD102" s="226"/>
      <c r="AE102" s="226"/>
      <c r="AF102" s="226"/>
      <c r="AG102" s="226"/>
      <c r="AH102" s="226"/>
      <c r="AI102" s="226"/>
      <c r="AJ102" s="226"/>
      <c r="AK102" s="226"/>
      <c r="AL102" s="230"/>
      <c r="AM102" s="234"/>
      <c r="AN102" s="226"/>
      <c r="AO102" s="226"/>
      <c r="AP102" s="226"/>
      <c r="AQ102" s="226"/>
      <c r="AR102" s="226"/>
      <c r="AS102" s="226"/>
      <c r="AT102" s="226"/>
      <c r="AU102" s="226"/>
      <c r="AV102" s="226"/>
      <c r="AW102" s="226"/>
      <c r="AX102" s="230"/>
      <c r="AY102" s="234"/>
      <c r="AZ102" s="226"/>
      <c r="BA102" s="226"/>
      <c r="BB102" s="226"/>
      <c r="BC102" s="226"/>
      <c r="BD102" s="226"/>
      <c r="BE102" s="226"/>
      <c r="BF102" s="226"/>
      <c r="BG102" s="226"/>
      <c r="BH102" s="226"/>
      <c r="BI102" s="226"/>
      <c r="BJ102" s="226"/>
      <c r="BK102" s="234"/>
      <c r="BL102" s="226"/>
      <c r="BM102" s="226"/>
      <c r="BN102" s="226"/>
      <c r="BO102" s="226"/>
      <c r="BP102" s="226"/>
      <c r="BQ102" s="226"/>
      <c r="BR102" s="226"/>
      <c r="BS102" s="226"/>
      <c r="BT102" s="226"/>
      <c r="BU102" s="226"/>
      <c r="BV102" s="230"/>
    </row>
    <row r="106" spans="1:74">
      <c r="A106" s="1"/>
      <c r="B106" s="85"/>
      <c r="C106" s="250"/>
      <c r="D106" s="250"/>
      <c r="E106" s="250"/>
      <c r="F106" s="250"/>
      <c r="G106" s="250"/>
      <c r="H106" s="250"/>
      <c r="I106" s="250"/>
      <c r="J106" s="250"/>
      <c r="K106" s="250"/>
      <c r="L106" s="250"/>
      <c r="M106" s="250"/>
      <c r="N106" s="250"/>
      <c r="O106" s="251"/>
      <c r="P106" s="250"/>
      <c r="Q106" s="250"/>
      <c r="R106" s="250"/>
      <c r="S106" s="250"/>
      <c r="T106" s="250"/>
      <c r="U106" s="250"/>
      <c r="V106" s="250"/>
      <c r="W106" s="250"/>
      <c r="X106" s="250"/>
      <c r="Y106" s="250"/>
      <c r="Z106" s="252"/>
      <c r="AA106" s="251"/>
      <c r="AB106" s="250"/>
      <c r="AC106" s="250"/>
      <c r="AD106" s="250"/>
      <c r="AE106" s="250"/>
      <c r="AF106" s="250"/>
      <c r="AG106" s="250"/>
      <c r="AH106" s="250"/>
      <c r="AI106" s="250"/>
      <c r="AJ106" s="250"/>
      <c r="AK106" s="250"/>
      <c r="AL106" s="252"/>
      <c r="AM106" s="251"/>
      <c r="AN106" s="250"/>
      <c r="AO106" s="250"/>
      <c r="AP106" s="250"/>
      <c r="AQ106" s="250"/>
      <c r="AR106" s="250"/>
      <c r="AS106" s="250"/>
      <c r="AT106" s="250"/>
      <c r="AU106" s="250"/>
      <c r="AV106" s="250"/>
      <c r="AW106" s="250"/>
      <c r="AX106" s="252"/>
      <c r="AY106" s="251"/>
      <c r="AZ106" s="250"/>
      <c r="BA106" s="250"/>
      <c r="BB106" s="250"/>
      <c r="BC106" s="250"/>
      <c r="BD106" s="250"/>
      <c r="BE106" s="250"/>
      <c r="BF106" s="250"/>
      <c r="BG106" s="250"/>
      <c r="BH106" s="250"/>
      <c r="BI106" s="250"/>
      <c r="BJ106" s="250"/>
      <c r="BK106" s="251"/>
      <c r="BL106" s="250"/>
      <c r="BM106" s="250"/>
      <c r="BN106" s="250"/>
      <c r="BO106" s="250"/>
      <c r="BP106" s="250"/>
      <c r="BQ106" s="250"/>
      <c r="BR106" s="250"/>
      <c r="BS106" s="250"/>
      <c r="BT106" s="250"/>
      <c r="BU106" s="250"/>
      <c r="BV106" s="252"/>
    </row>
    <row r="107" spans="1:74">
      <c r="A107" s="1"/>
      <c r="B107" s="85"/>
      <c r="C107" s="250"/>
      <c r="D107" s="250"/>
      <c r="E107" s="250"/>
      <c r="F107" s="250"/>
      <c r="G107" s="250"/>
      <c r="H107" s="250"/>
      <c r="I107" s="250"/>
      <c r="J107" s="250"/>
      <c r="K107" s="250"/>
      <c r="L107" s="250"/>
      <c r="M107" s="250"/>
      <c r="N107" s="250"/>
      <c r="O107" s="251"/>
      <c r="P107" s="250"/>
      <c r="Q107" s="250"/>
      <c r="R107" s="250"/>
      <c r="S107" s="250"/>
      <c r="T107" s="250"/>
      <c r="U107" s="250"/>
      <c r="V107" s="250"/>
      <c r="W107" s="250"/>
      <c r="X107" s="250"/>
      <c r="Y107" s="250"/>
      <c r="Z107" s="252"/>
      <c r="AA107" s="251"/>
      <c r="AB107" s="250"/>
      <c r="AC107" s="250"/>
      <c r="AD107" s="250"/>
      <c r="AE107" s="250"/>
      <c r="AF107" s="250"/>
      <c r="AG107" s="250"/>
      <c r="AH107" s="250"/>
      <c r="AI107" s="250"/>
      <c r="AJ107" s="250"/>
      <c r="AK107" s="250"/>
      <c r="AL107" s="252"/>
      <c r="AM107" s="251"/>
      <c r="AN107" s="250"/>
      <c r="AO107" s="250"/>
      <c r="AP107" s="250"/>
      <c r="AQ107" s="250"/>
      <c r="AR107" s="250"/>
      <c r="AS107" s="250"/>
      <c r="AT107" s="250"/>
      <c r="AU107" s="250"/>
      <c r="AV107" s="250"/>
      <c r="AW107" s="250"/>
      <c r="AX107" s="252"/>
      <c r="AY107" s="251"/>
      <c r="AZ107" s="250"/>
      <c r="BA107" s="250"/>
      <c r="BB107" s="250"/>
      <c r="BC107" s="250"/>
      <c r="BD107" s="250"/>
      <c r="BE107" s="250"/>
      <c r="BF107" s="250"/>
      <c r="BG107" s="250"/>
      <c r="BH107" s="250"/>
      <c r="BI107" s="250"/>
      <c r="BJ107" s="250"/>
      <c r="BK107" s="251"/>
      <c r="BL107" s="250"/>
      <c r="BM107" s="250"/>
      <c r="BN107" s="250"/>
      <c r="BO107" s="250"/>
      <c r="BP107" s="250"/>
      <c r="BQ107" s="250"/>
      <c r="BR107" s="250"/>
      <c r="BS107" s="250"/>
      <c r="BT107" s="250"/>
      <c r="BU107" s="250"/>
      <c r="BV107" s="252"/>
    </row>
    <row r="108" spans="1:74">
      <c r="A108" s="1"/>
      <c r="B108" s="85" t="s">
        <v>161</v>
      </c>
      <c r="C108" s="250">
        <f>Model!AK181</f>
        <v>0</v>
      </c>
      <c r="D108" s="250">
        <f>Model!AL181</f>
        <v>0</v>
      </c>
      <c r="E108" s="250">
        <f>Model!AM181</f>
        <v>0</v>
      </c>
      <c r="F108" s="250">
        <f>Model!AN181</f>
        <v>0</v>
      </c>
      <c r="G108" s="250">
        <f>Model!AO181</f>
        <v>0</v>
      </c>
      <c r="H108" s="250">
        <f>Model!AP181</f>
        <v>0</v>
      </c>
      <c r="I108" s="250">
        <f>Model!AQ181</f>
        <v>0</v>
      </c>
      <c r="J108" s="250">
        <f>Model!AR181</f>
        <v>0</v>
      </c>
      <c r="K108" s="250">
        <f>Model!AS181</f>
        <v>0</v>
      </c>
      <c r="L108" s="250">
        <f>Model!AT181</f>
        <v>0</v>
      </c>
      <c r="M108" s="250">
        <f>Model!AU181</f>
        <v>0</v>
      </c>
      <c r="N108" s="250">
        <f>Model!AV181</f>
        <v>0</v>
      </c>
      <c r="O108" s="251">
        <f>Model!AW181</f>
        <v>0</v>
      </c>
      <c r="P108" s="250">
        <f>Model!AX181</f>
        <v>0</v>
      </c>
      <c r="Q108" s="250">
        <f>Model!AY181</f>
        <v>0</v>
      </c>
      <c r="R108" s="250">
        <f>Model!AZ181</f>
        <v>0</v>
      </c>
      <c r="S108" s="250">
        <f>Model!BA181</f>
        <v>0</v>
      </c>
      <c r="T108" s="250">
        <f>Model!BB181</f>
        <v>0</v>
      </c>
      <c r="U108" s="250">
        <f>Model!BC181</f>
        <v>0</v>
      </c>
      <c r="V108" s="250">
        <f>Model!BD181</f>
        <v>0</v>
      </c>
      <c r="W108" s="250">
        <f>Model!BE181</f>
        <v>0</v>
      </c>
      <c r="X108" s="250">
        <f>Model!BF181</f>
        <v>0</v>
      </c>
      <c r="Y108" s="250">
        <f>Model!BG181</f>
        <v>0</v>
      </c>
      <c r="Z108" s="252">
        <f>Model!BH181</f>
        <v>0</v>
      </c>
      <c r="AA108" s="251">
        <f>Model!BI181</f>
        <v>0</v>
      </c>
      <c r="AB108" s="250">
        <f>Model!BJ181</f>
        <v>0</v>
      </c>
      <c r="AC108" s="250">
        <f>Model!BK181</f>
        <v>0</v>
      </c>
      <c r="AD108" s="250">
        <f>Model!BL181</f>
        <v>0</v>
      </c>
      <c r="AE108" s="250">
        <f>Model!BM181</f>
        <v>0</v>
      </c>
      <c r="AF108" s="250">
        <f>Model!BN181</f>
        <v>0</v>
      </c>
      <c r="AG108" s="250">
        <f>Model!BO181</f>
        <v>0</v>
      </c>
      <c r="AH108" s="250">
        <f>Model!BP181</f>
        <v>0</v>
      </c>
      <c r="AI108" s="250">
        <f>Model!BQ181</f>
        <v>0</v>
      </c>
      <c r="AJ108" s="250">
        <f>Model!BR181</f>
        <v>0</v>
      </c>
      <c r="AK108" s="250">
        <f>Model!BS181</f>
        <v>0</v>
      </c>
      <c r="AL108" s="252">
        <f>Model!BT181</f>
        <v>0</v>
      </c>
      <c r="AM108" s="251">
        <f>Model!BU181</f>
        <v>0</v>
      </c>
      <c r="AN108" s="250">
        <f>Model!BV181</f>
        <v>0</v>
      </c>
      <c r="AO108" s="250">
        <f>Model!BW181</f>
        <v>0</v>
      </c>
      <c r="AP108" s="250">
        <f>Model!BX181</f>
        <v>0</v>
      </c>
      <c r="AQ108" s="250">
        <f>Model!BY181</f>
        <v>0</v>
      </c>
      <c r="AR108" s="250">
        <f>Model!BZ181</f>
        <v>0</v>
      </c>
      <c r="AS108" s="250">
        <f>Model!CA181</f>
        <v>0</v>
      </c>
      <c r="AT108" s="250">
        <f>Model!CB181</f>
        <v>0</v>
      </c>
      <c r="AU108" s="250">
        <f>Model!CC181</f>
        <v>0</v>
      </c>
      <c r="AV108" s="250">
        <f>Model!CD181</f>
        <v>0</v>
      </c>
      <c r="AW108" s="250">
        <f>Model!CE181</f>
        <v>0</v>
      </c>
      <c r="AX108" s="252">
        <f>Model!CF181</f>
        <v>0</v>
      </c>
      <c r="AY108" s="251">
        <f>Model!CG181</f>
        <v>0</v>
      </c>
      <c r="AZ108" s="250">
        <f>Model!CH181</f>
        <v>0</v>
      </c>
      <c r="BA108" s="250">
        <f>Model!CI181</f>
        <v>0</v>
      </c>
      <c r="BB108" s="250">
        <f>Model!CJ181</f>
        <v>0</v>
      </c>
      <c r="BC108" s="250">
        <f>Model!CK181</f>
        <v>0</v>
      </c>
      <c r="BD108" s="250">
        <f>Model!CL181</f>
        <v>0</v>
      </c>
      <c r="BE108" s="250">
        <f>Model!CM181</f>
        <v>0</v>
      </c>
      <c r="BF108" s="250">
        <f>Model!CN181</f>
        <v>0</v>
      </c>
      <c r="BG108" s="250">
        <f>Model!CO181</f>
        <v>0</v>
      </c>
      <c r="BH108" s="250">
        <f>Model!CP181</f>
        <v>0</v>
      </c>
      <c r="BI108" s="250">
        <f>Model!CQ181</f>
        <v>0</v>
      </c>
      <c r="BJ108" s="250">
        <f>Model!CR181</f>
        <v>0</v>
      </c>
      <c r="BK108" s="251">
        <f>Model!CS181</f>
        <v>0</v>
      </c>
      <c r="BL108" s="250">
        <f>Model!CT181</f>
        <v>0</v>
      </c>
      <c r="BM108" s="250">
        <f>Model!CU181</f>
        <v>0</v>
      </c>
      <c r="BN108" s="250">
        <f>Model!CV181</f>
        <v>0</v>
      </c>
      <c r="BO108" s="250">
        <f>Model!CW181</f>
        <v>0</v>
      </c>
      <c r="BP108" s="250">
        <f>Model!CX181</f>
        <v>0</v>
      </c>
      <c r="BQ108" s="250">
        <f>Model!CY181</f>
        <v>0</v>
      </c>
      <c r="BR108" s="250">
        <f>Model!CZ181</f>
        <v>0</v>
      </c>
      <c r="BS108" s="250">
        <f>Model!DA181</f>
        <v>0</v>
      </c>
      <c r="BT108" s="250">
        <f>Model!DB181</f>
        <v>0</v>
      </c>
      <c r="BU108" s="250">
        <f>Model!DC181</f>
        <v>0</v>
      </c>
      <c r="BV108" s="252">
        <f>Model!DD181</f>
        <v>0</v>
      </c>
    </row>
    <row r="109" spans="1:74">
      <c r="A109" s="1"/>
      <c r="B109" s="217"/>
      <c r="C109" s="253"/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3"/>
      <c r="O109" s="254"/>
      <c r="P109" s="253"/>
      <c r="Q109" s="253"/>
      <c r="R109" s="253"/>
      <c r="S109" s="253"/>
      <c r="T109" s="253"/>
      <c r="U109" s="253"/>
      <c r="V109" s="253"/>
      <c r="W109" s="253"/>
      <c r="X109" s="253"/>
      <c r="Y109" s="253"/>
      <c r="Z109" s="255"/>
      <c r="AA109" s="254"/>
      <c r="AB109" s="253"/>
      <c r="AC109" s="253"/>
      <c r="AD109" s="253"/>
      <c r="AE109" s="253"/>
      <c r="AF109" s="253"/>
      <c r="AG109" s="253"/>
      <c r="AH109" s="253"/>
      <c r="AI109" s="253"/>
      <c r="AJ109" s="253"/>
      <c r="AK109" s="253"/>
      <c r="AL109" s="255"/>
      <c r="AM109" s="254"/>
      <c r="AN109" s="253"/>
      <c r="AO109" s="253"/>
      <c r="AP109" s="253"/>
      <c r="AQ109" s="253"/>
      <c r="AR109" s="253"/>
      <c r="AS109" s="253"/>
      <c r="AT109" s="253"/>
      <c r="AU109" s="253"/>
      <c r="AV109" s="253"/>
      <c r="AW109" s="253"/>
      <c r="AX109" s="255"/>
      <c r="AY109" s="254"/>
      <c r="AZ109" s="253"/>
      <c r="BA109" s="253"/>
      <c r="BB109" s="253"/>
      <c r="BC109" s="253"/>
      <c r="BD109" s="253"/>
      <c r="BE109" s="253"/>
      <c r="BF109" s="253"/>
      <c r="BG109" s="253"/>
      <c r="BH109" s="253"/>
      <c r="BI109" s="253"/>
      <c r="BJ109" s="253"/>
      <c r="BK109" s="254"/>
      <c r="BL109" s="253"/>
      <c r="BM109" s="253"/>
      <c r="BN109" s="253"/>
      <c r="BO109" s="253"/>
      <c r="BP109" s="253"/>
      <c r="BQ109" s="253"/>
      <c r="BR109" s="253"/>
      <c r="BS109" s="253"/>
      <c r="BT109" s="253"/>
      <c r="BU109" s="253"/>
      <c r="BV109" s="255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56085-1C7B-924C-94AD-567837ACA5C1}">
  <dimension ref="B36:CH39"/>
  <sheetViews>
    <sheetView showGridLines="0" zoomScale="200" zoomScaleNormal="200" workbookViewId="0">
      <selection activeCell="D39" sqref="D39"/>
    </sheetView>
  </sheetViews>
  <sheetFormatPr baseColWidth="10" defaultRowHeight="13"/>
  <cols>
    <col min="2" max="14" width="16.83203125" customWidth="1"/>
  </cols>
  <sheetData>
    <row r="36" spans="2:86" s="1" customFormat="1" ht="14">
      <c r="B36" s="80" t="s">
        <v>401</v>
      </c>
      <c r="C36" s="238">
        <f>Model!Y8</f>
        <v>44197</v>
      </c>
      <c r="D36" s="239">
        <f>Model!Z8</f>
        <v>44228</v>
      </c>
      <c r="E36" s="239">
        <f>Model!AA8</f>
        <v>44256</v>
      </c>
      <c r="F36" s="239">
        <f>Model!AB8</f>
        <v>44287</v>
      </c>
      <c r="G36" s="239">
        <f>Model!AC8</f>
        <v>44317</v>
      </c>
      <c r="H36" s="239">
        <f>Model!AD8</f>
        <v>44348</v>
      </c>
      <c r="I36" s="239">
        <f>Model!AE8</f>
        <v>44378</v>
      </c>
      <c r="J36" s="239">
        <f>Model!AF8</f>
        <v>44409</v>
      </c>
      <c r="K36" s="239">
        <f>Model!AG8</f>
        <v>44440</v>
      </c>
      <c r="L36" s="239">
        <f>Model!AH8</f>
        <v>44470</v>
      </c>
      <c r="M36" s="239">
        <f>Model!AI8</f>
        <v>44501</v>
      </c>
      <c r="N36" s="240">
        <f>Model!AJ8</f>
        <v>44531</v>
      </c>
      <c r="O36" s="238">
        <f>Model!AK8</f>
        <v>44562</v>
      </c>
      <c r="P36" s="239">
        <f>Model!AL8</f>
        <v>44593</v>
      </c>
      <c r="Q36" s="239">
        <f>Model!AM8</f>
        <v>44621</v>
      </c>
      <c r="R36" s="239">
        <f>Model!AN8</f>
        <v>44652</v>
      </c>
      <c r="S36" s="239">
        <f>Model!AO8</f>
        <v>44682</v>
      </c>
      <c r="T36" s="239">
        <f>Model!AP8</f>
        <v>44713</v>
      </c>
      <c r="U36" s="239">
        <f>Model!AQ8</f>
        <v>44743</v>
      </c>
      <c r="V36" s="239">
        <f>Model!AR8</f>
        <v>44774</v>
      </c>
      <c r="W36" s="239">
        <f>Model!AS8</f>
        <v>44805</v>
      </c>
      <c r="X36" s="239">
        <f>Model!AT8</f>
        <v>44835</v>
      </c>
      <c r="Y36" s="239">
        <f>Model!AU8</f>
        <v>44866</v>
      </c>
      <c r="Z36" s="240">
        <f>Model!AV8</f>
        <v>44896</v>
      </c>
      <c r="AA36" s="238">
        <f>Model!AW8</f>
        <v>44927</v>
      </c>
      <c r="AB36" s="239">
        <f>Model!AX8</f>
        <v>44958</v>
      </c>
      <c r="AC36" s="239">
        <f>Model!AY8</f>
        <v>44986</v>
      </c>
      <c r="AD36" s="239">
        <f>Model!AZ8</f>
        <v>45017</v>
      </c>
      <c r="AE36" s="239">
        <f>Model!BA8</f>
        <v>45047</v>
      </c>
      <c r="AF36" s="239">
        <f>Model!BB8</f>
        <v>45078</v>
      </c>
      <c r="AG36" s="239">
        <f>Model!BC8</f>
        <v>45108</v>
      </c>
      <c r="AH36" s="239">
        <f>Model!BD8</f>
        <v>45139</v>
      </c>
      <c r="AI36" s="239">
        <f>Model!BE8</f>
        <v>45170</v>
      </c>
      <c r="AJ36" s="239">
        <f>Model!BF8</f>
        <v>45200</v>
      </c>
      <c r="AK36" s="239">
        <f>Model!BG8</f>
        <v>45231</v>
      </c>
      <c r="AL36" s="240">
        <f>Model!BH8</f>
        <v>45261</v>
      </c>
      <c r="AM36" s="238">
        <f>Model!BI8</f>
        <v>45292</v>
      </c>
      <c r="AN36" s="239">
        <f>Model!BJ8</f>
        <v>45323</v>
      </c>
      <c r="AO36" s="239">
        <f>Model!BK8</f>
        <v>45352</v>
      </c>
      <c r="AP36" s="239">
        <f>Model!BL8</f>
        <v>45383</v>
      </c>
      <c r="AQ36" s="239">
        <f>Model!BM8</f>
        <v>45413</v>
      </c>
      <c r="AR36" s="239">
        <f>Model!BN8</f>
        <v>45444</v>
      </c>
      <c r="AS36" s="239">
        <f>Model!BO8</f>
        <v>45474</v>
      </c>
      <c r="AT36" s="239">
        <f>Model!BP8</f>
        <v>45505</v>
      </c>
      <c r="AU36" s="239">
        <f>Model!BQ8</f>
        <v>45536</v>
      </c>
      <c r="AV36" s="239">
        <f>Model!BR8</f>
        <v>45566</v>
      </c>
      <c r="AW36" s="239">
        <f>Model!BS8</f>
        <v>45597</v>
      </c>
      <c r="AX36" s="240">
        <f>Model!BT8</f>
        <v>45627</v>
      </c>
      <c r="AY36" s="238">
        <f>Model!BU8</f>
        <v>45658</v>
      </c>
      <c r="AZ36" s="239">
        <f>Model!BV8</f>
        <v>45689</v>
      </c>
      <c r="BA36" s="239">
        <f>Model!BW8</f>
        <v>45717</v>
      </c>
      <c r="BB36" s="239">
        <f>Model!BX8</f>
        <v>45748</v>
      </c>
      <c r="BC36" s="239">
        <f>Model!BY8</f>
        <v>45778</v>
      </c>
      <c r="BD36" s="239">
        <f>Model!BZ8</f>
        <v>45809</v>
      </c>
      <c r="BE36" s="239">
        <f>Model!CA8</f>
        <v>45839</v>
      </c>
      <c r="BF36" s="239">
        <f>Model!CB8</f>
        <v>45870</v>
      </c>
      <c r="BG36" s="239">
        <f>Model!CC8</f>
        <v>45901</v>
      </c>
      <c r="BH36" s="239">
        <f>Model!CD8</f>
        <v>45931</v>
      </c>
      <c r="BI36" s="239">
        <f>Model!CE8</f>
        <v>45962</v>
      </c>
      <c r="BJ36" s="240">
        <f>Model!CF8</f>
        <v>45992</v>
      </c>
      <c r="BK36" s="238">
        <f>Model!CG8</f>
        <v>46023</v>
      </c>
      <c r="BL36" s="239">
        <f>Model!CH8</f>
        <v>46054</v>
      </c>
      <c r="BM36" s="239">
        <f>Model!CI8</f>
        <v>46082</v>
      </c>
      <c r="BN36" s="239">
        <f>Model!CJ8</f>
        <v>46113</v>
      </c>
      <c r="BO36" s="239">
        <f>Model!CK8</f>
        <v>46143</v>
      </c>
      <c r="BP36" s="239">
        <f>Model!CL8</f>
        <v>46174</v>
      </c>
      <c r="BQ36" s="239">
        <f>Model!CM8</f>
        <v>46204</v>
      </c>
      <c r="BR36" s="239">
        <f>Model!CN8</f>
        <v>46235</v>
      </c>
      <c r="BS36" s="239">
        <f>Model!CO8</f>
        <v>46266</v>
      </c>
      <c r="BT36" s="239">
        <f>Model!CP8</f>
        <v>46296</v>
      </c>
      <c r="BU36" s="239">
        <f>Model!CQ8</f>
        <v>46327</v>
      </c>
      <c r="BV36" s="239">
        <f>Model!CR8</f>
        <v>46357</v>
      </c>
      <c r="BW36" s="238">
        <f>Model!CS8</f>
        <v>46388</v>
      </c>
      <c r="BX36" s="239">
        <f>Model!CT8</f>
        <v>46419</v>
      </c>
      <c r="BY36" s="239">
        <f>Model!CU8</f>
        <v>46447</v>
      </c>
      <c r="BZ36" s="239">
        <f>Model!CV8</f>
        <v>46478</v>
      </c>
      <c r="CA36" s="239">
        <f>Model!CW8</f>
        <v>46508</v>
      </c>
      <c r="CB36" s="239">
        <f>Model!CX8</f>
        <v>46539</v>
      </c>
      <c r="CC36" s="239">
        <f>Model!CY8</f>
        <v>46569</v>
      </c>
      <c r="CD36" s="239">
        <f>Model!CZ8</f>
        <v>46600</v>
      </c>
      <c r="CE36" s="239">
        <f>Model!DA8</f>
        <v>46631</v>
      </c>
      <c r="CF36" s="239">
        <f>Model!DB8</f>
        <v>46661</v>
      </c>
      <c r="CG36" s="239">
        <f>Model!DC8</f>
        <v>46692</v>
      </c>
      <c r="CH36" s="240">
        <f>Model!DD8</f>
        <v>46722</v>
      </c>
    </row>
    <row r="37" spans="2:86" s="1" customFormat="1" ht="14">
      <c r="B37" s="85" t="s">
        <v>400</v>
      </c>
      <c r="C37" s="250">
        <f>Model!Y22</f>
        <v>20</v>
      </c>
      <c r="D37" s="250">
        <f>Model!Z22</f>
        <v>40</v>
      </c>
      <c r="E37" s="250">
        <f>Model!AA22</f>
        <v>60</v>
      </c>
      <c r="F37" s="250">
        <f>Model!AB22</f>
        <v>77</v>
      </c>
      <c r="G37" s="250">
        <f>Model!AC22</f>
        <v>98.75</v>
      </c>
      <c r="H37" s="250">
        <f>Model!AD22</f>
        <v>93</v>
      </c>
      <c r="I37" s="250">
        <f>Model!AE22</f>
        <v>181</v>
      </c>
      <c r="J37" s="250">
        <f>Model!AF22</f>
        <v>237.5</v>
      </c>
      <c r="K37" s="250">
        <f>Model!AG22</f>
        <v>314</v>
      </c>
      <c r="L37" s="250">
        <f>Model!AH22</f>
        <v>340</v>
      </c>
      <c r="M37" s="250">
        <f>Model!AI22</f>
        <v>472</v>
      </c>
      <c r="N37" s="250">
        <f>Model!AJ22</f>
        <v>530</v>
      </c>
      <c r="O37" s="250">
        <f>Model!AK22</f>
        <v>591</v>
      </c>
      <c r="P37" s="250">
        <f>Model!AL22</f>
        <v>662</v>
      </c>
      <c r="Q37" s="250">
        <f>Model!AM22</f>
        <v>745</v>
      </c>
      <c r="R37" s="250">
        <f>Model!AN22</f>
        <v>842</v>
      </c>
      <c r="S37" s="250">
        <f>Model!AO22</f>
        <v>956</v>
      </c>
      <c r="T37" s="250">
        <f>Model!AP22</f>
        <v>1090</v>
      </c>
      <c r="U37" s="250">
        <f>Model!AQ22</f>
        <v>1179</v>
      </c>
      <c r="V37" s="250">
        <f>Model!AR22</f>
        <v>1276</v>
      </c>
      <c r="W37" s="250">
        <f>Model!AS22</f>
        <v>1381</v>
      </c>
      <c r="X37" s="250">
        <f>Model!AT22</f>
        <v>1462</v>
      </c>
      <c r="Y37" s="250">
        <f>Model!AU22</f>
        <v>1535</v>
      </c>
      <c r="Z37" s="250">
        <f>Model!AV22</f>
        <v>1613</v>
      </c>
      <c r="AA37" s="251">
        <f>Model!AW22</f>
        <v>1717.4499999999998</v>
      </c>
      <c r="AB37" s="250">
        <f>Model!AX22</f>
        <v>1860.9500000000003</v>
      </c>
      <c r="AC37" s="250">
        <f>Model!AY22</f>
        <v>2017.3877500000003</v>
      </c>
      <c r="AD37" s="250">
        <f>Model!AZ22</f>
        <v>2187.9864125000004</v>
      </c>
      <c r="AE37" s="250">
        <f>Model!BA22</f>
        <v>2374.0879356250007</v>
      </c>
      <c r="AF37" s="250">
        <f>Model!BB22</f>
        <v>2577.164755156251</v>
      </c>
      <c r="AG37" s="250">
        <f>Model!BC22</f>
        <v>2856.6695061390637</v>
      </c>
      <c r="AH37" s="250">
        <f>Model!BD22</f>
        <v>3250.2141459935169</v>
      </c>
      <c r="AI37" s="250">
        <f>Model!BE22</f>
        <v>3759.0071342954429</v>
      </c>
      <c r="AJ37" s="250">
        <f>Model!BF22</f>
        <v>4316.9574910102156</v>
      </c>
      <c r="AK37" s="250">
        <f>Model!BG22</f>
        <v>4982.8053655607255</v>
      </c>
      <c r="AL37" s="252">
        <f>Model!BH22</f>
        <v>5356.9456338387627</v>
      </c>
      <c r="AM37" s="251">
        <f>Model!BI22</f>
        <v>5794.7929155307011</v>
      </c>
      <c r="AN37" s="250">
        <f>Model!BJ22</f>
        <v>6241.3846321519286</v>
      </c>
      <c r="AO37" s="250">
        <f>Model!BK22</f>
        <v>6738.1200174380065</v>
      </c>
      <c r="AP37" s="250">
        <f>Model!BL22</f>
        <v>7292.2448181355267</v>
      </c>
      <c r="AQ37" s="250">
        <f>Model!BM22</f>
        <v>7911.0146108609479</v>
      </c>
      <c r="AR37" s="250">
        <f>Model!BN22</f>
        <v>8603.6951952953859</v>
      </c>
      <c r="AS37" s="250">
        <f>Model!BO22</f>
        <v>9380.5630031072014</v>
      </c>
      <c r="AT37" s="250">
        <f>Model!BP22</f>
        <v>10252.905523231489</v>
      </c>
      <c r="AU37" s="250">
        <f>Model!BQ22</f>
        <v>11235.021744160749</v>
      </c>
      <c r="AV37" s="250">
        <f>Model!BR22</f>
        <v>12342.222613927181</v>
      </c>
      <c r="AW37" s="250">
        <f>Model!BS22</f>
        <v>13592.831518484267</v>
      </c>
      <c r="AX37" s="252">
        <f>Model!BT22</f>
        <v>14843.992908460339</v>
      </c>
      <c r="AY37" s="251">
        <f>Model!BU22</f>
        <v>15956.596908453401</v>
      </c>
      <c r="AZ37" s="250">
        <f>Model!BV22</f>
        <v>17167.775739083219</v>
      </c>
      <c r="BA37" s="250">
        <f>Model!BW22</f>
        <v>18486.929730800744</v>
      </c>
      <c r="BB37" s="250">
        <f>Model!BX22</f>
        <v>19319.109453247045</v>
      </c>
      <c r="BC37" s="250">
        <f>Model!BY22</f>
        <v>20190.133158892844</v>
      </c>
      <c r="BD37" s="250">
        <f>Model!BZ22</f>
        <v>20701.472503435441</v>
      </c>
      <c r="BE37" s="250">
        <f>Model!CA22</f>
        <v>21227.437671736858</v>
      </c>
      <c r="BF37" s="250">
        <f>Model!CB22</f>
        <v>21768.511798199659</v>
      </c>
      <c r="BG37" s="250">
        <f>Model!CC22</f>
        <v>22325.196330793347</v>
      </c>
      <c r="BH37" s="250">
        <f>Model!CD22</f>
        <v>22681.315599702088</v>
      </c>
      <c r="BI37" s="250">
        <f>Model!CE22</f>
        <v>23048.688830909865</v>
      </c>
      <c r="BJ37" s="252">
        <f>Model!CF22</f>
        <v>23163.932275064413</v>
      </c>
      <c r="BK37" s="251">
        <f>Model!CG22</f>
        <v>23279.75193643973</v>
      </c>
      <c r="BL37" s="250">
        <f>Model!CH22</f>
        <v>23597.971814664194</v>
      </c>
      <c r="BM37" s="250">
        <f>Model!CI22</f>
        <v>23921.082338848108</v>
      </c>
      <c r="BN37" s="250">
        <f>Model!CJ22</f>
        <v>24249.166584394603</v>
      </c>
      <c r="BO37" s="250">
        <f>Model!CK22</f>
        <v>24582.309140839723</v>
      </c>
      <c r="BP37" s="250">
        <f>Model!CL22</f>
        <v>24920.596140661321</v>
      </c>
      <c r="BQ37" s="250">
        <f>Model!CM22</f>
        <v>25264.115288649395</v>
      </c>
      <c r="BR37" s="250">
        <f>Model!CN22</f>
        <v>25612.955891848978</v>
      </c>
      <c r="BS37" s="250">
        <f>Model!CO22</f>
        <v>25967.208890086822</v>
      </c>
      <c r="BT37" s="250">
        <f>Model!CP22</f>
        <v>26326.966887093433</v>
      </c>
      <c r="BU37" s="250">
        <f>Model!CQ22</f>
        <v>26692.324182232223</v>
      </c>
      <c r="BV37" s="250">
        <f>Model!CR22</f>
        <v>26825.785803143379</v>
      </c>
      <c r="BW37" s="251">
        <f>Model!CS22</f>
        <v>27186.82646950808</v>
      </c>
      <c r="BX37" s="250">
        <f>Model!CT22</f>
        <v>27566.137127392267</v>
      </c>
      <c r="BY37" s="250">
        <f>Model!CU22</f>
        <v>27951.389739719074</v>
      </c>
      <c r="BZ37" s="250">
        <f>Model!CV22</f>
        <v>28342.686702990213</v>
      </c>
      <c r="CA37" s="250">
        <f>Model!CW22</f>
        <v>28740.132297211538</v>
      </c>
      <c r="CB37" s="250">
        <f>Model!CX22</f>
        <v>29143.832721918905</v>
      </c>
      <c r="CC37" s="250">
        <f>Model!CY22</f>
        <v>29553.896132908048</v>
      </c>
      <c r="CD37" s="250">
        <f>Model!CZ22</f>
        <v>29970.432679682486</v>
      </c>
      <c r="CE37" s="250">
        <f>Model!DA22</f>
        <v>30393.554543633574</v>
      </c>
      <c r="CF37" s="250">
        <f>Model!DB22</f>
        <v>30823.375976967258</v>
      </c>
      <c r="CG37" s="250">
        <f>Model!DC22</f>
        <v>31260.013342392223</v>
      </c>
      <c r="CH37" s="252">
        <f>Model!DD22</f>
        <v>31416.313409104183</v>
      </c>
    </row>
    <row r="38" spans="2:86" s="1" customFormat="1" ht="14">
      <c r="B38" s="85" t="s">
        <v>392</v>
      </c>
      <c r="C38" s="250">
        <f>Model!Y31</f>
        <v>6960</v>
      </c>
      <c r="D38" s="250">
        <f>Model!Z31</f>
        <v>13920</v>
      </c>
      <c r="E38" s="250">
        <f>Model!AA31</f>
        <v>20880</v>
      </c>
      <c r="F38" s="250">
        <f>Model!AB31</f>
        <v>27276</v>
      </c>
      <c r="G38" s="250">
        <f>Model!AC31</f>
        <v>35565</v>
      </c>
      <c r="H38" s="250">
        <f>Model!AD31</f>
        <v>35496</v>
      </c>
      <c r="I38" s="250">
        <f>Model!AE31</f>
        <v>83448</v>
      </c>
      <c r="J38" s="250">
        <f>Model!AF31</f>
        <v>132030</v>
      </c>
      <c r="K38" s="250">
        <f>Model!AG31</f>
        <v>216492</v>
      </c>
      <c r="L38" s="250">
        <f>Model!AH31</f>
        <v>272520</v>
      </c>
      <c r="M38" s="250">
        <f>Model!AI31</f>
        <v>402816</v>
      </c>
      <c r="N38" s="250">
        <f>Model!AJ31</f>
        <v>480840</v>
      </c>
      <c r="O38" s="250">
        <f>Model!AK31</f>
        <v>561348</v>
      </c>
      <c r="P38" s="250"/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251"/>
      <c r="AB38" s="250"/>
      <c r="AC38" s="250"/>
      <c r="AD38" s="250"/>
      <c r="AE38" s="250"/>
      <c r="AF38" s="250"/>
      <c r="AG38" s="250"/>
      <c r="AH38" s="250"/>
      <c r="AI38" s="250"/>
      <c r="AJ38" s="250"/>
      <c r="AK38" s="250"/>
      <c r="AL38" s="252"/>
      <c r="AM38" s="251"/>
      <c r="AN38" s="250"/>
      <c r="AO38" s="250"/>
      <c r="AP38" s="250"/>
      <c r="AQ38" s="250"/>
      <c r="AR38" s="250"/>
      <c r="AS38" s="250"/>
      <c r="AT38" s="250"/>
      <c r="AU38" s="250"/>
      <c r="AV38" s="250"/>
      <c r="AW38" s="250"/>
      <c r="AX38" s="252"/>
      <c r="AY38" s="251"/>
      <c r="AZ38" s="250"/>
      <c r="BA38" s="250"/>
      <c r="BB38" s="250"/>
      <c r="BC38" s="250"/>
      <c r="BD38" s="250"/>
      <c r="BE38" s="250"/>
      <c r="BF38" s="250"/>
      <c r="BG38" s="250"/>
      <c r="BH38" s="250"/>
      <c r="BI38" s="250"/>
      <c r="BJ38" s="252"/>
      <c r="BK38" s="251"/>
      <c r="BL38" s="250"/>
      <c r="BM38" s="250"/>
      <c r="BN38" s="250"/>
      <c r="BO38" s="250"/>
      <c r="BP38" s="250"/>
      <c r="BQ38" s="250"/>
      <c r="BR38" s="250"/>
      <c r="BS38" s="250"/>
      <c r="BT38" s="250"/>
      <c r="BU38" s="250"/>
      <c r="BV38" s="250"/>
      <c r="BW38" s="251"/>
      <c r="BX38" s="250"/>
      <c r="BY38" s="250"/>
      <c r="BZ38" s="250"/>
      <c r="CA38" s="250"/>
      <c r="CB38" s="250"/>
      <c r="CC38" s="250"/>
      <c r="CD38" s="250"/>
      <c r="CE38" s="250"/>
      <c r="CF38" s="250"/>
      <c r="CG38" s="250"/>
      <c r="CH38" s="252"/>
    </row>
    <row r="39" spans="2:86">
      <c r="C39" s="530">
        <f>C38/C37</f>
        <v>348</v>
      </c>
      <c r="D39" s="530">
        <f t="shared" ref="D39:N39" si="0">D38/D37</f>
        <v>348</v>
      </c>
      <c r="E39" s="530">
        <f t="shared" si="0"/>
        <v>348</v>
      </c>
      <c r="F39" s="530">
        <f t="shared" si="0"/>
        <v>354.23376623376623</v>
      </c>
      <c r="G39" s="530">
        <f t="shared" si="0"/>
        <v>360.15189873417722</v>
      </c>
      <c r="H39" s="530">
        <f t="shared" si="0"/>
        <v>381.67741935483872</v>
      </c>
      <c r="I39" s="530">
        <f t="shared" si="0"/>
        <v>461.03867403314916</v>
      </c>
      <c r="J39" s="530">
        <f t="shared" si="0"/>
        <v>555.91578947368419</v>
      </c>
      <c r="K39" s="530">
        <f t="shared" si="0"/>
        <v>689.46496815286628</v>
      </c>
      <c r="L39" s="530">
        <f t="shared" si="0"/>
        <v>801.52941176470586</v>
      </c>
      <c r="M39" s="530">
        <f t="shared" si="0"/>
        <v>853.42372881355936</v>
      </c>
      <c r="N39" s="530">
        <f t="shared" si="0"/>
        <v>907.24528301886789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129"/>
  <sheetViews>
    <sheetView showGridLines="0" zoomScaleNormal="100" zoomScalePageLayoutView="120" workbookViewId="0">
      <pane xSplit="2" ySplit="3" topLeftCell="AN76" activePane="bottomRight" state="frozen"/>
      <selection pane="topRight" activeCell="C1" sqref="C1"/>
      <selection pane="bottomLeft" activeCell="A4" sqref="A4"/>
      <selection pane="bottomRight" activeCell="H69" sqref="H69"/>
    </sheetView>
  </sheetViews>
  <sheetFormatPr baseColWidth="10" defaultColWidth="10.83203125" defaultRowHeight="14"/>
  <cols>
    <col min="1" max="1" width="3.5" style="2" customWidth="1"/>
    <col min="2" max="2" width="40" style="3" customWidth="1"/>
    <col min="3" max="3" width="14.33203125" style="2" customWidth="1"/>
    <col min="4" max="9" width="11.6640625" style="2" bestFit="1" customWidth="1"/>
    <col min="10" max="81" width="10.83203125" style="2" customWidth="1"/>
    <col min="83" max="88" width="10.83203125" style="2"/>
    <col min="89" max="16384" width="10.83203125" style="1"/>
  </cols>
  <sheetData>
    <row r="1" spans="1:88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E1" s="72"/>
      <c r="CF1" s="72"/>
      <c r="CG1" s="72"/>
      <c r="CH1" s="72"/>
      <c r="CI1" s="72"/>
      <c r="CJ1" s="72"/>
    </row>
    <row r="2" spans="1:88">
      <c r="A2" s="71"/>
      <c r="B2" s="74" t="s">
        <v>148</v>
      </c>
      <c r="C2" s="72"/>
      <c r="D2" s="220" t="s">
        <v>0</v>
      </c>
      <c r="E2" s="557" t="s">
        <v>0</v>
      </c>
      <c r="F2" s="558"/>
      <c r="G2" s="558"/>
      <c r="H2" s="558"/>
      <c r="I2" s="559"/>
      <c r="J2" s="73">
        <v>1</v>
      </c>
      <c r="K2" s="73">
        <v>2</v>
      </c>
      <c r="L2" s="73">
        <v>3</v>
      </c>
      <c r="M2" s="73">
        <v>4</v>
      </c>
      <c r="N2" s="73">
        <v>5</v>
      </c>
      <c r="O2" s="73">
        <v>6</v>
      </c>
      <c r="P2" s="73">
        <v>7</v>
      </c>
      <c r="Q2" s="73">
        <v>8</v>
      </c>
      <c r="R2" s="73">
        <v>9</v>
      </c>
      <c r="S2" s="73">
        <v>10</v>
      </c>
      <c r="T2" s="73">
        <v>11</v>
      </c>
      <c r="U2" s="73">
        <v>12</v>
      </c>
      <c r="V2" s="73">
        <v>1</v>
      </c>
      <c r="W2" s="73">
        <v>2</v>
      </c>
      <c r="X2" s="73">
        <v>3</v>
      </c>
      <c r="Y2" s="73">
        <v>4</v>
      </c>
      <c r="Z2" s="73">
        <v>5</v>
      </c>
      <c r="AA2" s="73">
        <v>6</v>
      </c>
      <c r="AB2" s="73">
        <v>7</v>
      </c>
      <c r="AC2" s="73">
        <v>8</v>
      </c>
      <c r="AD2" s="73">
        <v>9</v>
      </c>
      <c r="AE2" s="73">
        <v>10</v>
      </c>
      <c r="AF2" s="73">
        <v>11</v>
      </c>
      <c r="AG2" s="73">
        <v>12</v>
      </c>
      <c r="AH2" s="73">
        <v>1</v>
      </c>
      <c r="AI2" s="73">
        <v>2</v>
      </c>
      <c r="AJ2" s="73">
        <v>3</v>
      </c>
      <c r="AK2" s="73">
        <v>4</v>
      </c>
      <c r="AL2" s="73">
        <v>5</v>
      </c>
      <c r="AM2" s="73">
        <v>6</v>
      </c>
      <c r="AN2" s="73">
        <v>7</v>
      </c>
      <c r="AO2" s="73">
        <v>8</v>
      </c>
      <c r="AP2" s="73">
        <v>9</v>
      </c>
      <c r="AQ2" s="73">
        <v>10</v>
      </c>
      <c r="AR2" s="73">
        <v>11</v>
      </c>
      <c r="AS2" s="73">
        <v>12</v>
      </c>
      <c r="AT2" s="73">
        <v>1</v>
      </c>
      <c r="AU2" s="73">
        <v>2</v>
      </c>
      <c r="AV2" s="73">
        <v>3</v>
      </c>
      <c r="AW2" s="73">
        <v>4</v>
      </c>
      <c r="AX2" s="73">
        <v>5</v>
      </c>
      <c r="AY2" s="73">
        <v>6</v>
      </c>
      <c r="AZ2" s="73">
        <v>7</v>
      </c>
      <c r="BA2" s="73">
        <v>8</v>
      </c>
      <c r="BB2" s="73">
        <v>9</v>
      </c>
      <c r="BC2" s="73">
        <v>10</v>
      </c>
      <c r="BD2" s="73">
        <v>11</v>
      </c>
      <c r="BE2" s="73">
        <v>12</v>
      </c>
      <c r="BF2" s="73">
        <v>1</v>
      </c>
      <c r="BG2" s="73">
        <v>2</v>
      </c>
      <c r="BH2" s="73">
        <v>3</v>
      </c>
      <c r="BI2" s="73">
        <v>4</v>
      </c>
      <c r="BJ2" s="73">
        <v>5</v>
      </c>
      <c r="BK2" s="73">
        <v>6</v>
      </c>
      <c r="BL2" s="73">
        <v>7</v>
      </c>
      <c r="BM2" s="73">
        <v>8</v>
      </c>
      <c r="BN2" s="73">
        <v>9</v>
      </c>
      <c r="BO2" s="73">
        <v>10</v>
      </c>
      <c r="BP2" s="73">
        <v>11</v>
      </c>
      <c r="BQ2" s="73">
        <v>12</v>
      </c>
      <c r="BR2" s="73">
        <v>1</v>
      </c>
      <c r="BS2" s="73">
        <v>2</v>
      </c>
      <c r="BT2" s="73">
        <v>3</v>
      </c>
      <c r="BU2" s="73">
        <v>4</v>
      </c>
      <c r="BV2" s="73">
        <v>5</v>
      </c>
      <c r="BW2" s="73">
        <v>6</v>
      </c>
      <c r="BX2" s="73">
        <v>7</v>
      </c>
      <c r="BY2" s="73">
        <v>8</v>
      </c>
      <c r="BZ2" s="73">
        <v>9</v>
      </c>
      <c r="CA2" s="73">
        <v>10</v>
      </c>
      <c r="CB2" s="73">
        <v>11</v>
      </c>
      <c r="CC2" s="73">
        <v>12</v>
      </c>
      <c r="CE2" s="560" t="s">
        <v>168</v>
      </c>
      <c r="CF2" s="560"/>
      <c r="CG2" s="560"/>
      <c r="CH2" s="560"/>
      <c r="CI2" s="560"/>
      <c r="CJ2" s="560"/>
    </row>
    <row r="3" spans="1:88">
      <c r="A3" s="71"/>
      <c r="B3" s="70"/>
      <c r="C3" s="220" t="s">
        <v>22</v>
      </c>
      <c r="D3" s="219" t="s">
        <v>162</v>
      </c>
      <c r="E3" s="66" t="s">
        <v>163</v>
      </c>
      <c r="F3" s="66" t="s">
        <v>164</v>
      </c>
      <c r="G3" s="66" t="s">
        <v>165</v>
      </c>
      <c r="H3" s="66" t="s">
        <v>166</v>
      </c>
      <c r="I3" s="66" t="s">
        <v>167</v>
      </c>
      <c r="J3" s="69">
        <v>42736</v>
      </c>
      <c r="K3" s="68">
        <v>42767</v>
      </c>
      <c r="L3" s="68">
        <v>42795</v>
      </c>
      <c r="M3" s="68">
        <v>42826</v>
      </c>
      <c r="N3" s="68">
        <v>42856</v>
      </c>
      <c r="O3" s="68">
        <v>42887</v>
      </c>
      <c r="P3" s="68">
        <v>42917</v>
      </c>
      <c r="Q3" s="68">
        <v>42948</v>
      </c>
      <c r="R3" s="68">
        <v>42979</v>
      </c>
      <c r="S3" s="68">
        <v>43009</v>
      </c>
      <c r="T3" s="68">
        <v>43040</v>
      </c>
      <c r="U3" s="133">
        <v>43070</v>
      </c>
      <c r="V3" s="86">
        <v>43101</v>
      </c>
      <c r="W3" s="87">
        <v>43132</v>
      </c>
      <c r="X3" s="87">
        <v>43160</v>
      </c>
      <c r="Y3" s="87">
        <v>43191</v>
      </c>
      <c r="Z3" s="87">
        <v>43221</v>
      </c>
      <c r="AA3" s="87">
        <v>43252</v>
      </c>
      <c r="AB3" s="87">
        <v>43282</v>
      </c>
      <c r="AC3" s="87">
        <v>43313</v>
      </c>
      <c r="AD3" s="87">
        <v>43344</v>
      </c>
      <c r="AE3" s="87">
        <v>43374</v>
      </c>
      <c r="AF3" s="87">
        <v>43405</v>
      </c>
      <c r="AG3" s="134">
        <v>43435</v>
      </c>
      <c r="AH3" s="77">
        <v>43466</v>
      </c>
      <c r="AI3" s="78">
        <v>43497</v>
      </c>
      <c r="AJ3" s="78">
        <v>43525</v>
      </c>
      <c r="AK3" s="78">
        <v>43556</v>
      </c>
      <c r="AL3" s="78">
        <v>43586</v>
      </c>
      <c r="AM3" s="78">
        <v>43617</v>
      </c>
      <c r="AN3" s="78">
        <v>43647</v>
      </c>
      <c r="AO3" s="78">
        <v>43678</v>
      </c>
      <c r="AP3" s="78">
        <v>43709</v>
      </c>
      <c r="AQ3" s="78">
        <v>43739</v>
      </c>
      <c r="AR3" s="78">
        <v>43770</v>
      </c>
      <c r="AS3" s="78">
        <v>43800</v>
      </c>
      <c r="AT3" s="89">
        <v>43831</v>
      </c>
      <c r="AU3" s="90">
        <v>43862</v>
      </c>
      <c r="AV3" s="90">
        <v>43891</v>
      </c>
      <c r="AW3" s="90">
        <v>43922</v>
      </c>
      <c r="AX3" s="90">
        <v>43952</v>
      </c>
      <c r="AY3" s="90">
        <v>43983</v>
      </c>
      <c r="AZ3" s="90">
        <v>44013</v>
      </c>
      <c r="BA3" s="90">
        <v>44044</v>
      </c>
      <c r="BB3" s="90">
        <v>44075</v>
      </c>
      <c r="BC3" s="90">
        <v>44105</v>
      </c>
      <c r="BD3" s="90">
        <v>44136</v>
      </c>
      <c r="BE3" s="90">
        <v>44166</v>
      </c>
      <c r="BF3" s="164">
        <v>44197</v>
      </c>
      <c r="BG3" s="165">
        <v>44228</v>
      </c>
      <c r="BH3" s="165">
        <v>44256</v>
      </c>
      <c r="BI3" s="165">
        <v>44287</v>
      </c>
      <c r="BJ3" s="165">
        <v>44317</v>
      </c>
      <c r="BK3" s="165">
        <v>44348</v>
      </c>
      <c r="BL3" s="165">
        <v>44378</v>
      </c>
      <c r="BM3" s="165">
        <v>44409</v>
      </c>
      <c r="BN3" s="165">
        <v>44440</v>
      </c>
      <c r="BO3" s="165">
        <v>44470</v>
      </c>
      <c r="BP3" s="165">
        <v>44501</v>
      </c>
      <c r="BQ3" s="165">
        <v>44531</v>
      </c>
      <c r="BR3" s="69">
        <v>44562</v>
      </c>
      <c r="BS3" s="68">
        <v>44593</v>
      </c>
      <c r="BT3" s="68">
        <v>44621</v>
      </c>
      <c r="BU3" s="68">
        <v>44652</v>
      </c>
      <c r="BV3" s="68">
        <v>44682</v>
      </c>
      <c r="BW3" s="68">
        <v>44713</v>
      </c>
      <c r="BX3" s="68">
        <v>44743</v>
      </c>
      <c r="BY3" s="68">
        <v>44774</v>
      </c>
      <c r="BZ3" s="68">
        <v>44805</v>
      </c>
      <c r="CA3" s="68">
        <v>44835</v>
      </c>
      <c r="CB3" s="68">
        <v>44866</v>
      </c>
      <c r="CC3" s="133">
        <v>44896</v>
      </c>
      <c r="CE3" s="67" t="s">
        <v>23</v>
      </c>
      <c r="CF3" s="88" t="s">
        <v>24</v>
      </c>
      <c r="CG3" s="79" t="s">
        <v>25</v>
      </c>
      <c r="CH3" s="91" t="s">
        <v>40</v>
      </c>
      <c r="CI3" s="166" t="s">
        <v>58</v>
      </c>
      <c r="CJ3" s="67" t="s">
        <v>59</v>
      </c>
    </row>
    <row r="4" spans="1:88" s="4" customFormat="1">
      <c r="A4" s="17"/>
      <c r="B4" s="40" t="s">
        <v>21</v>
      </c>
      <c r="C4" s="223"/>
      <c r="D4" s="25"/>
      <c r="E4" s="18"/>
      <c r="F4" s="18"/>
      <c r="G4" s="18"/>
      <c r="H4" s="18"/>
      <c r="I4" s="18"/>
      <c r="J4" s="33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6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107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36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67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33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208"/>
      <c r="CE4" s="31"/>
      <c r="CF4" s="34"/>
      <c r="CG4" s="109"/>
      <c r="CH4" s="138"/>
      <c r="CI4" s="169"/>
      <c r="CJ4" s="31"/>
    </row>
    <row r="5" spans="1:88" s="4" customFormat="1">
      <c r="A5" s="17"/>
      <c r="B5" s="37" t="s">
        <v>20</v>
      </c>
      <c r="C5" s="223"/>
      <c r="D5" s="25"/>
      <c r="E5" s="18"/>
      <c r="F5" s="18"/>
      <c r="G5" s="18"/>
      <c r="H5" s="18"/>
      <c r="I5" s="18"/>
      <c r="J5" s="33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6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107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36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67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33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208"/>
      <c r="CE5" s="31"/>
      <c r="CF5" s="34"/>
      <c r="CG5" s="109"/>
      <c r="CH5" s="138"/>
      <c r="CI5" s="169"/>
      <c r="CJ5" s="31"/>
    </row>
    <row r="6" spans="1:88" s="4" customFormat="1">
      <c r="A6" s="17"/>
      <c r="B6" s="162" t="s">
        <v>47</v>
      </c>
      <c r="C6" s="223" t="s">
        <v>14</v>
      </c>
      <c r="D6" s="25" t="s">
        <v>13</v>
      </c>
      <c r="E6" s="18" t="s">
        <v>13</v>
      </c>
      <c r="F6" s="18" t="s">
        <v>13</v>
      </c>
      <c r="G6" s="18" t="s">
        <v>13</v>
      </c>
      <c r="H6" s="18" t="s">
        <v>13</v>
      </c>
      <c r="I6" s="18" t="s">
        <v>13</v>
      </c>
      <c r="J6" s="65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v>0</v>
      </c>
      <c r="Q6" s="64">
        <v>2</v>
      </c>
      <c r="R6" s="64">
        <v>2</v>
      </c>
      <c r="S6" s="64">
        <v>2</v>
      </c>
      <c r="T6" s="64">
        <v>2</v>
      </c>
      <c r="U6" s="64">
        <v>2</v>
      </c>
      <c r="V6" s="135">
        <v>2</v>
      </c>
      <c r="W6" s="92">
        <v>2</v>
      </c>
      <c r="X6" s="92">
        <v>3</v>
      </c>
      <c r="Y6" s="92">
        <v>3</v>
      </c>
      <c r="Z6" s="92">
        <v>3</v>
      </c>
      <c r="AA6" s="92">
        <v>3</v>
      </c>
      <c r="AB6" s="92">
        <v>3</v>
      </c>
      <c r="AC6" s="92">
        <v>3</v>
      </c>
      <c r="AD6" s="92">
        <v>3</v>
      </c>
      <c r="AE6" s="92">
        <v>3</v>
      </c>
      <c r="AF6" s="92">
        <v>3</v>
      </c>
      <c r="AG6" s="92">
        <v>3</v>
      </c>
      <c r="AH6" s="132">
        <v>3</v>
      </c>
      <c r="AI6" s="110">
        <v>3</v>
      </c>
      <c r="AJ6" s="110">
        <v>5</v>
      </c>
      <c r="AK6" s="110">
        <v>5</v>
      </c>
      <c r="AL6" s="110">
        <v>5</v>
      </c>
      <c r="AM6" s="110">
        <v>5</v>
      </c>
      <c r="AN6" s="110">
        <v>5</v>
      </c>
      <c r="AO6" s="110">
        <v>5</v>
      </c>
      <c r="AP6" s="110">
        <v>5</v>
      </c>
      <c r="AQ6" s="110">
        <v>5</v>
      </c>
      <c r="AR6" s="110">
        <v>5</v>
      </c>
      <c r="AS6" s="110">
        <v>5</v>
      </c>
      <c r="AT6" s="139">
        <v>3</v>
      </c>
      <c r="AU6" s="140">
        <v>3</v>
      </c>
      <c r="AV6" s="140">
        <v>3</v>
      </c>
      <c r="AW6" s="140">
        <v>3</v>
      </c>
      <c r="AX6" s="140">
        <v>3</v>
      </c>
      <c r="AY6" s="140">
        <v>3</v>
      </c>
      <c r="AZ6" s="140">
        <v>3</v>
      </c>
      <c r="BA6" s="140">
        <v>3</v>
      </c>
      <c r="BB6" s="140">
        <v>3</v>
      </c>
      <c r="BC6" s="140">
        <v>3</v>
      </c>
      <c r="BD6" s="140">
        <v>3</v>
      </c>
      <c r="BE6" s="140">
        <v>3</v>
      </c>
      <c r="BF6" s="170">
        <v>3</v>
      </c>
      <c r="BG6" s="171">
        <v>3</v>
      </c>
      <c r="BH6" s="171">
        <v>3</v>
      </c>
      <c r="BI6" s="171">
        <v>3</v>
      </c>
      <c r="BJ6" s="171">
        <v>3</v>
      </c>
      <c r="BK6" s="171">
        <v>3</v>
      </c>
      <c r="BL6" s="171">
        <v>3</v>
      </c>
      <c r="BM6" s="171">
        <v>3</v>
      </c>
      <c r="BN6" s="171">
        <v>3</v>
      </c>
      <c r="BO6" s="171">
        <v>3</v>
      </c>
      <c r="BP6" s="171">
        <v>3</v>
      </c>
      <c r="BQ6" s="171">
        <v>3</v>
      </c>
      <c r="BR6" s="65">
        <v>4</v>
      </c>
      <c r="BS6" s="64">
        <v>4</v>
      </c>
      <c r="BT6" s="64">
        <v>4</v>
      </c>
      <c r="BU6" s="64">
        <v>4</v>
      </c>
      <c r="BV6" s="64">
        <v>4</v>
      </c>
      <c r="BW6" s="64">
        <v>4</v>
      </c>
      <c r="BX6" s="64">
        <v>4</v>
      </c>
      <c r="BY6" s="64">
        <v>4</v>
      </c>
      <c r="BZ6" s="64">
        <v>4</v>
      </c>
      <c r="CA6" s="64">
        <v>4</v>
      </c>
      <c r="CB6" s="64">
        <v>4</v>
      </c>
      <c r="CC6" s="209">
        <v>4</v>
      </c>
      <c r="CE6" s="19">
        <f t="shared" ref="CE6:CE13" si="0">U6</f>
        <v>2</v>
      </c>
      <c r="CF6" s="22">
        <f t="shared" ref="CF6:CF13" si="1">AG6</f>
        <v>3</v>
      </c>
      <c r="CG6" s="111">
        <f t="shared" ref="CG6:CG13" si="2">AS6</f>
        <v>5</v>
      </c>
      <c r="CH6" s="141">
        <f t="shared" ref="CH6:CH13" si="3">BE6</f>
        <v>3</v>
      </c>
      <c r="CI6" s="172">
        <f t="shared" ref="CI6:CI13" si="4">BQ6</f>
        <v>3</v>
      </c>
      <c r="CJ6" s="19">
        <f t="shared" ref="CJ6:CJ13" si="5">CC6</f>
        <v>4</v>
      </c>
    </row>
    <row r="7" spans="1:88" s="4" customFormat="1">
      <c r="A7" s="17"/>
      <c r="B7" s="162" t="s">
        <v>52</v>
      </c>
      <c r="C7" s="223" t="s">
        <v>14</v>
      </c>
      <c r="D7" s="25" t="s">
        <v>13</v>
      </c>
      <c r="E7" s="18" t="s">
        <v>13</v>
      </c>
      <c r="F7" s="18" t="s">
        <v>13</v>
      </c>
      <c r="G7" s="18" t="s">
        <v>13</v>
      </c>
      <c r="H7" s="18" t="s">
        <v>13</v>
      </c>
      <c r="I7" s="18" t="s">
        <v>13</v>
      </c>
      <c r="J7" s="59">
        <v>0</v>
      </c>
      <c r="K7" s="58">
        <v>0</v>
      </c>
      <c r="L7" s="58">
        <v>0</v>
      </c>
      <c r="M7" s="58">
        <v>0</v>
      </c>
      <c r="N7" s="58">
        <v>0</v>
      </c>
      <c r="O7" s="58">
        <v>0</v>
      </c>
      <c r="P7" s="58">
        <v>0</v>
      </c>
      <c r="Q7" s="58">
        <v>0</v>
      </c>
      <c r="R7" s="58">
        <v>0</v>
      </c>
      <c r="S7" s="58">
        <v>0</v>
      </c>
      <c r="T7" s="58">
        <v>0</v>
      </c>
      <c r="U7" s="58">
        <v>0</v>
      </c>
      <c r="V7" s="94">
        <v>1</v>
      </c>
      <c r="W7" s="93">
        <v>1</v>
      </c>
      <c r="X7" s="93">
        <v>1</v>
      </c>
      <c r="Y7" s="93">
        <v>1</v>
      </c>
      <c r="Z7" s="93">
        <v>1</v>
      </c>
      <c r="AA7" s="93">
        <v>1</v>
      </c>
      <c r="AB7" s="93">
        <v>1</v>
      </c>
      <c r="AC7" s="93">
        <v>1</v>
      </c>
      <c r="AD7" s="93">
        <v>1</v>
      </c>
      <c r="AE7" s="93">
        <v>1</v>
      </c>
      <c r="AF7" s="93">
        <v>1</v>
      </c>
      <c r="AG7" s="93">
        <v>1</v>
      </c>
      <c r="AH7" s="113">
        <v>1</v>
      </c>
      <c r="AI7" s="112">
        <v>1</v>
      </c>
      <c r="AJ7" s="112">
        <v>1</v>
      </c>
      <c r="AK7" s="112">
        <v>1</v>
      </c>
      <c r="AL7" s="112">
        <v>1</v>
      </c>
      <c r="AM7" s="112">
        <v>1</v>
      </c>
      <c r="AN7" s="112">
        <v>1</v>
      </c>
      <c r="AO7" s="112">
        <v>1</v>
      </c>
      <c r="AP7" s="112">
        <v>1</v>
      </c>
      <c r="AQ7" s="112">
        <v>1</v>
      </c>
      <c r="AR7" s="112">
        <v>1</v>
      </c>
      <c r="AS7" s="112">
        <v>1</v>
      </c>
      <c r="AT7" s="142">
        <v>2</v>
      </c>
      <c r="AU7" s="143">
        <v>2</v>
      </c>
      <c r="AV7" s="143">
        <v>2</v>
      </c>
      <c r="AW7" s="143">
        <v>2</v>
      </c>
      <c r="AX7" s="143">
        <v>2</v>
      </c>
      <c r="AY7" s="143">
        <v>2</v>
      </c>
      <c r="AZ7" s="143">
        <v>2</v>
      </c>
      <c r="BA7" s="143">
        <v>2</v>
      </c>
      <c r="BB7" s="143">
        <v>2</v>
      </c>
      <c r="BC7" s="143">
        <v>2</v>
      </c>
      <c r="BD7" s="143">
        <v>2</v>
      </c>
      <c r="BE7" s="143">
        <v>2</v>
      </c>
      <c r="BF7" s="173">
        <v>2</v>
      </c>
      <c r="BG7" s="174">
        <v>2</v>
      </c>
      <c r="BH7" s="174">
        <v>2</v>
      </c>
      <c r="BI7" s="174">
        <v>2</v>
      </c>
      <c r="BJ7" s="174">
        <v>2</v>
      </c>
      <c r="BK7" s="174">
        <v>2</v>
      </c>
      <c r="BL7" s="174">
        <v>2</v>
      </c>
      <c r="BM7" s="174">
        <v>2</v>
      </c>
      <c r="BN7" s="174">
        <v>2</v>
      </c>
      <c r="BO7" s="174">
        <v>2</v>
      </c>
      <c r="BP7" s="174">
        <v>2</v>
      </c>
      <c r="BQ7" s="174">
        <v>2</v>
      </c>
      <c r="BR7" s="59">
        <v>2</v>
      </c>
      <c r="BS7" s="58">
        <v>2</v>
      </c>
      <c r="BT7" s="58">
        <v>2</v>
      </c>
      <c r="BU7" s="58">
        <v>2</v>
      </c>
      <c r="BV7" s="58">
        <v>2</v>
      </c>
      <c r="BW7" s="58">
        <v>2</v>
      </c>
      <c r="BX7" s="58">
        <v>2</v>
      </c>
      <c r="BY7" s="58">
        <v>2</v>
      </c>
      <c r="BZ7" s="58">
        <v>2</v>
      </c>
      <c r="CA7" s="58">
        <v>2</v>
      </c>
      <c r="CB7" s="58">
        <v>2</v>
      </c>
      <c r="CC7" s="210">
        <v>2</v>
      </c>
      <c r="CE7" s="19">
        <f t="shared" si="0"/>
        <v>0</v>
      </c>
      <c r="CF7" s="22">
        <f t="shared" si="1"/>
        <v>1</v>
      </c>
      <c r="CG7" s="111">
        <f t="shared" si="2"/>
        <v>1</v>
      </c>
      <c r="CH7" s="141">
        <f t="shared" si="3"/>
        <v>2</v>
      </c>
      <c r="CI7" s="172">
        <f t="shared" si="4"/>
        <v>2</v>
      </c>
      <c r="CJ7" s="19">
        <f t="shared" si="5"/>
        <v>2</v>
      </c>
    </row>
    <row r="8" spans="1:88" s="4" customFormat="1">
      <c r="A8" s="17"/>
      <c r="B8" s="162" t="s">
        <v>15</v>
      </c>
      <c r="C8" s="223" t="s">
        <v>14</v>
      </c>
      <c r="D8" s="25" t="s">
        <v>13</v>
      </c>
      <c r="E8" s="18" t="s">
        <v>13</v>
      </c>
      <c r="F8" s="18" t="s">
        <v>13</v>
      </c>
      <c r="G8" s="18" t="s">
        <v>13</v>
      </c>
      <c r="H8" s="18" t="s">
        <v>13</v>
      </c>
      <c r="I8" s="18" t="s">
        <v>13</v>
      </c>
      <c r="J8" s="59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8">
        <v>0</v>
      </c>
      <c r="S8" s="58">
        <v>0</v>
      </c>
      <c r="T8" s="58">
        <v>0</v>
      </c>
      <c r="U8" s="58">
        <v>0</v>
      </c>
      <c r="V8" s="94">
        <v>0</v>
      </c>
      <c r="W8" s="93">
        <v>0</v>
      </c>
      <c r="X8" s="93">
        <v>0</v>
      </c>
      <c r="Y8" s="93">
        <v>0</v>
      </c>
      <c r="Z8" s="93">
        <v>0</v>
      </c>
      <c r="AA8" s="93">
        <v>0</v>
      </c>
      <c r="AB8" s="93">
        <v>0</v>
      </c>
      <c r="AC8" s="93">
        <v>0</v>
      </c>
      <c r="AD8" s="93">
        <v>0</v>
      </c>
      <c r="AE8" s="93">
        <v>0</v>
      </c>
      <c r="AF8" s="93">
        <v>0</v>
      </c>
      <c r="AG8" s="93">
        <v>0</v>
      </c>
      <c r="AH8" s="113">
        <v>0</v>
      </c>
      <c r="AI8" s="112">
        <v>0</v>
      </c>
      <c r="AJ8" s="112">
        <v>0</v>
      </c>
      <c r="AK8" s="112">
        <v>0</v>
      </c>
      <c r="AL8" s="112">
        <v>0</v>
      </c>
      <c r="AM8" s="112">
        <v>0</v>
      </c>
      <c r="AN8" s="112">
        <v>0</v>
      </c>
      <c r="AO8" s="112">
        <v>0</v>
      </c>
      <c r="AP8" s="112">
        <v>0</v>
      </c>
      <c r="AQ8" s="112">
        <v>0</v>
      </c>
      <c r="AR8" s="112">
        <v>0</v>
      </c>
      <c r="AS8" s="112">
        <v>0</v>
      </c>
      <c r="AT8" s="142">
        <v>0</v>
      </c>
      <c r="AU8" s="143">
        <v>0</v>
      </c>
      <c r="AV8" s="143">
        <v>0</v>
      </c>
      <c r="AW8" s="143">
        <v>0</v>
      </c>
      <c r="AX8" s="143">
        <v>0</v>
      </c>
      <c r="AY8" s="143">
        <v>0</v>
      </c>
      <c r="AZ8" s="143">
        <v>0</v>
      </c>
      <c r="BA8" s="143">
        <v>0</v>
      </c>
      <c r="BB8" s="143">
        <v>0</v>
      </c>
      <c r="BC8" s="143">
        <v>0</v>
      </c>
      <c r="BD8" s="143">
        <v>0</v>
      </c>
      <c r="BE8" s="143">
        <v>0</v>
      </c>
      <c r="BF8" s="173">
        <v>0</v>
      </c>
      <c r="BG8" s="174">
        <v>0</v>
      </c>
      <c r="BH8" s="174">
        <v>0</v>
      </c>
      <c r="BI8" s="174">
        <v>0</v>
      </c>
      <c r="BJ8" s="174">
        <v>0</v>
      </c>
      <c r="BK8" s="174">
        <v>0</v>
      </c>
      <c r="BL8" s="174">
        <v>0</v>
      </c>
      <c r="BM8" s="174">
        <v>0</v>
      </c>
      <c r="BN8" s="174">
        <v>0</v>
      </c>
      <c r="BO8" s="174">
        <v>0</v>
      </c>
      <c r="BP8" s="174">
        <v>0</v>
      </c>
      <c r="BQ8" s="174">
        <v>0</v>
      </c>
      <c r="BR8" s="59">
        <v>0</v>
      </c>
      <c r="BS8" s="58">
        <v>0</v>
      </c>
      <c r="BT8" s="58">
        <v>0</v>
      </c>
      <c r="BU8" s="58">
        <v>0</v>
      </c>
      <c r="BV8" s="58">
        <v>0</v>
      </c>
      <c r="BW8" s="58">
        <v>0</v>
      </c>
      <c r="BX8" s="58">
        <v>0</v>
      </c>
      <c r="BY8" s="58">
        <v>0</v>
      </c>
      <c r="BZ8" s="58">
        <v>0</v>
      </c>
      <c r="CA8" s="58">
        <v>0</v>
      </c>
      <c r="CB8" s="58">
        <v>0</v>
      </c>
      <c r="CC8" s="210">
        <v>0</v>
      </c>
      <c r="CE8" s="19">
        <f t="shared" si="0"/>
        <v>0</v>
      </c>
      <c r="CF8" s="22">
        <f t="shared" si="1"/>
        <v>0</v>
      </c>
      <c r="CG8" s="111">
        <f t="shared" si="2"/>
        <v>0</v>
      </c>
      <c r="CH8" s="141">
        <f t="shared" si="3"/>
        <v>0</v>
      </c>
      <c r="CI8" s="172">
        <f t="shared" si="4"/>
        <v>0</v>
      </c>
      <c r="CJ8" s="19">
        <f t="shared" si="5"/>
        <v>0</v>
      </c>
    </row>
    <row r="9" spans="1:88" s="4" customFormat="1">
      <c r="A9" s="17"/>
      <c r="B9" s="162" t="s">
        <v>15</v>
      </c>
      <c r="C9" s="223" t="s">
        <v>14</v>
      </c>
      <c r="D9" s="25" t="s">
        <v>13</v>
      </c>
      <c r="E9" s="18" t="s">
        <v>13</v>
      </c>
      <c r="F9" s="18" t="s">
        <v>13</v>
      </c>
      <c r="G9" s="18" t="s">
        <v>13</v>
      </c>
      <c r="H9" s="18" t="s">
        <v>13</v>
      </c>
      <c r="I9" s="18" t="s">
        <v>13</v>
      </c>
      <c r="J9" s="59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94">
        <v>0</v>
      </c>
      <c r="W9" s="93">
        <v>0</v>
      </c>
      <c r="X9" s="93">
        <v>0</v>
      </c>
      <c r="Y9" s="93">
        <v>0</v>
      </c>
      <c r="Z9" s="93">
        <v>0</v>
      </c>
      <c r="AA9" s="93">
        <v>0</v>
      </c>
      <c r="AB9" s="93">
        <v>0</v>
      </c>
      <c r="AC9" s="93">
        <v>0</v>
      </c>
      <c r="AD9" s="93">
        <v>0</v>
      </c>
      <c r="AE9" s="93">
        <v>0</v>
      </c>
      <c r="AF9" s="93">
        <v>0</v>
      </c>
      <c r="AG9" s="93">
        <v>0</v>
      </c>
      <c r="AH9" s="113">
        <v>0</v>
      </c>
      <c r="AI9" s="112">
        <v>0</v>
      </c>
      <c r="AJ9" s="112">
        <v>0</v>
      </c>
      <c r="AK9" s="112">
        <v>0</v>
      </c>
      <c r="AL9" s="112">
        <v>0</v>
      </c>
      <c r="AM9" s="112">
        <v>0</v>
      </c>
      <c r="AN9" s="112">
        <v>0</v>
      </c>
      <c r="AO9" s="112">
        <v>0</v>
      </c>
      <c r="AP9" s="112">
        <v>0</v>
      </c>
      <c r="AQ9" s="112">
        <v>0</v>
      </c>
      <c r="AR9" s="112">
        <v>0</v>
      </c>
      <c r="AS9" s="112">
        <v>0</v>
      </c>
      <c r="AT9" s="142">
        <v>0</v>
      </c>
      <c r="AU9" s="143">
        <v>0</v>
      </c>
      <c r="AV9" s="143">
        <v>0</v>
      </c>
      <c r="AW9" s="143">
        <v>0</v>
      </c>
      <c r="AX9" s="143">
        <v>0</v>
      </c>
      <c r="AY9" s="143">
        <v>0</v>
      </c>
      <c r="AZ9" s="143">
        <v>0</v>
      </c>
      <c r="BA9" s="143">
        <v>0</v>
      </c>
      <c r="BB9" s="143">
        <v>0</v>
      </c>
      <c r="BC9" s="143">
        <v>0</v>
      </c>
      <c r="BD9" s="143">
        <v>0</v>
      </c>
      <c r="BE9" s="143">
        <v>0</v>
      </c>
      <c r="BF9" s="173">
        <v>0</v>
      </c>
      <c r="BG9" s="174">
        <v>0</v>
      </c>
      <c r="BH9" s="174">
        <v>0</v>
      </c>
      <c r="BI9" s="174">
        <v>0</v>
      </c>
      <c r="BJ9" s="174">
        <v>0</v>
      </c>
      <c r="BK9" s="174">
        <v>0</v>
      </c>
      <c r="BL9" s="174">
        <v>0</v>
      </c>
      <c r="BM9" s="174">
        <v>0</v>
      </c>
      <c r="BN9" s="174">
        <v>0</v>
      </c>
      <c r="BO9" s="174">
        <v>0</v>
      </c>
      <c r="BP9" s="174">
        <v>0</v>
      </c>
      <c r="BQ9" s="174">
        <v>0</v>
      </c>
      <c r="BR9" s="59">
        <v>0</v>
      </c>
      <c r="BS9" s="58">
        <v>0</v>
      </c>
      <c r="BT9" s="58">
        <v>0</v>
      </c>
      <c r="BU9" s="58">
        <v>0</v>
      </c>
      <c r="BV9" s="58">
        <v>0</v>
      </c>
      <c r="BW9" s="58">
        <v>0</v>
      </c>
      <c r="BX9" s="58">
        <v>0</v>
      </c>
      <c r="BY9" s="58">
        <v>0</v>
      </c>
      <c r="BZ9" s="58">
        <v>0</v>
      </c>
      <c r="CA9" s="58">
        <v>0</v>
      </c>
      <c r="CB9" s="58">
        <v>0</v>
      </c>
      <c r="CC9" s="210">
        <v>0</v>
      </c>
      <c r="CE9" s="19">
        <f t="shared" si="0"/>
        <v>0</v>
      </c>
      <c r="CF9" s="22">
        <f t="shared" si="1"/>
        <v>0</v>
      </c>
      <c r="CG9" s="111">
        <f t="shared" si="2"/>
        <v>0</v>
      </c>
      <c r="CH9" s="141">
        <f t="shared" si="3"/>
        <v>0</v>
      </c>
      <c r="CI9" s="172">
        <f t="shared" si="4"/>
        <v>0</v>
      </c>
      <c r="CJ9" s="19">
        <f t="shared" si="5"/>
        <v>0</v>
      </c>
    </row>
    <row r="10" spans="1:88" s="4" customFormat="1">
      <c r="A10" s="17"/>
      <c r="B10" s="162" t="s">
        <v>15</v>
      </c>
      <c r="C10" s="223" t="s">
        <v>14</v>
      </c>
      <c r="D10" s="25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18" t="s">
        <v>13</v>
      </c>
      <c r="J10" s="59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94">
        <v>0</v>
      </c>
      <c r="W10" s="93">
        <v>0</v>
      </c>
      <c r="X10" s="93">
        <v>0</v>
      </c>
      <c r="Y10" s="93">
        <v>0</v>
      </c>
      <c r="Z10" s="93">
        <v>0</v>
      </c>
      <c r="AA10" s="93">
        <v>0</v>
      </c>
      <c r="AB10" s="93">
        <v>0</v>
      </c>
      <c r="AC10" s="93">
        <v>0</v>
      </c>
      <c r="AD10" s="93">
        <v>0</v>
      </c>
      <c r="AE10" s="93">
        <v>0</v>
      </c>
      <c r="AF10" s="93">
        <v>0</v>
      </c>
      <c r="AG10" s="93">
        <v>0</v>
      </c>
      <c r="AH10" s="113">
        <v>0</v>
      </c>
      <c r="AI10" s="112">
        <v>0</v>
      </c>
      <c r="AJ10" s="112">
        <v>0</v>
      </c>
      <c r="AK10" s="112">
        <v>0</v>
      </c>
      <c r="AL10" s="112">
        <v>0</v>
      </c>
      <c r="AM10" s="112">
        <v>0</v>
      </c>
      <c r="AN10" s="112">
        <v>0</v>
      </c>
      <c r="AO10" s="112">
        <v>0</v>
      </c>
      <c r="AP10" s="112">
        <v>0</v>
      </c>
      <c r="AQ10" s="112">
        <v>0</v>
      </c>
      <c r="AR10" s="112">
        <v>0</v>
      </c>
      <c r="AS10" s="112">
        <v>0</v>
      </c>
      <c r="AT10" s="142">
        <v>0</v>
      </c>
      <c r="AU10" s="143">
        <v>0</v>
      </c>
      <c r="AV10" s="143">
        <v>0</v>
      </c>
      <c r="AW10" s="143">
        <v>0</v>
      </c>
      <c r="AX10" s="143">
        <v>0</v>
      </c>
      <c r="AY10" s="143">
        <v>0</v>
      </c>
      <c r="AZ10" s="143">
        <v>0</v>
      </c>
      <c r="BA10" s="143">
        <v>0</v>
      </c>
      <c r="BB10" s="143">
        <v>0</v>
      </c>
      <c r="BC10" s="143">
        <v>0</v>
      </c>
      <c r="BD10" s="143">
        <v>0</v>
      </c>
      <c r="BE10" s="143">
        <v>0</v>
      </c>
      <c r="BF10" s="173">
        <v>0</v>
      </c>
      <c r="BG10" s="174">
        <v>0</v>
      </c>
      <c r="BH10" s="174">
        <v>0</v>
      </c>
      <c r="BI10" s="174">
        <v>0</v>
      </c>
      <c r="BJ10" s="174">
        <v>0</v>
      </c>
      <c r="BK10" s="174">
        <v>0</v>
      </c>
      <c r="BL10" s="174">
        <v>0</v>
      </c>
      <c r="BM10" s="174">
        <v>0</v>
      </c>
      <c r="BN10" s="174">
        <v>0</v>
      </c>
      <c r="BO10" s="174">
        <v>0</v>
      </c>
      <c r="BP10" s="174">
        <v>0</v>
      </c>
      <c r="BQ10" s="174">
        <v>0</v>
      </c>
      <c r="BR10" s="59">
        <v>0</v>
      </c>
      <c r="BS10" s="58">
        <v>0</v>
      </c>
      <c r="BT10" s="58">
        <v>0</v>
      </c>
      <c r="BU10" s="58">
        <v>0</v>
      </c>
      <c r="BV10" s="58">
        <v>0</v>
      </c>
      <c r="BW10" s="58">
        <v>0</v>
      </c>
      <c r="BX10" s="58">
        <v>0</v>
      </c>
      <c r="BY10" s="58">
        <v>0</v>
      </c>
      <c r="BZ10" s="58">
        <v>0</v>
      </c>
      <c r="CA10" s="58">
        <v>0</v>
      </c>
      <c r="CB10" s="58">
        <v>0</v>
      </c>
      <c r="CC10" s="210">
        <v>0</v>
      </c>
      <c r="CE10" s="19">
        <f t="shared" si="0"/>
        <v>0</v>
      </c>
      <c r="CF10" s="22">
        <f t="shared" si="1"/>
        <v>0</v>
      </c>
      <c r="CG10" s="111">
        <f t="shared" si="2"/>
        <v>0</v>
      </c>
      <c r="CH10" s="141">
        <f t="shared" si="3"/>
        <v>0</v>
      </c>
      <c r="CI10" s="172">
        <f t="shared" si="4"/>
        <v>0</v>
      </c>
      <c r="CJ10" s="19">
        <f t="shared" si="5"/>
        <v>0</v>
      </c>
    </row>
    <row r="11" spans="1:88" s="4" customFormat="1">
      <c r="A11" s="17"/>
      <c r="B11" s="162" t="s">
        <v>15</v>
      </c>
      <c r="C11" s="223" t="s">
        <v>14</v>
      </c>
      <c r="D11" s="25" t="s">
        <v>13</v>
      </c>
      <c r="E11" s="18" t="s">
        <v>13</v>
      </c>
      <c r="F11" s="18" t="s">
        <v>13</v>
      </c>
      <c r="G11" s="18" t="s">
        <v>13</v>
      </c>
      <c r="H11" s="18" t="s">
        <v>13</v>
      </c>
      <c r="I11" s="18" t="s">
        <v>13</v>
      </c>
      <c r="J11" s="59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58">
        <v>0</v>
      </c>
      <c r="V11" s="94">
        <v>0</v>
      </c>
      <c r="W11" s="93">
        <v>0</v>
      </c>
      <c r="X11" s="93">
        <v>0</v>
      </c>
      <c r="Y11" s="93">
        <v>0</v>
      </c>
      <c r="Z11" s="93">
        <v>0</v>
      </c>
      <c r="AA11" s="93">
        <v>0</v>
      </c>
      <c r="AB11" s="93">
        <v>0</v>
      </c>
      <c r="AC11" s="93">
        <v>0</v>
      </c>
      <c r="AD11" s="93">
        <v>0</v>
      </c>
      <c r="AE11" s="93">
        <v>0</v>
      </c>
      <c r="AF11" s="93">
        <v>0</v>
      </c>
      <c r="AG11" s="93">
        <v>0</v>
      </c>
      <c r="AH11" s="113">
        <v>0</v>
      </c>
      <c r="AI11" s="112">
        <v>0</v>
      </c>
      <c r="AJ11" s="112">
        <v>0</v>
      </c>
      <c r="AK11" s="112">
        <v>0</v>
      </c>
      <c r="AL11" s="112">
        <v>0</v>
      </c>
      <c r="AM11" s="112">
        <v>0</v>
      </c>
      <c r="AN11" s="112">
        <v>0</v>
      </c>
      <c r="AO11" s="112">
        <v>0</v>
      </c>
      <c r="AP11" s="112">
        <v>0</v>
      </c>
      <c r="AQ11" s="112">
        <v>0</v>
      </c>
      <c r="AR11" s="112">
        <v>0</v>
      </c>
      <c r="AS11" s="112">
        <v>0</v>
      </c>
      <c r="AT11" s="142">
        <v>0</v>
      </c>
      <c r="AU11" s="143">
        <v>0</v>
      </c>
      <c r="AV11" s="143">
        <v>0</v>
      </c>
      <c r="AW11" s="143">
        <v>0</v>
      </c>
      <c r="AX11" s="143">
        <v>0</v>
      </c>
      <c r="AY11" s="143">
        <v>0</v>
      </c>
      <c r="AZ11" s="143">
        <v>0</v>
      </c>
      <c r="BA11" s="143">
        <v>0</v>
      </c>
      <c r="BB11" s="143">
        <v>0</v>
      </c>
      <c r="BC11" s="143">
        <v>0</v>
      </c>
      <c r="BD11" s="143">
        <v>0</v>
      </c>
      <c r="BE11" s="143">
        <v>0</v>
      </c>
      <c r="BF11" s="173">
        <v>0</v>
      </c>
      <c r="BG11" s="174">
        <v>0</v>
      </c>
      <c r="BH11" s="174">
        <v>0</v>
      </c>
      <c r="BI11" s="174">
        <v>0</v>
      </c>
      <c r="BJ11" s="174">
        <v>0</v>
      </c>
      <c r="BK11" s="174">
        <v>0</v>
      </c>
      <c r="BL11" s="174">
        <v>0</v>
      </c>
      <c r="BM11" s="174">
        <v>0</v>
      </c>
      <c r="BN11" s="174">
        <v>0</v>
      </c>
      <c r="BO11" s="174">
        <v>0</v>
      </c>
      <c r="BP11" s="174">
        <v>0</v>
      </c>
      <c r="BQ11" s="174">
        <v>0</v>
      </c>
      <c r="BR11" s="59">
        <v>0</v>
      </c>
      <c r="BS11" s="58">
        <v>0</v>
      </c>
      <c r="BT11" s="58">
        <v>0</v>
      </c>
      <c r="BU11" s="58">
        <v>0</v>
      </c>
      <c r="BV11" s="58">
        <v>0</v>
      </c>
      <c r="BW11" s="58">
        <v>0</v>
      </c>
      <c r="BX11" s="58">
        <v>0</v>
      </c>
      <c r="BY11" s="58">
        <v>0</v>
      </c>
      <c r="BZ11" s="58">
        <v>0</v>
      </c>
      <c r="CA11" s="58">
        <v>0</v>
      </c>
      <c r="CB11" s="58">
        <v>0</v>
      </c>
      <c r="CC11" s="210">
        <v>0</v>
      </c>
      <c r="CE11" s="19">
        <f t="shared" si="0"/>
        <v>0</v>
      </c>
      <c r="CF11" s="22">
        <f t="shared" si="1"/>
        <v>0</v>
      </c>
      <c r="CG11" s="111">
        <f t="shared" si="2"/>
        <v>0</v>
      </c>
      <c r="CH11" s="141">
        <f t="shared" si="3"/>
        <v>0</v>
      </c>
      <c r="CI11" s="172">
        <f t="shared" si="4"/>
        <v>0</v>
      </c>
      <c r="CJ11" s="19">
        <f t="shared" si="5"/>
        <v>0</v>
      </c>
    </row>
    <row r="12" spans="1:88" s="4" customFormat="1">
      <c r="A12" s="17"/>
      <c r="B12" s="162" t="s">
        <v>15</v>
      </c>
      <c r="C12" s="223" t="s">
        <v>14</v>
      </c>
      <c r="D12" s="25" t="s">
        <v>13</v>
      </c>
      <c r="E12" s="18" t="s">
        <v>13</v>
      </c>
      <c r="F12" s="18" t="s">
        <v>13</v>
      </c>
      <c r="G12" s="18" t="s">
        <v>13</v>
      </c>
      <c r="H12" s="18" t="s">
        <v>13</v>
      </c>
      <c r="I12" s="18" t="s">
        <v>13</v>
      </c>
      <c r="J12" s="59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94">
        <v>0</v>
      </c>
      <c r="W12" s="93">
        <v>0</v>
      </c>
      <c r="X12" s="93">
        <v>0</v>
      </c>
      <c r="Y12" s="93">
        <v>0</v>
      </c>
      <c r="Z12" s="93">
        <v>0</v>
      </c>
      <c r="AA12" s="93">
        <v>0</v>
      </c>
      <c r="AB12" s="93">
        <v>0</v>
      </c>
      <c r="AC12" s="93">
        <v>0</v>
      </c>
      <c r="AD12" s="93">
        <v>0</v>
      </c>
      <c r="AE12" s="93">
        <v>0</v>
      </c>
      <c r="AF12" s="93">
        <v>0</v>
      </c>
      <c r="AG12" s="93">
        <v>0</v>
      </c>
      <c r="AH12" s="113">
        <v>0</v>
      </c>
      <c r="AI12" s="112">
        <v>0</v>
      </c>
      <c r="AJ12" s="112">
        <v>0</v>
      </c>
      <c r="AK12" s="112">
        <v>0</v>
      </c>
      <c r="AL12" s="112">
        <v>0</v>
      </c>
      <c r="AM12" s="112">
        <v>0</v>
      </c>
      <c r="AN12" s="112">
        <v>0</v>
      </c>
      <c r="AO12" s="112">
        <v>0</v>
      </c>
      <c r="AP12" s="112">
        <v>0</v>
      </c>
      <c r="AQ12" s="112">
        <v>0</v>
      </c>
      <c r="AR12" s="112">
        <v>0</v>
      </c>
      <c r="AS12" s="112">
        <v>0</v>
      </c>
      <c r="AT12" s="142">
        <v>0</v>
      </c>
      <c r="AU12" s="143">
        <v>0</v>
      </c>
      <c r="AV12" s="143">
        <v>0</v>
      </c>
      <c r="AW12" s="143">
        <v>0</v>
      </c>
      <c r="AX12" s="143">
        <v>0</v>
      </c>
      <c r="AY12" s="143">
        <v>0</v>
      </c>
      <c r="AZ12" s="143">
        <v>0</v>
      </c>
      <c r="BA12" s="143">
        <v>0</v>
      </c>
      <c r="BB12" s="143">
        <v>0</v>
      </c>
      <c r="BC12" s="143">
        <v>0</v>
      </c>
      <c r="BD12" s="143">
        <v>0</v>
      </c>
      <c r="BE12" s="143">
        <v>0</v>
      </c>
      <c r="BF12" s="173">
        <v>0</v>
      </c>
      <c r="BG12" s="174">
        <v>0</v>
      </c>
      <c r="BH12" s="174">
        <v>0</v>
      </c>
      <c r="BI12" s="174">
        <v>0</v>
      </c>
      <c r="BJ12" s="174">
        <v>0</v>
      </c>
      <c r="BK12" s="174">
        <v>0</v>
      </c>
      <c r="BL12" s="174">
        <v>0</v>
      </c>
      <c r="BM12" s="174">
        <v>0</v>
      </c>
      <c r="BN12" s="174">
        <v>0</v>
      </c>
      <c r="BO12" s="174">
        <v>0</v>
      </c>
      <c r="BP12" s="174">
        <v>0</v>
      </c>
      <c r="BQ12" s="174">
        <v>0</v>
      </c>
      <c r="BR12" s="59">
        <v>0</v>
      </c>
      <c r="BS12" s="58">
        <v>0</v>
      </c>
      <c r="BT12" s="58">
        <v>0</v>
      </c>
      <c r="BU12" s="58">
        <v>0</v>
      </c>
      <c r="BV12" s="58">
        <v>0</v>
      </c>
      <c r="BW12" s="58">
        <v>0</v>
      </c>
      <c r="BX12" s="58">
        <v>0</v>
      </c>
      <c r="BY12" s="58">
        <v>0</v>
      </c>
      <c r="BZ12" s="58">
        <v>0</v>
      </c>
      <c r="CA12" s="58">
        <v>0</v>
      </c>
      <c r="CB12" s="58">
        <v>0</v>
      </c>
      <c r="CC12" s="210">
        <v>0</v>
      </c>
      <c r="CE12" s="19">
        <f t="shared" si="0"/>
        <v>0</v>
      </c>
      <c r="CF12" s="22">
        <f t="shared" si="1"/>
        <v>0</v>
      </c>
      <c r="CG12" s="111">
        <f t="shared" si="2"/>
        <v>0</v>
      </c>
      <c r="CH12" s="141">
        <f t="shared" si="3"/>
        <v>0</v>
      </c>
      <c r="CI12" s="172">
        <f t="shared" si="4"/>
        <v>0</v>
      </c>
      <c r="CJ12" s="19">
        <f t="shared" si="5"/>
        <v>0</v>
      </c>
    </row>
    <row r="13" spans="1:88" s="4" customFormat="1">
      <c r="A13" s="17"/>
      <c r="B13" s="16" t="s">
        <v>19</v>
      </c>
      <c r="C13" s="221"/>
      <c r="D13" s="14"/>
      <c r="E13" s="28"/>
      <c r="F13" s="28"/>
      <c r="G13" s="28"/>
      <c r="H13" s="28"/>
      <c r="I13" s="28"/>
      <c r="J13" s="10">
        <f t="shared" ref="J13:U13" si="6">SUM(J6:J12)</f>
        <v>0</v>
      </c>
      <c r="K13" s="9">
        <f t="shared" si="6"/>
        <v>0</v>
      </c>
      <c r="L13" s="9">
        <f t="shared" si="6"/>
        <v>0</v>
      </c>
      <c r="M13" s="9">
        <f t="shared" si="6"/>
        <v>0</v>
      </c>
      <c r="N13" s="9">
        <f t="shared" si="6"/>
        <v>0</v>
      </c>
      <c r="O13" s="9">
        <f t="shared" si="6"/>
        <v>0</v>
      </c>
      <c r="P13" s="9">
        <f t="shared" si="6"/>
        <v>0</v>
      </c>
      <c r="Q13" s="9">
        <f t="shared" si="6"/>
        <v>2</v>
      </c>
      <c r="R13" s="9">
        <f t="shared" si="6"/>
        <v>2</v>
      </c>
      <c r="S13" s="9">
        <f t="shared" si="6"/>
        <v>2</v>
      </c>
      <c r="T13" s="9">
        <f t="shared" si="6"/>
        <v>2</v>
      </c>
      <c r="U13" s="9">
        <f t="shared" si="6"/>
        <v>2</v>
      </c>
      <c r="V13" s="13">
        <f t="shared" ref="V13:AG13" si="7">SUM(V6:V12)</f>
        <v>3</v>
      </c>
      <c r="W13" s="12">
        <f t="shared" si="7"/>
        <v>3</v>
      </c>
      <c r="X13" s="12">
        <f t="shared" si="7"/>
        <v>4</v>
      </c>
      <c r="Y13" s="12">
        <f t="shared" si="7"/>
        <v>4</v>
      </c>
      <c r="Z13" s="12">
        <f t="shared" si="7"/>
        <v>4</v>
      </c>
      <c r="AA13" s="12">
        <f t="shared" si="7"/>
        <v>4</v>
      </c>
      <c r="AB13" s="12">
        <f t="shared" si="7"/>
        <v>4</v>
      </c>
      <c r="AC13" s="12">
        <f t="shared" si="7"/>
        <v>4</v>
      </c>
      <c r="AD13" s="12">
        <f t="shared" si="7"/>
        <v>4</v>
      </c>
      <c r="AE13" s="12">
        <f t="shared" si="7"/>
        <v>4</v>
      </c>
      <c r="AF13" s="12">
        <f t="shared" si="7"/>
        <v>4</v>
      </c>
      <c r="AG13" s="12">
        <f t="shared" si="7"/>
        <v>4</v>
      </c>
      <c r="AH13" s="114">
        <f t="shared" ref="AH13:AS13" si="8">SUM(AH6:AH12)</f>
        <v>4</v>
      </c>
      <c r="AI13" s="115">
        <f t="shared" si="8"/>
        <v>4</v>
      </c>
      <c r="AJ13" s="115">
        <f t="shared" si="8"/>
        <v>6</v>
      </c>
      <c r="AK13" s="115">
        <f t="shared" si="8"/>
        <v>6</v>
      </c>
      <c r="AL13" s="115">
        <f t="shared" si="8"/>
        <v>6</v>
      </c>
      <c r="AM13" s="115">
        <f t="shared" si="8"/>
        <v>6</v>
      </c>
      <c r="AN13" s="115">
        <f t="shared" si="8"/>
        <v>6</v>
      </c>
      <c r="AO13" s="115">
        <f t="shared" si="8"/>
        <v>6</v>
      </c>
      <c r="AP13" s="115">
        <f t="shared" si="8"/>
        <v>6</v>
      </c>
      <c r="AQ13" s="115">
        <f t="shared" si="8"/>
        <v>6</v>
      </c>
      <c r="AR13" s="115">
        <f t="shared" si="8"/>
        <v>6</v>
      </c>
      <c r="AS13" s="115">
        <f t="shared" si="8"/>
        <v>6</v>
      </c>
      <c r="AT13" s="144">
        <f t="shared" ref="AT13:BE13" si="9">SUM(AT6:AT12)</f>
        <v>5</v>
      </c>
      <c r="AU13" s="145">
        <f t="shared" si="9"/>
        <v>5</v>
      </c>
      <c r="AV13" s="145">
        <f t="shared" si="9"/>
        <v>5</v>
      </c>
      <c r="AW13" s="145">
        <f t="shared" si="9"/>
        <v>5</v>
      </c>
      <c r="AX13" s="145">
        <f t="shared" si="9"/>
        <v>5</v>
      </c>
      <c r="AY13" s="145">
        <f t="shared" si="9"/>
        <v>5</v>
      </c>
      <c r="AZ13" s="145">
        <f t="shared" si="9"/>
        <v>5</v>
      </c>
      <c r="BA13" s="145">
        <f t="shared" si="9"/>
        <v>5</v>
      </c>
      <c r="BB13" s="145">
        <f t="shared" si="9"/>
        <v>5</v>
      </c>
      <c r="BC13" s="145">
        <f t="shared" si="9"/>
        <v>5</v>
      </c>
      <c r="BD13" s="145">
        <f t="shared" si="9"/>
        <v>5</v>
      </c>
      <c r="BE13" s="145">
        <f t="shared" si="9"/>
        <v>5</v>
      </c>
      <c r="BF13" s="175">
        <f t="shared" ref="BF13:BQ13" si="10">SUM(BF6:BF12)</f>
        <v>5</v>
      </c>
      <c r="BG13" s="176">
        <f t="shared" si="10"/>
        <v>5</v>
      </c>
      <c r="BH13" s="176">
        <f t="shared" si="10"/>
        <v>5</v>
      </c>
      <c r="BI13" s="176">
        <f t="shared" si="10"/>
        <v>5</v>
      </c>
      <c r="BJ13" s="176">
        <f t="shared" si="10"/>
        <v>5</v>
      </c>
      <c r="BK13" s="176">
        <f t="shared" si="10"/>
        <v>5</v>
      </c>
      <c r="BL13" s="176">
        <f t="shared" si="10"/>
        <v>5</v>
      </c>
      <c r="BM13" s="176">
        <f t="shared" si="10"/>
        <v>5</v>
      </c>
      <c r="BN13" s="176">
        <f t="shared" si="10"/>
        <v>5</v>
      </c>
      <c r="BO13" s="176">
        <f t="shared" si="10"/>
        <v>5</v>
      </c>
      <c r="BP13" s="176">
        <f t="shared" si="10"/>
        <v>5</v>
      </c>
      <c r="BQ13" s="176">
        <f t="shared" si="10"/>
        <v>5</v>
      </c>
      <c r="BR13" s="10">
        <f t="shared" ref="BR13:CC13" si="11">SUM(BR6:BR12)</f>
        <v>6</v>
      </c>
      <c r="BS13" s="9">
        <f t="shared" si="11"/>
        <v>6</v>
      </c>
      <c r="BT13" s="9">
        <f t="shared" si="11"/>
        <v>6</v>
      </c>
      <c r="BU13" s="9">
        <f t="shared" si="11"/>
        <v>6</v>
      </c>
      <c r="BV13" s="9">
        <f t="shared" si="11"/>
        <v>6</v>
      </c>
      <c r="BW13" s="9">
        <f t="shared" si="11"/>
        <v>6</v>
      </c>
      <c r="BX13" s="9">
        <f t="shared" si="11"/>
        <v>6</v>
      </c>
      <c r="BY13" s="9">
        <f t="shared" si="11"/>
        <v>6</v>
      </c>
      <c r="BZ13" s="9">
        <f t="shared" si="11"/>
        <v>6</v>
      </c>
      <c r="CA13" s="9">
        <f t="shared" si="11"/>
        <v>6</v>
      </c>
      <c r="CB13" s="9">
        <f t="shared" si="11"/>
        <v>6</v>
      </c>
      <c r="CC13" s="190">
        <f t="shared" si="11"/>
        <v>6</v>
      </c>
      <c r="CE13" s="8">
        <f t="shared" si="0"/>
        <v>2</v>
      </c>
      <c r="CF13" s="11">
        <f t="shared" si="1"/>
        <v>4</v>
      </c>
      <c r="CG13" s="116">
        <f t="shared" si="2"/>
        <v>6</v>
      </c>
      <c r="CH13" s="146">
        <f t="shared" si="3"/>
        <v>5</v>
      </c>
      <c r="CI13" s="177">
        <f t="shared" si="4"/>
        <v>5</v>
      </c>
      <c r="CJ13" s="8">
        <f t="shared" si="5"/>
        <v>6</v>
      </c>
    </row>
    <row r="14" spans="1:88" s="4" customFormat="1">
      <c r="A14" s="17"/>
      <c r="B14" s="37" t="s">
        <v>6</v>
      </c>
      <c r="C14" s="223"/>
      <c r="D14" s="25"/>
      <c r="E14" s="7"/>
      <c r="F14" s="7"/>
      <c r="G14" s="7"/>
      <c r="H14" s="7"/>
      <c r="I14" s="7"/>
      <c r="J14" s="63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95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117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47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78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63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211"/>
      <c r="CE14" s="61"/>
      <c r="CF14" s="97"/>
      <c r="CG14" s="119"/>
      <c r="CH14" s="149"/>
      <c r="CI14" s="180"/>
      <c r="CJ14" s="61"/>
    </row>
    <row r="15" spans="1:88" s="4" customFormat="1">
      <c r="A15" s="17"/>
      <c r="B15" s="162" t="s">
        <v>53</v>
      </c>
      <c r="C15" s="224" t="s">
        <v>14</v>
      </c>
      <c r="D15" s="60" t="s">
        <v>13</v>
      </c>
      <c r="E15" s="18" t="s">
        <v>13</v>
      </c>
      <c r="F15" s="18" t="s">
        <v>13</v>
      </c>
      <c r="G15" s="18" t="s">
        <v>13</v>
      </c>
      <c r="H15" s="18" t="s">
        <v>13</v>
      </c>
      <c r="I15" s="18" t="s">
        <v>13</v>
      </c>
      <c r="J15" s="59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94">
        <v>0</v>
      </c>
      <c r="W15" s="93">
        <v>0</v>
      </c>
      <c r="X15" s="93">
        <v>1</v>
      </c>
      <c r="Y15" s="93">
        <v>1</v>
      </c>
      <c r="Z15" s="93">
        <v>1</v>
      </c>
      <c r="AA15" s="93">
        <v>1</v>
      </c>
      <c r="AB15" s="93">
        <v>1</v>
      </c>
      <c r="AC15" s="93">
        <v>1</v>
      </c>
      <c r="AD15" s="93">
        <v>2</v>
      </c>
      <c r="AE15" s="93">
        <v>2</v>
      </c>
      <c r="AF15" s="93">
        <v>2</v>
      </c>
      <c r="AG15" s="93">
        <v>2</v>
      </c>
      <c r="AH15" s="113">
        <v>2</v>
      </c>
      <c r="AI15" s="112">
        <v>2</v>
      </c>
      <c r="AJ15" s="112">
        <v>2</v>
      </c>
      <c r="AK15" s="112">
        <v>2</v>
      </c>
      <c r="AL15" s="112">
        <v>2</v>
      </c>
      <c r="AM15" s="112">
        <v>2</v>
      </c>
      <c r="AN15" s="112">
        <v>2</v>
      </c>
      <c r="AO15" s="112">
        <v>2</v>
      </c>
      <c r="AP15" s="112">
        <v>2</v>
      </c>
      <c r="AQ15" s="112">
        <v>2</v>
      </c>
      <c r="AR15" s="112">
        <v>2</v>
      </c>
      <c r="AS15" s="112">
        <v>2</v>
      </c>
      <c r="AT15" s="142">
        <v>2</v>
      </c>
      <c r="AU15" s="143">
        <v>2</v>
      </c>
      <c r="AV15" s="143">
        <v>2</v>
      </c>
      <c r="AW15" s="143">
        <v>2</v>
      </c>
      <c r="AX15" s="143">
        <v>2</v>
      </c>
      <c r="AY15" s="143">
        <v>2</v>
      </c>
      <c r="AZ15" s="143">
        <v>2</v>
      </c>
      <c r="BA15" s="143">
        <v>2</v>
      </c>
      <c r="BB15" s="143">
        <v>2</v>
      </c>
      <c r="BC15" s="143">
        <v>2</v>
      </c>
      <c r="BD15" s="143">
        <v>2</v>
      </c>
      <c r="BE15" s="143">
        <v>2</v>
      </c>
      <c r="BF15" s="173">
        <v>3</v>
      </c>
      <c r="BG15" s="174">
        <v>3</v>
      </c>
      <c r="BH15" s="174">
        <v>3</v>
      </c>
      <c r="BI15" s="174">
        <v>3</v>
      </c>
      <c r="BJ15" s="174">
        <v>3</v>
      </c>
      <c r="BK15" s="174">
        <v>3</v>
      </c>
      <c r="BL15" s="174">
        <v>3</v>
      </c>
      <c r="BM15" s="174">
        <v>3</v>
      </c>
      <c r="BN15" s="174">
        <v>3</v>
      </c>
      <c r="BO15" s="174">
        <v>3</v>
      </c>
      <c r="BP15" s="174">
        <v>3</v>
      </c>
      <c r="BQ15" s="174">
        <v>3</v>
      </c>
      <c r="BR15" s="59">
        <v>3</v>
      </c>
      <c r="BS15" s="58">
        <v>3</v>
      </c>
      <c r="BT15" s="58">
        <v>3</v>
      </c>
      <c r="BU15" s="58">
        <v>3</v>
      </c>
      <c r="BV15" s="58">
        <v>3</v>
      </c>
      <c r="BW15" s="58">
        <v>3</v>
      </c>
      <c r="BX15" s="58">
        <v>3</v>
      </c>
      <c r="BY15" s="58">
        <v>3</v>
      </c>
      <c r="BZ15" s="58">
        <v>3</v>
      </c>
      <c r="CA15" s="58">
        <v>3</v>
      </c>
      <c r="CB15" s="58">
        <v>3</v>
      </c>
      <c r="CC15" s="210">
        <v>3</v>
      </c>
      <c r="CE15" s="19">
        <f t="shared" ref="CE15:CE23" si="12">U15</f>
        <v>0</v>
      </c>
      <c r="CF15" s="22">
        <f t="shared" ref="CF15:CF23" si="13">AG15</f>
        <v>2</v>
      </c>
      <c r="CG15" s="111">
        <f t="shared" ref="CG15:CG23" si="14">AS15</f>
        <v>2</v>
      </c>
      <c r="CH15" s="141">
        <f t="shared" ref="CH15:CH23" si="15">BE15</f>
        <v>2</v>
      </c>
      <c r="CI15" s="172">
        <f t="shared" ref="CI15:CI23" si="16">BQ15</f>
        <v>3</v>
      </c>
      <c r="CJ15" s="19">
        <f t="shared" ref="CJ15:CJ23" si="17">CC15</f>
        <v>3</v>
      </c>
    </row>
    <row r="16" spans="1:88" s="4" customFormat="1">
      <c r="A16" s="17"/>
      <c r="B16" s="162" t="s">
        <v>54</v>
      </c>
      <c r="C16" s="223" t="s">
        <v>14</v>
      </c>
      <c r="D16" s="25" t="s">
        <v>13</v>
      </c>
      <c r="E16" s="18" t="s">
        <v>13</v>
      </c>
      <c r="F16" s="18" t="s">
        <v>13</v>
      </c>
      <c r="G16" s="18" t="s">
        <v>13</v>
      </c>
      <c r="H16" s="18" t="s">
        <v>13</v>
      </c>
      <c r="I16" s="18" t="s">
        <v>13</v>
      </c>
      <c r="J16" s="59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94">
        <v>1</v>
      </c>
      <c r="W16" s="93">
        <v>1</v>
      </c>
      <c r="X16" s="93">
        <v>1</v>
      </c>
      <c r="Y16" s="93">
        <v>1</v>
      </c>
      <c r="Z16" s="93">
        <v>1</v>
      </c>
      <c r="AA16" s="93">
        <v>1</v>
      </c>
      <c r="AB16" s="93">
        <v>1</v>
      </c>
      <c r="AC16" s="93">
        <v>1</v>
      </c>
      <c r="AD16" s="93">
        <v>1</v>
      </c>
      <c r="AE16" s="93">
        <v>1</v>
      </c>
      <c r="AF16" s="93">
        <v>1</v>
      </c>
      <c r="AG16" s="93">
        <v>1</v>
      </c>
      <c r="AH16" s="113">
        <v>1</v>
      </c>
      <c r="AI16" s="112">
        <v>1</v>
      </c>
      <c r="AJ16" s="112">
        <v>1</v>
      </c>
      <c r="AK16" s="112">
        <v>1</v>
      </c>
      <c r="AL16" s="112">
        <v>1</v>
      </c>
      <c r="AM16" s="112">
        <v>1</v>
      </c>
      <c r="AN16" s="112">
        <v>1</v>
      </c>
      <c r="AO16" s="112">
        <v>1</v>
      </c>
      <c r="AP16" s="112">
        <v>1</v>
      </c>
      <c r="AQ16" s="112">
        <v>1</v>
      </c>
      <c r="AR16" s="112">
        <v>1</v>
      </c>
      <c r="AS16" s="112">
        <v>1</v>
      </c>
      <c r="AT16" s="142">
        <v>2</v>
      </c>
      <c r="AU16" s="143">
        <v>2</v>
      </c>
      <c r="AV16" s="143">
        <v>2</v>
      </c>
      <c r="AW16" s="143">
        <v>2</v>
      </c>
      <c r="AX16" s="143">
        <v>2</v>
      </c>
      <c r="AY16" s="143">
        <v>2</v>
      </c>
      <c r="AZ16" s="143">
        <v>2</v>
      </c>
      <c r="BA16" s="143">
        <v>2</v>
      </c>
      <c r="BB16" s="143">
        <v>2</v>
      </c>
      <c r="BC16" s="143">
        <v>2</v>
      </c>
      <c r="BD16" s="143">
        <v>2</v>
      </c>
      <c r="BE16" s="143">
        <v>2</v>
      </c>
      <c r="BF16" s="173">
        <v>3</v>
      </c>
      <c r="BG16" s="174">
        <v>3</v>
      </c>
      <c r="BH16" s="174">
        <v>3</v>
      </c>
      <c r="BI16" s="174">
        <v>3</v>
      </c>
      <c r="BJ16" s="174">
        <v>3</v>
      </c>
      <c r="BK16" s="174">
        <v>3</v>
      </c>
      <c r="BL16" s="174">
        <v>3</v>
      </c>
      <c r="BM16" s="174">
        <v>3</v>
      </c>
      <c r="BN16" s="174">
        <v>3</v>
      </c>
      <c r="BO16" s="174">
        <v>3</v>
      </c>
      <c r="BP16" s="174">
        <v>3</v>
      </c>
      <c r="BQ16" s="174">
        <v>3</v>
      </c>
      <c r="BR16" s="59">
        <v>4</v>
      </c>
      <c r="BS16" s="58">
        <v>4</v>
      </c>
      <c r="BT16" s="58">
        <v>4</v>
      </c>
      <c r="BU16" s="58">
        <v>4</v>
      </c>
      <c r="BV16" s="58">
        <v>4</v>
      </c>
      <c r="BW16" s="58">
        <v>4</v>
      </c>
      <c r="BX16" s="58">
        <v>4</v>
      </c>
      <c r="BY16" s="58">
        <v>4</v>
      </c>
      <c r="BZ16" s="58">
        <v>4</v>
      </c>
      <c r="CA16" s="58">
        <v>4</v>
      </c>
      <c r="CB16" s="58">
        <v>4</v>
      </c>
      <c r="CC16" s="210">
        <v>4</v>
      </c>
      <c r="CE16" s="19">
        <f t="shared" si="12"/>
        <v>0</v>
      </c>
      <c r="CF16" s="22">
        <f t="shared" si="13"/>
        <v>1</v>
      </c>
      <c r="CG16" s="111">
        <f t="shared" si="14"/>
        <v>1</v>
      </c>
      <c r="CH16" s="141">
        <f t="shared" si="15"/>
        <v>2</v>
      </c>
      <c r="CI16" s="172">
        <f t="shared" si="16"/>
        <v>3</v>
      </c>
      <c r="CJ16" s="19">
        <f t="shared" si="17"/>
        <v>4</v>
      </c>
    </row>
    <row r="17" spans="1:88" s="4" customFormat="1">
      <c r="A17" s="17"/>
      <c r="B17" s="162" t="s">
        <v>159</v>
      </c>
      <c r="C17" s="223" t="s">
        <v>14</v>
      </c>
      <c r="D17" s="25" t="s">
        <v>13</v>
      </c>
      <c r="E17" s="18" t="s">
        <v>13</v>
      </c>
      <c r="F17" s="18" t="s">
        <v>13</v>
      </c>
      <c r="G17" s="18" t="s">
        <v>13</v>
      </c>
      <c r="H17" s="18" t="s">
        <v>13</v>
      </c>
      <c r="I17" s="18" t="s">
        <v>13</v>
      </c>
      <c r="J17" s="59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94">
        <v>0</v>
      </c>
      <c r="W17" s="93">
        <v>0</v>
      </c>
      <c r="X17" s="93">
        <v>0</v>
      </c>
      <c r="Y17" s="93">
        <v>0</v>
      </c>
      <c r="Z17" s="93">
        <v>0</v>
      </c>
      <c r="AA17" s="93">
        <v>0</v>
      </c>
      <c r="AB17" s="93">
        <v>0</v>
      </c>
      <c r="AC17" s="93">
        <v>1</v>
      </c>
      <c r="AD17" s="93">
        <v>1</v>
      </c>
      <c r="AE17" s="93">
        <v>1</v>
      </c>
      <c r="AF17" s="93">
        <v>1</v>
      </c>
      <c r="AG17" s="93">
        <v>1</v>
      </c>
      <c r="AH17" s="113">
        <v>1</v>
      </c>
      <c r="AI17" s="112">
        <v>1</v>
      </c>
      <c r="AJ17" s="112">
        <v>1</v>
      </c>
      <c r="AK17" s="112">
        <v>1</v>
      </c>
      <c r="AL17" s="112">
        <v>1</v>
      </c>
      <c r="AM17" s="112">
        <v>1</v>
      </c>
      <c r="AN17" s="112">
        <v>1</v>
      </c>
      <c r="AO17" s="112">
        <v>1</v>
      </c>
      <c r="AP17" s="112">
        <v>1</v>
      </c>
      <c r="AQ17" s="112">
        <v>2</v>
      </c>
      <c r="AR17" s="112">
        <v>2</v>
      </c>
      <c r="AS17" s="112">
        <v>2</v>
      </c>
      <c r="AT17" s="142">
        <v>2</v>
      </c>
      <c r="AU17" s="143">
        <v>2</v>
      </c>
      <c r="AV17" s="143">
        <v>2</v>
      </c>
      <c r="AW17" s="143">
        <v>2</v>
      </c>
      <c r="AX17" s="143">
        <v>2</v>
      </c>
      <c r="AY17" s="143">
        <v>2</v>
      </c>
      <c r="AZ17" s="143">
        <v>2</v>
      </c>
      <c r="BA17" s="143">
        <v>2</v>
      </c>
      <c r="BB17" s="143">
        <v>2</v>
      </c>
      <c r="BC17" s="143">
        <v>2</v>
      </c>
      <c r="BD17" s="143">
        <v>2</v>
      </c>
      <c r="BE17" s="143">
        <v>2</v>
      </c>
      <c r="BF17" s="173">
        <v>3</v>
      </c>
      <c r="BG17" s="174">
        <v>3</v>
      </c>
      <c r="BH17" s="174">
        <v>3</v>
      </c>
      <c r="BI17" s="174">
        <v>3</v>
      </c>
      <c r="BJ17" s="174">
        <v>3</v>
      </c>
      <c r="BK17" s="174">
        <v>3</v>
      </c>
      <c r="BL17" s="174">
        <v>3</v>
      </c>
      <c r="BM17" s="174">
        <v>3</v>
      </c>
      <c r="BN17" s="174">
        <v>3</v>
      </c>
      <c r="BO17" s="174">
        <v>3</v>
      </c>
      <c r="BP17" s="174">
        <v>3</v>
      </c>
      <c r="BQ17" s="174">
        <v>3</v>
      </c>
      <c r="BR17" s="59">
        <v>3</v>
      </c>
      <c r="BS17" s="58">
        <v>3</v>
      </c>
      <c r="BT17" s="58">
        <v>3</v>
      </c>
      <c r="BU17" s="58">
        <v>3</v>
      </c>
      <c r="BV17" s="58">
        <v>3</v>
      </c>
      <c r="BW17" s="58">
        <v>3</v>
      </c>
      <c r="BX17" s="58">
        <v>3</v>
      </c>
      <c r="BY17" s="58">
        <v>3</v>
      </c>
      <c r="BZ17" s="58">
        <v>3</v>
      </c>
      <c r="CA17" s="58">
        <v>3</v>
      </c>
      <c r="CB17" s="58">
        <v>3</v>
      </c>
      <c r="CC17" s="210">
        <v>3</v>
      </c>
      <c r="CE17" s="19">
        <f t="shared" si="12"/>
        <v>0</v>
      </c>
      <c r="CF17" s="22">
        <f t="shared" si="13"/>
        <v>1</v>
      </c>
      <c r="CG17" s="111">
        <f t="shared" si="14"/>
        <v>2</v>
      </c>
      <c r="CH17" s="141">
        <f t="shared" si="15"/>
        <v>2</v>
      </c>
      <c r="CI17" s="172">
        <f t="shared" si="16"/>
        <v>3</v>
      </c>
      <c r="CJ17" s="19">
        <f t="shared" si="17"/>
        <v>3</v>
      </c>
    </row>
    <row r="18" spans="1:88" s="4" customFormat="1">
      <c r="A18" s="17"/>
      <c r="B18" s="162" t="s">
        <v>15</v>
      </c>
      <c r="C18" s="223" t="s">
        <v>14</v>
      </c>
      <c r="D18" s="25" t="s">
        <v>13</v>
      </c>
      <c r="E18" s="18" t="s">
        <v>13</v>
      </c>
      <c r="F18" s="18" t="s">
        <v>13</v>
      </c>
      <c r="G18" s="18" t="s">
        <v>13</v>
      </c>
      <c r="H18" s="18" t="s">
        <v>13</v>
      </c>
      <c r="I18" s="18" t="s">
        <v>13</v>
      </c>
      <c r="J18" s="59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94">
        <v>0</v>
      </c>
      <c r="W18" s="93">
        <v>0</v>
      </c>
      <c r="X18" s="93">
        <v>0</v>
      </c>
      <c r="Y18" s="93">
        <v>0</v>
      </c>
      <c r="Z18" s="93">
        <v>0</v>
      </c>
      <c r="AA18" s="93">
        <v>0</v>
      </c>
      <c r="AB18" s="93">
        <v>0</v>
      </c>
      <c r="AC18" s="93">
        <v>0</v>
      </c>
      <c r="AD18" s="93">
        <v>0</v>
      </c>
      <c r="AE18" s="93">
        <v>0</v>
      </c>
      <c r="AF18" s="93">
        <v>0</v>
      </c>
      <c r="AG18" s="93">
        <v>0</v>
      </c>
      <c r="AH18" s="113">
        <v>0</v>
      </c>
      <c r="AI18" s="112">
        <v>0</v>
      </c>
      <c r="AJ18" s="112">
        <v>0</v>
      </c>
      <c r="AK18" s="112">
        <v>0</v>
      </c>
      <c r="AL18" s="112">
        <v>0</v>
      </c>
      <c r="AM18" s="112">
        <v>0</v>
      </c>
      <c r="AN18" s="112">
        <v>0</v>
      </c>
      <c r="AO18" s="112">
        <v>0</v>
      </c>
      <c r="AP18" s="112">
        <v>0</v>
      </c>
      <c r="AQ18" s="112">
        <v>0</v>
      </c>
      <c r="AR18" s="112">
        <v>0</v>
      </c>
      <c r="AS18" s="112">
        <v>0</v>
      </c>
      <c r="AT18" s="142">
        <v>0</v>
      </c>
      <c r="AU18" s="143">
        <v>0</v>
      </c>
      <c r="AV18" s="143">
        <v>0</v>
      </c>
      <c r="AW18" s="143">
        <v>0</v>
      </c>
      <c r="AX18" s="143">
        <v>0</v>
      </c>
      <c r="AY18" s="143">
        <v>0</v>
      </c>
      <c r="AZ18" s="143">
        <v>0</v>
      </c>
      <c r="BA18" s="143">
        <v>0</v>
      </c>
      <c r="BB18" s="143">
        <v>0</v>
      </c>
      <c r="BC18" s="143">
        <v>0</v>
      </c>
      <c r="BD18" s="143">
        <v>0</v>
      </c>
      <c r="BE18" s="143">
        <v>0</v>
      </c>
      <c r="BF18" s="173">
        <v>0</v>
      </c>
      <c r="BG18" s="174">
        <v>0</v>
      </c>
      <c r="BH18" s="174">
        <v>0</v>
      </c>
      <c r="BI18" s="174">
        <v>0</v>
      </c>
      <c r="BJ18" s="174">
        <v>0</v>
      </c>
      <c r="BK18" s="174">
        <v>0</v>
      </c>
      <c r="BL18" s="174">
        <v>0</v>
      </c>
      <c r="BM18" s="174">
        <v>0</v>
      </c>
      <c r="BN18" s="174">
        <v>0</v>
      </c>
      <c r="BO18" s="174">
        <v>0</v>
      </c>
      <c r="BP18" s="174">
        <v>0</v>
      </c>
      <c r="BQ18" s="174">
        <v>0</v>
      </c>
      <c r="BR18" s="59">
        <v>0</v>
      </c>
      <c r="BS18" s="58">
        <v>0</v>
      </c>
      <c r="BT18" s="58">
        <v>0</v>
      </c>
      <c r="BU18" s="58">
        <v>0</v>
      </c>
      <c r="BV18" s="58">
        <v>0</v>
      </c>
      <c r="BW18" s="58">
        <v>0</v>
      </c>
      <c r="BX18" s="58">
        <v>0</v>
      </c>
      <c r="BY18" s="58">
        <v>0</v>
      </c>
      <c r="BZ18" s="58">
        <v>0</v>
      </c>
      <c r="CA18" s="58">
        <v>0</v>
      </c>
      <c r="CB18" s="58">
        <v>0</v>
      </c>
      <c r="CC18" s="210">
        <v>0</v>
      </c>
      <c r="CE18" s="19">
        <f t="shared" si="12"/>
        <v>0</v>
      </c>
      <c r="CF18" s="22">
        <f t="shared" si="13"/>
        <v>0</v>
      </c>
      <c r="CG18" s="111">
        <f t="shared" si="14"/>
        <v>0</v>
      </c>
      <c r="CH18" s="141">
        <f t="shared" si="15"/>
        <v>0</v>
      </c>
      <c r="CI18" s="172">
        <f t="shared" si="16"/>
        <v>0</v>
      </c>
      <c r="CJ18" s="19">
        <f t="shared" si="17"/>
        <v>0</v>
      </c>
    </row>
    <row r="19" spans="1:88" s="4" customFormat="1">
      <c r="A19" s="17"/>
      <c r="B19" s="162" t="s">
        <v>15</v>
      </c>
      <c r="C19" s="223" t="s">
        <v>14</v>
      </c>
      <c r="D19" s="25" t="s">
        <v>13</v>
      </c>
      <c r="E19" s="18" t="s">
        <v>13</v>
      </c>
      <c r="F19" s="18" t="s">
        <v>13</v>
      </c>
      <c r="G19" s="18" t="s">
        <v>13</v>
      </c>
      <c r="H19" s="18" t="s">
        <v>13</v>
      </c>
      <c r="I19" s="18" t="s">
        <v>13</v>
      </c>
      <c r="J19" s="59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94">
        <v>0</v>
      </c>
      <c r="W19" s="93">
        <v>0</v>
      </c>
      <c r="X19" s="93">
        <v>0</v>
      </c>
      <c r="Y19" s="93">
        <v>0</v>
      </c>
      <c r="Z19" s="93">
        <v>0</v>
      </c>
      <c r="AA19" s="93">
        <v>0</v>
      </c>
      <c r="AB19" s="93">
        <v>0</v>
      </c>
      <c r="AC19" s="93">
        <v>0</v>
      </c>
      <c r="AD19" s="93">
        <v>0</v>
      </c>
      <c r="AE19" s="93">
        <v>0</v>
      </c>
      <c r="AF19" s="93">
        <v>0</v>
      </c>
      <c r="AG19" s="93">
        <v>0</v>
      </c>
      <c r="AH19" s="113">
        <v>0</v>
      </c>
      <c r="AI19" s="112">
        <v>0</v>
      </c>
      <c r="AJ19" s="112">
        <v>0</v>
      </c>
      <c r="AK19" s="112">
        <v>0</v>
      </c>
      <c r="AL19" s="112">
        <v>0</v>
      </c>
      <c r="AM19" s="112">
        <v>0</v>
      </c>
      <c r="AN19" s="112">
        <v>0</v>
      </c>
      <c r="AO19" s="112">
        <v>0</v>
      </c>
      <c r="AP19" s="112">
        <v>0</v>
      </c>
      <c r="AQ19" s="112">
        <v>0</v>
      </c>
      <c r="AR19" s="112">
        <v>0</v>
      </c>
      <c r="AS19" s="112">
        <v>0</v>
      </c>
      <c r="AT19" s="142">
        <v>0</v>
      </c>
      <c r="AU19" s="143">
        <v>0</v>
      </c>
      <c r="AV19" s="143">
        <v>0</v>
      </c>
      <c r="AW19" s="143">
        <v>0</v>
      </c>
      <c r="AX19" s="143">
        <v>0</v>
      </c>
      <c r="AY19" s="143">
        <v>0</v>
      </c>
      <c r="AZ19" s="143">
        <v>0</v>
      </c>
      <c r="BA19" s="143">
        <v>0</v>
      </c>
      <c r="BB19" s="143">
        <v>0</v>
      </c>
      <c r="BC19" s="143">
        <v>0</v>
      </c>
      <c r="BD19" s="143">
        <v>0</v>
      </c>
      <c r="BE19" s="143">
        <v>0</v>
      </c>
      <c r="BF19" s="173">
        <v>0</v>
      </c>
      <c r="BG19" s="174">
        <v>0</v>
      </c>
      <c r="BH19" s="174">
        <v>0</v>
      </c>
      <c r="BI19" s="174">
        <v>0</v>
      </c>
      <c r="BJ19" s="174">
        <v>0</v>
      </c>
      <c r="BK19" s="174">
        <v>0</v>
      </c>
      <c r="BL19" s="174">
        <v>0</v>
      </c>
      <c r="BM19" s="174">
        <v>0</v>
      </c>
      <c r="BN19" s="174">
        <v>0</v>
      </c>
      <c r="BO19" s="174">
        <v>0</v>
      </c>
      <c r="BP19" s="174">
        <v>0</v>
      </c>
      <c r="BQ19" s="174">
        <v>0</v>
      </c>
      <c r="BR19" s="59">
        <v>0</v>
      </c>
      <c r="BS19" s="58">
        <v>0</v>
      </c>
      <c r="BT19" s="58">
        <v>0</v>
      </c>
      <c r="BU19" s="58">
        <v>0</v>
      </c>
      <c r="BV19" s="58">
        <v>0</v>
      </c>
      <c r="BW19" s="58">
        <v>0</v>
      </c>
      <c r="BX19" s="58">
        <v>0</v>
      </c>
      <c r="BY19" s="58">
        <v>0</v>
      </c>
      <c r="BZ19" s="58">
        <v>0</v>
      </c>
      <c r="CA19" s="58">
        <v>0</v>
      </c>
      <c r="CB19" s="58">
        <v>0</v>
      </c>
      <c r="CC19" s="210">
        <v>0</v>
      </c>
      <c r="CE19" s="19">
        <f t="shared" si="12"/>
        <v>0</v>
      </c>
      <c r="CF19" s="22">
        <f t="shared" si="13"/>
        <v>0</v>
      </c>
      <c r="CG19" s="111">
        <f t="shared" si="14"/>
        <v>0</v>
      </c>
      <c r="CH19" s="141">
        <f t="shared" si="15"/>
        <v>0</v>
      </c>
      <c r="CI19" s="172">
        <f t="shared" si="16"/>
        <v>0</v>
      </c>
      <c r="CJ19" s="19">
        <f t="shared" si="17"/>
        <v>0</v>
      </c>
    </row>
    <row r="20" spans="1:88" s="4" customFormat="1">
      <c r="A20" s="17"/>
      <c r="B20" s="162" t="s">
        <v>15</v>
      </c>
      <c r="C20" s="223" t="s">
        <v>14</v>
      </c>
      <c r="D20" s="25" t="s">
        <v>13</v>
      </c>
      <c r="E20" s="18" t="s">
        <v>13</v>
      </c>
      <c r="F20" s="18" t="s">
        <v>13</v>
      </c>
      <c r="G20" s="18" t="s">
        <v>13</v>
      </c>
      <c r="H20" s="18" t="s">
        <v>13</v>
      </c>
      <c r="I20" s="18" t="s">
        <v>13</v>
      </c>
      <c r="J20" s="59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94">
        <v>0</v>
      </c>
      <c r="W20" s="93">
        <v>0</v>
      </c>
      <c r="X20" s="93">
        <v>0</v>
      </c>
      <c r="Y20" s="93">
        <v>0</v>
      </c>
      <c r="Z20" s="93">
        <v>0</v>
      </c>
      <c r="AA20" s="93">
        <v>0</v>
      </c>
      <c r="AB20" s="93">
        <v>0</v>
      </c>
      <c r="AC20" s="93">
        <v>0</v>
      </c>
      <c r="AD20" s="93">
        <v>0</v>
      </c>
      <c r="AE20" s="93">
        <v>0</v>
      </c>
      <c r="AF20" s="93">
        <v>0</v>
      </c>
      <c r="AG20" s="93">
        <v>0</v>
      </c>
      <c r="AH20" s="113">
        <v>0</v>
      </c>
      <c r="AI20" s="112">
        <v>0</v>
      </c>
      <c r="AJ20" s="112">
        <v>0</v>
      </c>
      <c r="AK20" s="112">
        <v>0</v>
      </c>
      <c r="AL20" s="112">
        <v>0</v>
      </c>
      <c r="AM20" s="112">
        <v>0</v>
      </c>
      <c r="AN20" s="112">
        <v>0</v>
      </c>
      <c r="AO20" s="112">
        <v>0</v>
      </c>
      <c r="AP20" s="112">
        <v>0</v>
      </c>
      <c r="AQ20" s="112">
        <v>0</v>
      </c>
      <c r="AR20" s="112">
        <v>0</v>
      </c>
      <c r="AS20" s="112">
        <v>0</v>
      </c>
      <c r="AT20" s="142">
        <v>0</v>
      </c>
      <c r="AU20" s="143">
        <v>0</v>
      </c>
      <c r="AV20" s="143">
        <v>0</v>
      </c>
      <c r="AW20" s="143">
        <v>0</v>
      </c>
      <c r="AX20" s="143">
        <v>0</v>
      </c>
      <c r="AY20" s="143">
        <v>0</v>
      </c>
      <c r="AZ20" s="143">
        <v>0</v>
      </c>
      <c r="BA20" s="143">
        <v>0</v>
      </c>
      <c r="BB20" s="143">
        <v>0</v>
      </c>
      <c r="BC20" s="143">
        <v>0</v>
      </c>
      <c r="BD20" s="143">
        <v>0</v>
      </c>
      <c r="BE20" s="143">
        <v>0</v>
      </c>
      <c r="BF20" s="173">
        <v>0</v>
      </c>
      <c r="BG20" s="174">
        <v>0</v>
      </c>
      <c r="BH20" s="174">
        <v>0</v>
      </c>
      <c r="BI20" s="174">
        <v>0</v>
      </c>
      <c r="BJ20" s="174">
        <v>0</v>
      </c>
      <c r="BK20" s="174">
        <v>0</v>
      </c>
      <c r="BL20" s="174">
        <v>0</v>
      </c>
      <c r="BM20" s="174">
        <v>0</v>
      </c>
      <c r="BN20" s="174">
        <v>0</v>
      </c>
      <c r="BO20" s="174">
        <v>0</v>
      </c>
      <c r="BP20" s="174">
        <v>0</v>
      </c>
      <c r="BQ20" s="174">
        <v>0</v>
      </c>
      <c r="BR20" s="59">
        <v>0</v>
      </c>
      <c r="BS20" s="58">
        <v>0</v>
      </c>
      <c r="BT20" s="58">
        <v>0</v>
      </c>
      <c r="BU20" s="58">
        <v>0</v>
      </c>
      <c r="BV20" s="58">
        <v>0</v>
      </c>
      <c r="BW20" s="58">
        <v>0</v>
      </c>
      <c r="BX20" s="58">
        <v>0</v>
      </c>
      <c r="BY20" s="58">
        <v>0</v>
      </c>
      <c r="BZ20" s="58">
        <v>0</v>
      </c>
      <c r="CA20" s="58">
        <v>0</v>
      </c>
      <c r="CB20" s="58">
        <v>0</v>
      </c>
      <c r="CC20" s="210">
        <v>0</v>
      </c>
      <c r="CE20" s="19">
        <f t="shared" si="12"/>
        <v>0</v>
      </c>
      <c r="CF20" s="22">
        <f t="shared" si="13"/>
        <v>0</v>
      </c>
      <c r="CG20" s="111">
        <f t="shared" si="14"/>
        <v>0</v>
      </c>
      <c r="CH20" s="141">
        <f t="shared" si="15"/>
        <v>0</v>
      </c>
      <c r="CI20" s="172">
        <f t="shared" si="16"/>
        <v>0</v>
      </c>
      <c r="CJ20" s="19">
        <f t="shared" si="17"/>
        <v>0</v>
      </c>
    </row>
    <row r="21" spans="1:88" s="4" customFormat="1">
      <c r="A21" s="17"/>
      <c r="B21" s="162" t="s">
        <v>15</v>
      </c>
      <c r="C21" s="223" t="s">
        <v>14</v>
      </c>
      <c r="D21" s="25" t="s">
        <v>13</v>
      </c>
      <c r="E21" s="18" t="s">
        <v>13</v>
      </c>
      <c r="F21" s="18" t="s">
        <v>13</v>
      </c>
      <c r="G21" s="18" t="s">
        <v>13</v>
      </c>
      <c r="H21" s="18" t="s">
        <v>13</v>
      </c>
      <c r="I21" s="18" t="s">
        <v>13</v>
      </c>
      <c r="J21" s="59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94">
        <v>0</v>
      </c>
      <c r="W21" s="93">
        <v>0</v>
      </c>
      <c r="X21" s="93">
        <v>0</v>
      </c>
      <c r="Y21" s="93">
        <v>0</v>
      </c>
      <c r="Z21" s="93">
        <v>0</v>
      </c>
      <c r="AA21" s="93">
        <v>0</v>
      </c>
      <c r="AB21" s="93">
        <v>0</v>
      </c>
      <c r="AC21" s="93">
        <v>0</v>
      </c>
      <c r="AD21" s="93">
        <v>0</v>
      </c>
      <c r="AE21" s="93">
        <v>0</v>
      </c>
      <c r="AF21" s="93">
        <v>0</v>
      </c>
      <c r="AG21" s="93">
        <v>0</v>
      </c>
      <c r="AH21" s="113">
        <v>0</v>
      </c>
      <c r="AI21" s="112">
        <v>0</v>
      </c>
      <c r="AJ21" s="112">
        <v>0</v>
      </c>
      <c r="AK21" s="112">
        <v>0</v>
      </c>
      <c r="AL21" s="112">
        <v>0</v>
      </c>
      <c r="AM21" s="112">
        <v>0</v>
      </c>
      <c r="AN21" s="112">
        <v>0</v>
      </c>
      <c r="AO21" s="112">
        <v>0</v>
      </c>
      <c r="AP21" s="112">
        <v>0</v>
      </c>
      <c r="AQ21" s="112">
        <v>0</v>
      </c>
      <c r="AR21" s="112">
        <v>0</v>
      </c>
      <c r="AS21" s="112">
        <v>0</v>
      </c>
      <c r="AT21" s="142">
        <v>0</v>
      </c>
      <c r="AU21" s="143">
        <v>0</v>
      </c>
      <c r="AV21" s="143">
        <v>0</v>
      </c>
      <c r="AW21" s="143">
        <v>0</v>
      </c>
      <c r="AX21" s="143">
        <v>0</v>
      </c>
      <c r="AY21" s="143">
        <v>0</v>
      </c>
      <c r="AZ21" s="143">
        <v>0</v>
      </c>
      <c r="BA21" s="143">
        <v>0</v>
      </c>
      <c r="BB21" s="143">
        <v>0</v>
      </c>
      <c r="BC21" s="143">
        <v>0</v>
      </c>
      <c r="BD21" s="143">
        <v>0</v>
      </c>
      <c r="BE21" s="143">
        <v>0</v>
      </c>
      <c r="BF21" s="173">
        <v>0</v>
      </c>
      <c r="BG21" s="174">
        <v>0</v>
      </c>
      <c r="BH21" s="174">
        <v>0</v>
      </c>
      <c r="BI21" s="174">
        <v>0</v>
      </c>
      <c r="BJ21" s="174">
        <v>0</v>
      </c>
      <c r="BK21" s="174">
        <v>0</v>
      </c>
      <c r="BL21" s="174">
        <v>0</v>
      </c>
      <c r="BM21" s="174">
        <v>0</v>
      </c>
      <c r="BN21" s="174">
        <v>0</v>
      </c>
      <c r="BO21" s="174">
        <v>0</v>
      </c>
      <c r="BP21" s="174">
        <v>0</v>
      </c>
      <c r="BQ21" s="174">
        <v>0</v>
      </c>
      <c r="BR21" s="59">
        <v>0</v>
      </c>
      <c r="BS21" s="58">
        <v>0</v>
      </c>
      <c r="BT21" s="58">
        <v>0</v>
      </c>
      <c r="BU21" s="58">
        <v>0</v>
      </c>
      <c r="BV21" s="58">
        <v>0</v>
      </c>
      <c r="BW21" s="58">
        <v>0</v>
      </c>
      <c r="BX21" s="58">
        <v>0</v>
      </c>
      <c r="BY21" s="58">
        <v>0</v>
      </c>
      <c r="BZ21" s="58">
        <v>0</v>
      </c>
      <c r="CA21" s="58">
        <v>0</v>
      </c>
      <c r="CB21" s="58">
        <v>0</v>
      </c>
      <c r="CC21" s="210">
        <v>0</v>
      </c>
      <c r="CE21" s="19">
        <f t="shared" si="12"/>
        <v>0</v>
      </c>
      <c r="CF21" s="22">
        <f t="shared" si="13"/>
        <v>0</v>
      </c>
      <c r="CG21" s="111">
        <f t="shared" si="14"/>
        <v>0</v>
      </c>
      <c r="CH21" s="141">
        <f t="shared" si="15"/>
        <v>0</v>
      </c>
      <c r="CI21" s="172">
        <f t="shared" si="16"/>
        <v>0</v>
      </c>
      <c r="CJ21" s="19">
        <f t="shared" si="17"/>
        <v>0</v>
      </c>
    </row>
    <row r="22" spans="1:88" s="4" customFormat="1">
      <c r="A22" s="17"/>
      <c r="B22" s="162" t="s">
        <v>15</v>
      </c>
      <c r="C22" s="223" t="s">
        <v>14</v>
      </c>
      <c r="D22" s="25" t="s">
        <v>13</v>
      </c>
      <c r="E22" s="18" t="s">
        <v>13</v>
      </c>
      <c r="F22" s="18" t="s">
        <v>13</v>
      </c>
      <c r="G22" s="18" t="s">
        <v>13</v>
      </c>
      <c r="H22" s="18" t="s">
        <v>13</v>
      </c>
      <c r="I22" s="18" t="s">
        <v>13</v>
      </c>
      <c r="J22" s="59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94">
        <v>0</v>
      </c>
      <c r="W22" s="93">
        <v>0</v>
      </c>
      <c r="X22" s="93">
        <v>0</v>
      </c>
      <c r="Y22" s="93">
        <v>0</v>
      </c>
      <c r="Z22" s="93">
        <v>0</v>
      </c>
      <c r="AA22" s="93">
        <v>0</v>
      </c>
      <c r="AB22" s="93">
        <v>0</v>
      </c>
      <c r="AC22" s="93">
        <v>0</v>
      </c>
      <c r="AD22" s="93">
        <v>0</v>
      </c>
      <c r="AE22" s="93">
        <v>0</v>
      </c>
      <c r="AF22" s="93">
        <v>0</v>
      </c>
      <c r="AG22" s="93">
        <v>0</v>
      </c>
      <c r="AH22" s="113">
        <v>0</v>
      </c>
      <c r="AI22" s="112">
        <v>0</v>
      </c>
      <c r="AJ22" s="112">
        <v>0</v>
      </c>
      <c r="AK22" s="112">
        <v>0</v>
      </c>
      <c r="AL22" s="112">
        <v>0</v>
      </c>
      <c r="AM22" s="112">
        <v>0</v>
      </c>
      <c r="AN22" s="112">
        <v>0</v>
      </c>
      <c r="AO22" s="112">
        <v>0</v>
      </c>
      <c r="AP22" s="112">
        <v>0</v>
      </c>
      <c r="AQ22" s="112">
        <v>0</v>
      </c>
      <c r="AR22" s="112">
        <v>0</v>
      </c>
      <c r="AS22" s="112">
        <v>0</v>
      </c>
      <c r="AT22" s="142">
        <v>0</v>
      </c>
      <c r="AU22" s="143">
        <v>0</v>
      </c>
      <c r="AV22" s="143">
        <v>0</v>
      </c>
      <c r="AW22" s="143">
        <v>0</v>
      </c>
      <c r="AX22" s="143">
        <v>0</v>
      </c>
      <c r="AY22" s="143">
        <v>0</v>
      </c>
      <c r="AZ22" s="143">
        <v>0</v>
      </c>
      <c r="BA22" s="143">
        <v>0</v>
      </c>
      <c r="BB22" s="143">
        <v>0</v>
      </c>
      <c r="BC22" s="143">
        <v>0</v>
      </c>
      <c r="BD22" s="143">
        <v>0</v>
      </c>
      <c r="BE22" s="143">
        <v>0</v>
      </c>
      <c r="BF22" s="173">
        <v>0</v>
      </c>
      <c r="BG22" s="174">
        <v>0</v>
      </c>
      <c r="BH22" s="174">
        <v>0</v>
      </c>
      <c r="BI22" s="174">
        <v>0</v>
      </c>
      <c r="BJ22" s="174">
        <v>0</v>
      </c>
      <c r="BK22" s="174">
        <v>0</v>
      </c>
      <c r="BL22" s="174">
        <v>0</v>
      </c>
      <c r="BM22" s="174">
        <v>0</v>
      </c>
      <c r="BN22" s="174">
        <v>0</v>
      </c>
      <c r="BO22" s="174">
        <v>0</v>
      </c>
      <c r="BP22" s="174">
        <v>0</v>
      </c>
      <c r="BQ22" s="174">
        <v>0</v>
      </c>
      <c r="BR22" s="59">
        <v>0</v>
      </c>
      <c r="BS22" s="58">
        <v>0</v>
      </c>
      <c r="BT22" s="58">
        <v>0</v>
      </c>
      <c r="BU22" s="58">
        <v>0</v>
      </c>
      <c r="BV22" s="58">
        <v>0</v>
      </c>
      <c r="BW22" s="58">
        <v>0</v>
      </c>
      <c r="BX22" s="58">
        <v>0</v>
      </c>
      <c r="BY22" s="58">
        <v>0</v>
      </c>
      <c r="BZ22" s="58">
        <v>0</v>
      </c>
      <c r="CA22" s="58">
        <v>0</v>
      </c>
      <c r="CB22" s="58">
        <v>0</v>
      </c>
      <c r="CC22" s="210">
        <v>0</v>
      </c>
      <c r="CE22" s="19">
        <f t="shared" si="12"/>
        <v>0</v>
      </c>
      <c r="CF22" s="22">
        <f t="shared" si="13"/>
        <v>0</v>
      </c>
      <c r="CG22" s="111">
        <f t="shared" si="14"/>
        <v>0</v>
      </c>
      <c r="CH22" s="141">
        <f t="shared" si="15"/>
        <v>0</v>
      </c>
      <c r="CI22" s="172">
        <f t="shared" si="16"/>
        <v>0</v>
      </c>
      <c r="CJ22" s="19">
        <f t="shared" si="17"/>
        <v>0</v>
      </c>
    </row>
    <row r="23" spans="1:88" s="4" customFormat="1">
      <c r="A23" s="17"/>
      <c r="B23" s="162" t="s">
        <v>15</v>
      </c>
      <c r="C23" s="223" t="s">
        <v>14</v>
      </c>
      <c r="D23" s="25" t="s">
        <v>13</v>
      </c>
      <c r="E23" s="18" t="s">
        <v>13</v>
      </c>
      <c r="F23" s="18" t="s">
        <v>13</v>
      </c>
      <c r="G23" s="18" t="s">
        <v>13</v>
      </c>
      <c r="H23" s="18" t="s">
        <v>13</v>
      </c>
      <c r="I23" s="18" t="s">
        <v>13</v>
      </c>
      <c r="J23" s="59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94">
        <v>0</v>
      </c>
      <c r="W23" s="93">
        <v>0</v>
      </c>
      <c r="X23" s="93">
        <v>0</v>
      </c>
      <c r="Y23" s="93">
        <v>0</v>
      </c>
      <c r="Z23" s="93">
        <v>0</v>
      </c>
      <c r="AA23" s="93">
        <v>0</v>
      </c>
      <c r="AB23" s="93">
        <v>0</v>
      </c>
      <c r="AC23" s="93">
        <v>0</v>
      </c>
      <c r="AD23" s="93">
        <v>0</v>
      </c>
      <c r="AE23" s="93">
        <v>0</v>
      </c>
      <c r="AF23" s="93">
        <v>0</v>
      </c>
      <c r="AG23" s="93">
        <v>0</v>
      </c>
      <c r="AH23" s="113">
        <v>0</v>
      </c>
      <c r="AI23" s="112">
        <v>0</v>
      </c>
      <c r="AJ23" s="112">
        <v>0</v>
      </c>
      <c r="AK23" s="112">
        <v>0</v>
      </c>
      <c r="AL23" s="112">
        <v>0</v>
      </c>
      <c r="AM23" s="112">
        <v>0</v>
      </c>
      <c r="AN23" s="112">
        <v>0</v>
      </c>
      <c r="AO23" s="112">
        <v>0</v>
      </c>
      <c r="AP23" s="112">
        <v>0</v>
      </c>
      <c r="AQ23" s="112">
        <v>0</v>
      </c>
      <c r="AR23" s="112">
        <v>0</v>
      </c>
      <c r="AS23" s="112">
        <v>0</v>
      </c>
      <c r="AT23" s="142">
        <v>0</v>
      </c>
      <c r="AU23" s="143">
        <v>0</v>
      </c>
      <c r="AV23" s="143">
        <v>0</v>
      </c>
      <c r="AW23" s="143">
        <v>0</v>
      </c>
      <c r="AX23" s="143">
        <v>0</v>
      </c>
      <c r="AY23" s="143">
        <v>0</v>
      </c>
      <c r="AZ23" s="143">
        <v>0</v>
      </c>
      <c r="BA23" s="143">
        <v>0</v>
      </c>
      <c r="BB23" s="143">
        <v>0</v>
      </c>
      <c r="BC23" s="143">
        <v>0</v>
      </c>
      <c r="BD23" s="143">
        <v>0</v>
      </c>
      <c r="BE23" s="143">
        <v>0</v>
      </c>
      <c r="BF23" s="173">
        <v>0</v>
      </c>
      <c r="BG23" s="174">
        <v>0</v>
      </c>
      <c r="BH23" s="174">
        <v>0</v>
      </c>
      <c r="BI23" s="174">
        <v>0</v>
      </c>
      <c r="BJ23" s="174">
        <v>0</v>
      </c>
      <c r="BK23" s="174">
        <v>0</v>
      </c>
      <c r="BL23" s="174">
        <v>0</v>
      </c>
      <c r="BM23" s="174">
        <v>0</v>
      </c>
      <c r="BN23" s="174">
        <v>0</v>
      </c>
      <c r="BO23" s="174">
        <v>0</v>
      </c>
      <c r="BP23" s="174">
        <v>0</v>
      </c>
      <c r="BQ23" s="174">
        <v>0</v>
      </c>
      <c r="BR23" s="59">
        <v>0</v>
      </c>
      <c r="BS23" s="58">
        <v>0</v>
      </c>
      <c r="BT23" s="58">
        <v>0</v>
      </c>
      <c r="BU23" s="58">
        <v>0</v>
      </c>
      <c r="BV23" s="58">
        <v>0</v>
      </c>
      <c r="BW23" s="58">
        <v>0</v>
      </c>
      <c r="BX23" s="58">
        <v>0</v>
      </c>
      <c r="BY23" s="58">
        <v>0</v>
      </c>
      <c r="BZ23" s="58">
        <v>0</v>
      </c>
      <c r="CA23" s="58">
        <v>0</v>
      </c>
      <c r="CB23" s="58">
        <v>0</v>
      </c>
      <c r="CC23" s="210">
        <v>0</v>
      </c>
      <c r="CE23" s="19">
        <f t="shared" si="12"/>
        <v>0</v>
      </c>
      <c r="CF23" s="22">
        <f t="shared" si="13"/>
        <v>0</v>
      </c>
      <c r="CG23" s="111">
        <f t="shared" si="14"/>
        <v>0</v>
      </c>
      <c r="CH23" s="141">
        <f t="shared" si="15"/>
        <v>0</v>
      </c>
      <c r="CI23" s="172">
        <f t="shared" si="16"/>
        <v>0</v>
      </c>
      <c r="CJ23" s="19">
        <f t="shared" si="17"/>
        <v>0</v>
      </c>
    </row>
    <row r="24" spans="1:88" s="4" customFormat="1">
      <c r="A24" s="17"/>
      <c r="B24" s="16" t="s">
        <v>18</v>
      </c>
      <c r="C24" s="221"/>
      <c r="D24" s="14"/>
      <c r="E24" s="28"/>
      <c r="F24" s="28"/>
      <c r="G24" s="28"/>
      <c r="H24" s="28"/>
      <c r="I24" s="28"/>
      <c r="J24" s="10">
        <f t="shared" ref="J24:U24" si="18">SUM(J15:J23)</f>
        <v>0</v>
      </c>
      <c r="K24" s="9">
        <f t="shared" si="18"/>
        <v>0</v>
      </c>
      <c r="L24" s="9">
        <f t="shared" si="18"/>
        <v>0</v>
      </c>
      <c r="M24" s="9">
        <f t="shared" si="18"/>
        <v>0</v>
      </c>
      <c r="N24" s="9">
        <f t="shared" si="18"/>
        <v>0</v>
      </c>
      <c r="O24" s="9">
        <f t="shared" si="18"/>
        <v>0</v>
      </c>
      <c r="P24" s="9">
        <f t="shared" si="18"/>
        <v>0</v>
      </c>
      <c r="Q24" s="9">
        <f t="shared" si="18"/>
        <v>0</v>
      </c>
      <c r="R24" s="9">
        <f t="shared" si="18"/>
        <v>0</v>
      </c>
      <c r="S24" s="9">
        <f t="shared" si="18"/>
        <v>0</v>
      </c>
      <c r="T24" s="9">
        <f t="shared" si="18"/>
        <v>0</v>
      </c>
      <c r="U24" s="9">
        <f t="shared" si="18"/>
        <v>0</v>
      </c>
      <c r="V24" s="13">
        <f t="shared" ref="V24:AG24" si="19">SUM(V15:V23)</f>
        <v>1</v>
      </c>
      <c r="W24" s="12">
        <f t="shared" si="19"/>
        <v>1</v>
      </c>
      <c r="X24" s="12">
        <f t="shared" si="19"/>
        <v>2</v>
      </c>
      <c r="Y24" s="12">
        <f t="shared" si="19"/>
        <v>2</v>
      </c>
      <c r="Z24" s="12">
        <f t="shared" si="19"/>
        <v>2</v>
      </c>
      <c r="AA24" s="12">
        <f t="shared" si="19"/>
        <v>2</v>
      </c>
      <c r="AB24" s="12">
        <f t="shared" si="19"/>
        <v>2</v>
      </c>
      <c r="AC24" s="12">
        <f t="shared" si="19"/>
        <v>3</v>
      </c>
      <c r="AD24" s="12">
        <f t="shared" si="19"/>
        <v>4</v>
      </c>
      <c r="AE24" s="12">
        <f t="shared" si="19"/>
        <v>4</v>
      </c>
      <c r="AF24" s="12">
        <f t="shared" si="19"/>
        <v>4</v>
      </c>
      <c r="AG24" s="12">
        <f t="shared" si="19"/>
        <v>4</v>
      </c>
      <c r="AH24" s="114">
        <f t="shared" ref="AH24:AS24" si="20">SUM(AH15:AH23)</f>
        <v>4</v>
      </c>
      <c r="AI24" s="115">
        <f t="shared" si="20"/>
        <v>4</v>
      </c>
      <c r="AJ24" s="115">
        <f t="shared" si="20"/>
        <v>4</v>
      </c>
      <c r="AK24" s="115">
        <f t="shared" si="20"/>
        <v>4</v>
      </c>
      <c r="AL24" s="115">
        <f t="shared" si="20"/>
        <v>4</v>
      </c>
      <c r="AM24" s="115">
        <f t="shared" si="20"/>
        <v>4</v>
      </c>
      <c r="AN24" s="115">
        <f t="shared" si="20"/>
        <v>4</v>
      </c>
      <c r="AO24" s="115">
        <f t="shared" si="20"/>
        <v>4</v>
      </c>
      <c r="AP24" s="115">
        <f t="shared" si="20"/>
        <v>4</v>
      </c>
      <c r="AQ24" s="115">
        <f t="shared" si="20"/>
        <v>5</v>
      </c>
      <c r="AR24" s="115">
        <f t="shared" si="20"/>
        <v>5</v>
      </c>
      <c r="AS24" s="115">
        <f t="shared" si="20"/>
        <v>5</v>
      </c>
      <c r="AT24" s="144">
        <f t="shared" ref="AT24:BE24" si="21">SUM(AT15:AT23)</f>
        <v>6</v>
      </c>
      <c r="AU24" s="145">
        <f t="shared" si="21"/>
        <v>6</v>
      </c>
      <c r="AV24" s="145">
        <f t="shared" si="21"/>
        <v>6</v>
      </c>
      <c r="AW24" s="145">
        <f t="shared" si="21"/>
        <v>6</v>
      </c>
      <c r="AX24" s="145">
        <f t="shared" si="21"/>
        <v>6</v>
      </c>
      <c r="AY24" s="145">
        <f t="shared" si="21"/>
        <v>6</v>
      </c>
      <c r="AZ24" s="145">
        <f t="shared" si="21"/>
        <v>6</v>
      </c>
      <c r="BA24" s="145">
        <f t="shared" si="21"/>
        <v>6</v>
      </c>
      <c r="BB24" s="145">
        <f t="shared" si="21"/>
        <v>6</v>
      </c>
      <c r="BC24" s="145">
        <f t="shared" si="21"/>
        <v>6</v>
      </c>
      <c r="BD24" s="145">
        <f t="shared" si="21"/>
        <v>6</v>
      </c>
      <c r="BE24" s="145">
        <f t="shared" si="21"/>
        <v>6</v>
      </c>
      <c r="BF24" s="175">
        <f t="shared" ref="BF24:BQ24" si="22">SUM(BF15:BF23)</f>
        <v>9</v>
      </c>
      <c r="BG24" s="176">
        <f t="shared" si="22"/>
        <v>9</v>
      </c>
      <c r="BH24" s="176">
        <f t="shared" si="22"/>
        <v>9</v>
      </c>
      <c r="BI24" s="176">
        <f t="shared" si="22"/>
        <v>9</v>
      </c>
      <c r="BJ24" s="176">
        <f t="shared" si="22"/>
        <v>9</v>
      </c>
      <c r="BK24" s="176">
        <f t="shared" si="22"/>
        <v>9</v>
      </c>
      <c r="BL24" s="176">
        <f t="shared" si="22"/>
        <v>9</v>
      </c>
      <c r="BM24" s="176">
        <f t="shared" si="22"/>
        <v>9</v>
      </c>
      <c r="BN24" s="176">
        <f t="shared" si="22"/>
        <v>9</v>
      </c>
      <c r="BO24" s="176">
        <f t="shared" si="22"/>
        <v>9</v>
      </c>
      <c r="BP24" s="176">
        <f t="shared" si="22"/>
        <v>9</v>
      </c>
      <c r="BQ24" s="176">
        <f t="shared" si="22"/>
        <v>9</v>
      </c>
      <c r="BR24" s="10">
        <f t="shared" ref="BR24:CC24" si="23">SUM(BR15:BR23)</f>
        <v>10</v>
      </c>
      <c r="BS24" s="9">
        <f t="shared" si="23"/>
        <v>10</v>
      </c>
      <c r="BT24" s="9">
        <f t="shared" si="23"/>
        <v>10</v>
      </c>
      <c r="BU24" s="9">
        <f t="shared" si="23"/>
        <v>10</v>
      </c>
      <c r="BV24" s="9">
        <f t="shared" si="23"/>
        <v>10</v>
      </c>
      <c r="BW24" s="9">
        <f t="shared" si="23"/>
        <v>10</v>
      </c>
      <c r="BX24" s="9">
        <f t="shared" si="23"/>
        <v>10</v>
      </c>
      <c r="BY24" s="9">
        <f t="shared" si="23"/>
        <v>10</v>
      </c>
      <c r="BZ24" s="9">
        <f t="shared" si="23"/>
        <v>10</v>
      </c>
      <c r="CA24" s="9">
        <f t="shared" si="23"/>
        <v>10</v>
      </c>
      <c r="CB24" s="9">
        <f t="shared" si="23"/>
        <v>10</v>
      </c>
      <c r="CC24" s="190">
        <f t="shared" si="23"/>
        <v>10</v>
      </c>
      <c r="CE24" s="8">
        <f t="shared" ref="CE24:CJ24" si="24">SUM(CE15:CE23)</f>
        <v>0</v>
      </c>
      <c r="CF24" s="11">
        <f t="shared" si="24"/>
        <v>4</v>
      </c>
      <c r="CG24" s="116">
        <f t="shared" si="24"/>
        <v>5</v>
      </c>
      <c r="CH24" s="146">
        <f t="shared" si="24"/>
        <v>6</v>
      </c>
      <c r="CI24" s="177">
        <f t="shared" si="24"/>
        <v>9</v>
      </c>
      <c r="CJ24" s="8">
        <f t="shared" si="24"/>
        <v>10</v>
      </c>
    </row>
    <row r="25" spans="1:88" s="4" customFormat="1">
      <c r="A25" s="17"/>
      <c r="B25" s="37" t="s">
        <v>17</v>
      </c>
      <c r="C25" s="223"/>
      <c r="D25" s="25"/>
      <c r="E25" s="18"/>
      <c r="F25" s="18"/>
      <c r="G25" s="18"/>
      <c r="H25" s="18"/>
      <c r="I25" s="18"/>
      <c r="J25" s="33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6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117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47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78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63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211"/>
      <c r="CE25" s="61"/>
      <c r="CF25" s="34"/>
      <c r="CG25" s="119"/>
      <c r="CH25" s="149"/>
      <c r="CI25" s="180"/>
      <c r="CJ25" s="61"/>
    </row>
    <row r="26" spans="1:88" s="4" customFormat="1">
      <c r="A26" s="17"/>
      <c r="B26" s="162" t="s">
        <v>48</v>
      </c>
      <c r="C26" s="223" t="s">
        <v>14</v>
      </c>
      <c r="D26" s="25" t="s">
        <v>13</v>
      </c>
      <c r="E26" s="18" t="s">
        <v>13</v>
      </c>
      <c r="F26" s="18" t="s">
        <v>13</v>
      </c>
      <c r="G26" s="18" t="s">
        <v>13</v>
      </c>
      <c r="H26" s="18" t="s">
        <v>13</v>
      </c>
      <c r="I26" s="18" t="s">
        <v>13</v>
      </c>
      <c r="J26" s="59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1</v>
      </c>
      <c r="R26" s="58">
        <v>1</v>
      </c>
      <c r="S26" s="58">
        <v>2</v>
      </c>
      <c r="T26" s="58">
        <v>2</v>
      </c>
      <c r="U26" s="58">
        <v>3</v>
      </c>
      <c r="V26" s="94">
        <v>3</v>
      </c>
      <c r="W26" s="93">
        <v>3</v>
      </c>
      <c r="X26" s="93">
        <v>3</v>
      </c>
      <c r="Y26" s="93">
        <v>3</v>
      </c>
      <c r="Z26" s="93">
        <v>3</v>
      </c>
      <c r="AA26" s="93">
        <v>3</v>
      </c>
      <c r="AB26" s="93">
        <v>4</v>
      </c>
      <c r="AC26" s="93">
        <v>4</v>
      </c>
      <c r="AD26" s="93">
        <v>4</v>
      </c>
      <c r="AE26" s="93">
        <v>4</v>
      </c>
      <c r="AF26" s="93">
        <v>4</v>
      </c>
      <c r="AG26" s="93">
        <v>4</v>
      </c>
      <c r="AH26" s="113">
        <v>4</v>
      </c>
      <c r="AI26" s="112">
        <v>4</v>
      </c>
      <c r="AJ26" s="112">
        <v>4</v>
      </c>
      <c r="AK26" s="112">
        <v>4</v>
      </c>
      <c r="AL26" s="112">
        <v>4</v>
      </c>
      <c r="AM26" s="112">
        <v>4</v>
      </c>
      <c r="AN26" s="112">
        <v>4</v>
      </c>
      <c r="AO26" s="112">
        <v>4</v>
      </c>
      <c r="AP26" s="112">
        <v>4</v>
      </c>
      <c r="AQ26" s="112">
        <v>4</v>
      </c>
      <c r="AR26" s="112">
        <v>4</v>
      </c>
      <c r="AS26" s="112">
        <v>4</v>
      </c>
      <c r="AT26" s="142">
        <v>4</v>
      </c>
      <c r="AU26" s="143">
        <v>4</v>
      </c>
      <c r="AV26" s="143">
        <v>4</v>
      </c>
      <c r="AW26" s="143">
        <v>4</v>
      </c>
      <c r="AX26" s="143">
        <v>4</v>
      </c>
      <c r="AY26" s="143">
        <v>4</v>
      </c>
      <c r="AZ26" s="143">
        <v>5</v>
      </c>
      <c r="BA26" s="143">
        <v>5</v>
      </c>
      <c r="BB26" s="143">
        <v>5</v>
      </c>
      <c r="BC26" s="143">
        <v>5</v>
      </c>
      <c r="BD26" s="143">
        <v>5</v>
      </c>
      <c r="BE26" s="143">
        <v>5</v>
      </c>
      <c r="BF26" s="173">
        <v>6</v>
      </c>
      <c r="BG26" s="174">
        <v>6</v>
      </c>
      <c r="BH26" s="174">
        <v>6</v>
      </c>
      <c r="BI26" s="174">
        <v>6</v>
      </c>
      <c r="BJ26" s="174">
        <v>6</v>
      </c>
      <c r="BK26" s="174">
        <v>6</v>
      </c>
      <c r="BL26" s="174">
        <v>7</v>
      </c>
      <c r="BM26" s="174">
        <v>7</v>
      </c>
      <c r="BN26" s="174">
        <v>7</v>
      </c>
      <c r="BO26" s="174">
        <v>7</v>
      </c>
      <c r="BP26" s="174">
        <v>7</v>
      </c>
      <c r="BQ26" s="174">
        <v>7</v>
      </c>
      <c r="BR26" s="59">
        <v>8</v>
      </c>
      <c r="BS26" s="58">
        <v>8</v>
      </c>
      <c r="BT26" s="58">
        <v>8</v>
      </c>
      <c r="BU26" s="58">
        <v>8</v>
      </c>
      <c r="BV26" s="58">
        <v>8</v>
      </c>
      <c r="BW26" s="58">
        <v>8</v>
      </c>
      <c r="BX26" s="58">
        <v>9</v>
      </c>
      <c r="BY26" s="58">
        <v>9</v>
      </c>
      <c r="BZ26" s="58">
        <v>9</v>
      </c>
      <c r="CA26" s="58">
        <v>9</v>
      </c>
      <c r="CB26" s="58">
        <v>9</v>
      </c>
      <c r="CC26" s="210">
        <v>9</v>
      </c>
      <c r="CE26" s="19">
        <f t="shared" ref="CE26:CE34" si="25">U26</f>
        <v>3</v>
      </c>
      <c r="CF26" s="22">
        <f t="shared" ref="CF26:CF34" si="26">AG26</f>
        <v>4</v>
      </c>
      <c r="CG26" s="111">
        <f t="shared" ref="CG26:CG34" si="27">AS26</f>
        <v>4</v>
      </c>
      <c r="CH26" s="141">
        <f t="shared" ref="CH26:CH34" si="28">BE26</f>
        <v>5</v>
      </c>
      <c r="CI26" s="172">
        <f t="shared" ref="CI26:CI34" si="29">BQ26</f>
        <v>7</v>
      </c>
      <c r="CJ26" s="19">
        <f t="shared" ref="CJ26:CJ34" si="30">CC26</f>
        <v>9</v>
      </c>
    </row>
    <row r="27" spans="1:88" s="4" customFormat="1">
      <c r="A27" s="17"/>
      <c r="B27" s="162" t="s">
        <v>49</v>
      </c>
      <c r="C27" s="223" t="s">
        <v>14</v>
      </c>
      <c r="D27" s="25" t="s">
        <v>13</v>
      </c>
      <c r="E27" s="18" t="s">
        <v>13</v>
      </c>
      <c r="F27" s="18" t="s">
        <v>13</v>
      </c>
      <c r="G27" s="18" t="s">
        <v>13</v>
      </c>
      <c r="H27" s="18" t="s">
        <v>13</v>
      </c>
      <c r="I27" s="18" t="s">
        <v>13</v>
      </c>
      <c r="J27" s="59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1</v>
      </c>
      <c r="S27" s="58">
        <v>2</v>
      </c>
      <c r="T27" s="58">
        <v>3</v>
      </c>
      <c r="U27" s="58">
        <v>4</v>
      </c>
      <c r="V27" s="94">
        <v>5</v>
      </c>
      <c r="W27" s="93">
        <v>5</v>
      </c>
      <c r="X27" s="93">
        <v>5</v>
      </c>
      <c r="Y27" s="93">
        <v>5</v>
      </c>
      <c r="Z27" s="93">
        <v>6</v>
      </c>
      <c r="AA27" s="93">
        <v>6</v>
      </c>
      <c r="AB27" s="93">
        <v>6</v>
      </c>
      <c r="AC27" s="93">
        <v>6</v>
      </c>
      <c r="AD27" s="93">
        <v>6</v>
      </c>
      <c r="AE27" s="93">
        <v>6</v>
      </c>
      <c r="AF27" s="93">
        <v>6</v>
      </c>
      <c r="AG27" s="93">
        <v>6</v>
      </c>
      <c r="AH27" s="113">
        <v>6</v>
      </c>
      <c r="AI27" s="112">
        <v>6</v>
      </c>
      <c r="AJ27" s="112">
        <v>6</v>
      </c>
      <c r="AK27" s="112">
        <v>6</v>
      </c>
      <c r="AL27" s="112">
        <v>6</v>
      </c>
      <c r="AM27" s="112">
        <v>6</v>
      </c>
      <c r="AN27" s="112">
        <v>6</v>
      </c>
      <c r="AO27" s="112">
        <v>6</v>
      </c>
      <c r="AP27" s="112">
        <v>6</v>
      </c>
      <c r="AQ27" s="112">
        <v>6</v>
      </c>
      <c r="AR27" s="112">
        <v>6</v>
      </c>
      <c r="AS27" s="112">
        <v>6</v>
      </c>
      <c r="AT27" s="142">
        <v>7</v>
      </c>
      <c r="AU27" s="143">
        <v>7</v>
      </c>
      <c r="AV27" s="143">
        <v>7</v>
      </c>
      <c r="AW27" s="143">
        <v>8</v>
      </c>
      <c r="AX27" s="143">
        <v>8</v>
      </c>
      <c r="AY27" s="143">
        <v>9</v>
      </c>
      <c r="AZ27" s="143">
        <v>9</v>
      </c>
      <c r="BA27" s="143">
        <v>9</v>
      </c>
      <c r="BB27" s="143">
        <v>9</v>
      </c>
      <c r="BC27" s="143">
        <v>10</v>
      </c>
      <c r="BD27" s="143">
        <v>10</v>
      </c>
      <c r="BE27" s="143">
        <v>10</v>
      </c>
      <c r="BF27" s="173">
        <v>11</v>
      </c>
      <c r="BG27" s="174">
        <v>11</v>
      </c>
      <c r="BH27" s="174">
        <v>11</v>
      </c>
      <c r="BI27" s="174">
        <v>11</v>
      </c>
      <c r="BJ27" s="174">
        <v>11</v>
      </c>
      <c r="BK27" s="174">
        <v>11</v>
      </c>
      <c r="BL27" s="174">
        <v>12</v>
      </c>
      <c r="BM27" s="174">
        <v>12</v>
      </c>
      <c r="BN27" s="174">
        <v>12</v>
      </c>
      <c r="BO27" s="174">
        <v>12</v>
      </c>
      <c r="BP27" s="174">
        <v>12</v>
      </c>
      <c r="BQ27" s="174">
        <v>12</v>
      </c>
      <c r="BR27" s="59">
        <v>12</v>
      </c>
      <c r="BS27" s="58">
        <v>12</v>
      </c>
      <c r="BT27" s="58">
        <v>12</v>
      </c>
      <c r="BU27" s="58">
        <v>12</v>
      </c>
      <c r="BV27" s="58">
        <v>12</v>
      </c>
      <c r="BW27" s="58">
        <v>12</v>
      </c>
      <c r="BX27" s="58">
        <v>14</v>
      </c>
      <c r="BY27" s="58">
        <v>14</v>
      </c>
      <c r="BZ27" s="58">
        <v>14</v>
      </c>
      <c r="CA27" s="58">
        <v>14</v>
      </c>
      <c r="CB27" s="58">
        <v>14</v>
      </c>
      <c r="CC27" s="210">
        <v>14</v>
      </c>
      <c r="CE27" s="19">
        <f t="shared" si="25"/>
        <v>4</v>
      </c>
      <c r="CF27" s="22">
        <f t="shared" si="26"/>
        <v>6</v>
      </c>
      <c r="CG27" s="111">
        <f t="shared" si="27"/>
        <v>6</v>
      </c>
      <c r="CH27" s="141">
        <f t="shared" si="28"/>
        <v>10</v>
      </c>
      <c r="CI27" s="172">
        <f t="shared" si="29"/>
        <v>12</v>
      </c>
      <c r="CJ27" s="19">
        <f t="shared" si="30"/>
        <v>14</v>
      </c>
    </row>
    <row r="28" spans="1:88" s="4" customFormat="1">
      <c r="A28" s="17"/>
      <c r="B28" s="162" t="s">
        <v>50</v>
      </c>
      <c r="C28" s="223" t="s">
        <v>14</v>
      </c>
      <c r="D28" s="25" t="s">
        <v>13</v>
      </c>
      <c r="E28" s="18" t="s">
        <v>13</v>
      </c>
      <c r="F28" s="18" t="s">
        <v>13</v>
      </c>
      <c r="G28" s="18" t="s">
        <v>13</v>
      </c>
      <c r="H28" s="18" t="s">
        <v>13</v>
      </c>
      <c r="I28" s="18" t="s">
        <v>13</v>
      </c>
      <c r="J28" s="59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2</v>
      </c>
      <c r="R28" s="58">
        <v>2</v>
      </c>
      <c r="S28" s="58">
        <v>2</v>
      </c>
      <c r="T28" s="58">
        <v>3</v>
      </c>
      <c r="U28" s="58">
        <v>3</v>
      </c>
      <c r="V28" s="94">
        <v>4</v>
      </c>
      <c r="W28" s="93">
        <v>4</v>
      </c>
      <c r="X28" s="93">
        <v>4</v>
      </c>
      <c r="Y28" s="93">
        <v>4</v>
      </c>
      <c r="Z28" s="93">
        <v>5</v>
      </c>
      <c r="AA28" s="93">
        <v>5</v>
      </c>
      <c r="AB28" s="93">
        <v>5</v>
      </c>
      <c r="AC28" s="93">
        <v>5</v>
      </c>
      <c r="AD28" s="93">
        <v>5</v>
      </c>
      <c r="AE28" s="93">
        <v>5</v>
      </c>
      <c r="AF28" s="93">
        <v>5</v>
      </c>
      <c r="AG28" s="93">
        <v>5</v>
      </c>
      <c r="AH28" s="113">
        <v>5</v>
      </c>
      <c r="AI28" s="112">
        <v>5</v>
      </c>
      <c r="AJ28" s="112">
        <v>5</v>
      </c>
      <c r="AK28" s="112">
        <v>5</v>
      </c>
      <c r="AL28" s="112">
        <v>5</v>
      </c>
      <c r="AM28" s="112">
        <v>5</v>
      </c>
      <c r="AN28" s="112">
        <v>5</v>
      </c>
      <c r="AO28" s="112">
        <v>5</v>
      </c>
      <c r="AP28" s="112">
        <v>5</v>
      </c>
      <c r="AQ28" s="112">
        <v>5</v>
      </c>
      <c r="AR28" s="112">
        <v>5</v>
      </c>
      <c r="AS28" s="112">
        <v>5</v>
      </c>
      <c r="AT28" s="142">
        <v>6</v>
      </c>
      <c r="AU28" s="143">
        <v>6</v>
      </c>
      <c r="AV28" s="143">
        <v>6</v>
      </c>
      <c r="AW28" s="143">
        <v>6</v>
      </c>
      <c r="AX28" s="143">
        <v>6</v>
      </c>
      <c r="AY28" s="143">
        <v>7</v>
      </c>
      <c r="AZ28" s="143">
        <v>7</v>
      </c>
      <c r="BA28" s="143">
        <v>7</v>
      </c>
      <c r="BB28" s="143">
        <v>7</v>
      </c>
      <c r="BC28" s="143">
        <v>8</v>
      </c>
      <c r="BD28" s="143">
        <v>8</v>
      </c>
      <c r="BE28" s="143">
        <v>8</v>
      </c>
      <c r="BF28" s="173">
        <v>8</v>
      </c>
      <c r="BG28" s="174">
        <v>8</v>
      </c>
      <c r="BH28" s="174">
        <v>8</v>
      </c>
      <c r="BI28" s="174">
        <v>8</v>
      </c>
      <c r="BJ28" s="174">
        <v>8</v>
      </c>
      <c r="BK28" s="174">
        <v>8</v>
      </c>
      <c r="BL28" s="174">
        <v>9</v>
      </c>
      <c r="BM28" s="174">
        <v>9</v>
      </c>
      <c r="BN28" s="174">
        <v>9</v>
      </c>
      <c r="BO28" s="174">
        <v>9</v>
      </c>
      <c r="BP28" s="174">
        <v>10</v>
      </c>
      <c r="BQ28" s="174">
        <v>10</v>
      </c>
      <c r="BR28" s="59">
        <v>11</v>
      </c>
      <c r="BS28" s="58">
        <v>11</v>
      </c>
      <c r="BT28" s="58">
        <v>11</v>
      </c>
      <c r="BU28" s="58">
        <v>12</v>
      </c>
      <c r="BV28" s="58">
        <v>12</v>
      </c>
      <c r="BW28" s="58">
        <v>12</v>
      </c>
      <c r="BX28" s="58">
        <v>12</v>
      </c>
      <c r="BY28" s="58">
        <v>14</v>
      </c>
      <c r="BZ28" s="58">
        <v>14</v>
      </c>
      <c r="CA28" s="58">
        <v>14</v>
      </c>
      <c r="CB28" s="58">
        <v>14</v>
      </c>
      <c r="CC28" s="210">
        <v>14</v>
      </c>
      <c r="CE28" s="19">
        <f t="shared" si="25"/>
        <v>3</v>
      </c>
      <c r="CF28" s="22">
        <f t="shared" si="26"/>
        <v>5</v>
      </c>
      <c r="CG28" s="111">
        <f t="shared" si="27"/>
        <v>5</v>
      </c>
      <c r="CH28" s="141">
        <f t="shared" si="28"/>
        <v>8</v>
      </c>
      <c r="CI28" s="172">
        <f t="shared" si="29"/>
        <v>10</v>
      </c>
      <c r="CJ28" s="19">
        <f t="shared" si="30"/>
        <v>14</v>
      </c>
    </row>
    <row r="29" spans="1:88" s="4" customFormat="1">
      <c r="A29" s="17"/>
      <c r="B29" s="162" t="s">
        <v>51</v>
      </c>
      <c r="C29" s="223" t="s">
        <v>14</v>
      </c>
      <c r="D29" s="25" t="s">
        <v>13</v>
      </c>
      <c r="E29" s="18" t="s">
        <v>13</v>
      </c>
      <c r="F29" s="18" t="s">
        <v>13</v>
      </c>
      <c r="G29" s="18" t="s">
        <v>13</v>
      </c>
      <c r="H29" s="18" t="s">
        <v>13</v>
      </c>
      <c r="I29" s="18" t="s">
        <v>13</v>
      </c>
      <c r="J29" s="59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1</v>
      </c>
      <c r="U29" s="58">
        <v>1</v>
      </c>
      <c r="V29" s="94">
        <v>1</v>
      </c>
      <c r="W29" s="93">
        <v>2</v>
      </c>
      <c r="X29" s="93">
        <v>2</v>
      </c>
      <c r="Y29" s="93">
        <v>2</v>
      </c>
      <c r="Z29" s="93">
        <v>2</v>
      </c>
      <c r="AA29" s="93">
        <v>2</v>
      </c>
      <c r="AB29" s="93">
        <v>2</v>
      </c>
      <c r="AC29" s="93">
        <v>2</v>
      </c>
      <c r="AD29" s="93">
        <v>2</v>
      </c>
      <c r="AE29" s="93">
        <v>2</v>
      </c>
      <c r="AF29" s="93">
        <v>2</v>
      </c>
      <c r="AG29" s="93">
        <v>2</v>
      </c>
      <c r="AH29" s="113">
        <v>2</v>
      </c>
      <c r="AI29" s="112">
        <v>2</v>
      </c>
      <c r="AJ29" s="112">
        <v>2</v>
      </c>
      <c r="AK29" s="112">
        <v>2</v>
      </c>
      <c r="AL29" s="112">
        <v>2</v>
      </c>
      <c r="AM29" s="112">
        <v>2</v>
      </c>
      <c r="AN29" s="112">
        <v>2</v>
      </c>
      <c r="AO29" s="112">
        <v>2</v>
      </c>
      <c r="AP29" s="112">
        <v>2</v>
      </c>
      <c r="AQ29" s="112">
        <v>2</v>
      </c>
      <c r="AR29" s="112">
        <v>2</v>
      </c>
      <c r="AS29" s="112">
        <v>2</v>
      </c>
      <c r="AT29" s="142">
        <v>3</v>
      </c>
      <c r="AU29" s="143">
        <v>3</v>
      </c>
      <c r="AV29" s="143">
        <v>3</v>
      </c>
      <c r="AW29" s="143">
        <v>3</v>
      </c>
      <c r="AX29" s="143">
        <v>3</v>
      </c>
      <c r="AY29" s="143">
        <v>3</v>
      </c>
      <c r="AZ29" s="143">
        <v>3</v>
      </c>
      <c r="BA29" s="143">
        <v>3</v>
      </c>
      <c r="BB29" s="143">
        <v>3</v>
      </c>
      <c r="BC29" s="143">
        <v>3</v>
      </c>
      <c r="BD29" s="143">
        <v>3</v>
      </c>
      <c r="BE29" s="143">
        <v>3</v>
      </c>
      <c r="BF29" s="173">
        <v>3</v>
      </c>
      <c r="BG29" s="174">
        <v>3</v>
      </c>
      <c r="BH29" s="174">
        <v>3</v>
      </c>
      <c r="BI29" s="174">
        <v>3</v>
      </c>
      <c r="BJ29" s="174">
        <v>3</v>
      </c>
      <c r="BK29" s="174">
        <v>3</v>
      </c>
      <c r="BL29" s="174">
        <v>3</v>
      </c>
      <c r="BM29" s="174">
        <v>3</v>
      </c>
      <c r="BN29" s="174">
        <v>3</v>
      </c>
      <c r="BO29" s="174">
        <v>3</v>
      </c>
      <c r="BP29" s="174">
        <v>3</v>
      </c>
      <c r="BQ29" s="174">
        <v>3</v>
      </c>
      <c r="BR29" s="59">
        <v>4</v>
      </c>
      <c r="BS29" s="58">
        <v>4</v>
      </c>
      <c r="BT29" s="58">
        <v>4</v>
      </c>
      <c r="BU29" s="58">
        <v>4</v>
      </c>
      <c r="BV29" s="58">
        <v>4</v>
      </c>
      <c r="BW29" s="58">
        <v>4</v>
      </c>
      <c r="BX29" s="58">
        <v>4</v>
      </c>
      <c r="BY29" s="58">
        <v>4</v>
      </c>
      <c r="BZ29" s="58">
        <v>4</v>
      </c>
      <c r="CA29" s="58">
        <v>4</v>
      </c>
      <c r="CB29" s="58">
        <v>4</v>
      </c>
      <c r="CC29" s="210">
        <v>4</v>
      </c>
      <c r="CE29" s="19">
        <f t="shared" si="25"/>
        <v>1</v>
      </c>
      <c r="CF29" s="22">
        <f t="shared" si="26"/>
        <v>2</v>
      </c>
      <c r="CG29" s="111">
        <f t="shared" si="27"/>
        <v>2</v>
      </c>
      <c r="CH29" s="141">
        <f t="shared" si="28"/>
        <v>3</v>
      </c>
      <c r="CI29" s="172">
        <f t="shared" si="29"/>
        <v>3</v>
      </c>
      <c r="CJ29" s="19">
        <f t="shared" si="30"/>
        <v>4</v>
      </c>
    </row>
    <row r="30" spans="1:88" s="4" customFormat="1">
      <c r="A30" s="17"/>
      <c r="B30" s="162" t="s">
        <v>15</v>
      </c>
      <c r="C30" s="223" t="s">
        <v>14</v>
      </c>
      <c r="D30" s="25" t="s">
        <v>13</v>
      </c>
      <c r="E30" s="18" t="s">
        <v>13</v>
      </c>
      <c r="F30" s="18" t="s">
        <v>13</v>
      </c>
      <c r="G30" s="18" t="s">
        <v>13</v>
      </c>
      <c r="H30" s="18" t="s">
        <v>13</v>
      </c>
      <c r="I30" s="18" t="s">
        <v>13</v>
      </c>
      <c r="J30" s="59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94">
        <v>0</v>
      </c>
      <c r="W30" s="93">
        <v>0</v>
      </c>
      <c r="X30" s="93">
        <v>0</v>
      </c>
      <c r="Y30" s="93">
        <v>0</v>
      </c>
      <c r="Z30" s="93">
        <v>0</v>
      </c>
      <c r="AA30" s="93">
        <v>0</v>
      </c>
      <c r="AB30" s="93">
        <v>0</v>
      </c>
      <c r="AC30" s="93">
        <v>0</v>
      </c>
      <c r="AD30" s="93">
        <v>0</v>
      </c>
      <c r="AE30" s="93">
        <v>0</v>
      </c>
      <c r="AF30" s="93">
        <v>0</v>
      </c>
      <c r="AG30" s="93">
        <v>0</v>
      </c>
      <c r="AH30" s="113">
        <v>0</v>
      </c>
      <c r="AI30" s="112">
        <v>0</v>
      </c>
      <c r="AJ30" s="112">
        <v>0</v>
      </c>
      <c r="AK30" s="112">
        <v>0</v>
      </c>
      <c r="AL30" s="112">
        <v>0</v>
      </c>
      <c r="AM30" s="112">
        <v>0</v>
      </c>
      <c r="AN30" s="112">
        <v>0</v>
      </c>
      <c r="AO30" s="112">
        <v>0</v>
      </c>
      <c r="AP30" s="112">
        <v>0</v>
      </c>
      <c r="AQ30" s="112">
        <v>0</v>
      </c>
      <c r="AR30" s="112">
        <v>0</v>
      </c>
      <c r="AS30" s="112">
        <v>0</v>
      </c>
      <c r="AT30" s="142">
        <v>0</v>
      </c>
      <c r="AU30" s="143">
        <v>0</v>
      </c>
      <c r="AV30" s="143">
        <v>0</v>
      </c>
      <c r="AW30" s="143">
        <v>0</v>
      </c>
      <c r="AX30" s="143">
        <v>0</v>
      </c>
      <c r="AY30" s="143">
        <v>0</v>
      </c>
      <c r="AZ30" s="143">
        <v>0</v>
      </c>
      <c r="BA30" s="143">
        <v>0</v>
      </c>
      <c r="BB30" s="143">
        <v>0</v>
      </c>
      <c r="BC30" s="143">
        <v>0</v>
      </c>
      <c r="BD30" s="143">
        <v>0</v>
      </c>
      <c r="BE30" s="143">
        <v>0</v>
      </c>
      <c r="BF30" s="173">
        <v>0</v>
      </c>
      <c r="BG30" s="174">
        <v>0</v>
      </c>
      <c r="BH30" s="174">
        <v>0</v>
      </c>
      <c r="BI30" s="174">
        <v>0</v>
      </c>
      <c r="BJ30" s="174">
        <v>0</v>
      </c>
      <c r="BK30" s="174">
        <v>0</v>
      </c>
      <c r="BL30" s="174">
        <v>0</v>
      </c>
      <c r="BM30" s="174">
        <v>0</v>
      </c>
      <c r="BN30" s="174">
        <v>0</v>
      </c>
      <c r="BO30" s="174">
        <v>0</v>
      </c>
      <c r="BP30" s="174">
        <v>0</v>
      </c>
      <c r="BQ30" s="174">
        <v>0</v>
      </c>
      <c r="BR30" s="59">
        <v>0</v>
      </c>
      <c r="BS30" s="58">
        <v>0</v>
      </c>
      <c r="BT30" s="58">
        <v>0</v>
      </c>
      <c r="BU30" s="58">
        <v>0</v>
      </c>
      <c r="BV30" s="58">
        <v>0</v>
      </c>
      <c r="BW30" s="58">
        <v>0</v>
      </c>
      <c r="BX30" s="58">
        <v>0</v>
      </c>
      <c r="BY30" s="58">
        <v>0</v>
      </c>
      <c r="BZ30" s="58">
        <v>0</v>
      </c>
      <c r="CA30" s="58">
        <v>0</v>
      </c>
      <c r="CB30" s="58">
        <v>0</v>
      </c>
      <c r="CC30" s="210">
        <v>0</v>
      </c>
      <c r="CE30" s="19">
        <f t="shared" si="25"/>
        <v>0</v>
      </c>
      <c r="CF30" s="22">
        <f t="shared" si="26"/>
        <v>0</v>
      </c>
      <c r="CG30" s="111">
        <f t="shared" si="27"/>
        <v>0</v>
      </c>
      <c r="CH30" s="141">
        <f t="shared" si="28"/>
        <v>0</v>
      </c>
      <c r="CI30" s="172">
        <f t="shared" si="29"/>
        <v>0</v>
      </c>
      <c r="CJ30" s="19">
        <f t="shared" si="30"/>
        <v>0</v>
      </c>
    </row>
    <row r="31" spans="1:88" s="4" customFormat="1">
      <c r="A31" s="17"/>
      <c r="B31" s="162" t="s">
        <v>15</v>
      </c>
      <c r="C31" s="223" t="s">
        <v>14</v>
      </c>
      <c r="D31" s="25" t="s">
        <v>13</v>
      </c>
      <c r="E31" s="18" t="s">
        <v>13</v>
      </c>
      <c r="F31" s="18" t="s">
        <v>13</v>
      </c>
      <c r="G31" s="18" t="s">
        <v>13</v>
      </c>
      <c r="H31" s="18" t="s">
        <v>13</v>
      </c>
      <c r="I31" s="18" t="s">
        <v>13</v>
      </c>
      <c r="J31" s="59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94">
        <v>0</v>
      </c>
      <c r="W31" s="93">
        <v>0</v>
      </c>
      <c r="X31" s="93">
        <v>0</v>
      </c>
      <c r="Y31" s="93">
        <v>0</v>
      </c>
      <c r="Z31" s="93">
        <v>0</v>
      </c>
      <c r="AA31" s="93">
        <v>0</v>
      </c>
      <c r="AB31" s="93">
        <v>0</v>
      </c>
      <c r="AC31" s="93">
        <v>0</v>
      </c>
      <c r="AD31" s="93">
        <v>0</v>
      </c>
      <c r="AE31" s="93">
        <v>0</v>
      </c>
      <c r="AF31" s="93">
        <v>0</v>
      </c>
      <c r="AG31" s="93">
        <v>0</v>
      </c>
      <c r="AH31" s="113">
        <v>0</v>
      </c>
      <c r="AI31" s="112">
        <v>0</v>
      </c>
      <c r="AJ31" s="112">
        <v>0</v>
      </c>
      <c r="AK31" s="112">
        <v>0</v>
      </c>
      <c r="AL31" s="112">
        <v>0</v>
      </c>
      <c r="AM31" s="112">
        <v>0</v>
      </c>
      <c r="AN31" s="112">
        <v>0</v>
      </c>
      <c r="AO31" s="112">
        <v>0</v>
      </c>
      <c r="AP31" s="112">
        <v>0</v>
      </c>
      <c r="AQ31" s="112">
        <v>0</v>
      </c>
      <c r="AR31" s="112">
        <v>0</v>
      </c>
      <c r="AS31" s="112">
        <v>0</v>
      </c>
      <c r="AT31" s="142">
        <v>0</v>
      </c>
      <c r="AU31" s="143">
        <v>0</v>
      </c>
      <c r="AV31" s="143">
        <v>0</v>
      </c>
      <c r="AW31" s="143">
        <v>0</v>
      </c>
      <c r="AX31" s="143">
        <v>0</v>
      </c>
      <c r="AY31" s="143">
        <v>0</v>
      </c>
      <c r="AZ31" s="143">
        <v>0</v>
      </c>
      <c r="BA31" s="143">
        <v>0</v>
      </c>
      <c r="BB31" s="143">
        <v>0</v>
      </c>
      <c r="BC31" s="143">
        <v>0</v>
      </c>
      <c r="BD31" s="143">
        <v>0</v>
      </c>
      <c r="BE31" s="143">
        <v>0</v>
      </c>
      <c r="BF31" s="173">
        <v>0</v>
      </c>
      <c r="BG31" s="174">
        <v>0</v>
      </c>
      <c r="BH31" s="174">
        <v>0</v>
      </c>
      <c r="BI31" s="174">
        <v>0</v>
      </c>
      <c r="BJ31" s="174">
        <v>0</v>
      </c>
      <c r="BK31" s="174">
        <v>0</v>
      </c>
      <c r="BL31" s="174">
        <v>0</v>
      </c>
      <c r="BM31" s="174">
        <v>0</v>
      </c>
      <c r="BN31" s="174">
        <v>0</v>
      </c>
      <c r="BO31" s="174">
        <v>0</v>
      </c>
      <c r="BP31" s="174">
        <v>0</v>
      </c>
      <c r="BQ31" s="174">
        <v>0</v>
      </c>
      <c r="BR31" s="59">
        <v>0</v>
      </c>
      <c r="BS31" s="58">
        <v>0</v>
      </c>
      <c r="BT31" s="58">
        <v>0</v>
      </c>
      <c r="BU31" s="58">
        <v>0</v>
      </c>
      <c r="BV31" s="58">
        <v>0</v>
      </c>
      <c r="BW31" s="58">
        <v>0</v>
      </c>
      <c r="BX31" s="58">
        <v>0</v>
      </c>
      <c r="BY31" s="58">
        <v>0</v>
      </c>
      <c r="BZ31" s="58">
        <v>0</v>
      </c>
      <c r="CA31" s="58">
        <v>0</v>
      </c>
      <c r="CB31" s="58">
        <v>0</v>
      </c>
      <c r="CC31" s="210">
        <v>0</v>
      </c>
      <c r="CE31" s="19">
        <f t="shared" si="25"/>
        <v>0</v>
      </c>
      <c r="CF31" s="22">
        <f t="shared" si="26"/>
        <v>0</v>
      </c>
      <c r="CG31" s="111">
        <f t="shared" si="27"/>
        <v>0</v>
      </c>
      <c r="CH31" s="141">
        <f t="shared" si="28"/>
        <v>0</v>
      </c>
      <c r="CI31" s="172">
        <f t="shared" si="29"/>
        <v>0</v>
      </c>
      <c r="CJ31" s="19">
        <f t="shared" si="30"/>
        <v>0</v>
      </c>
    </row>
    <row r="32" spans="1:88" s="4" customFormat="1">
      <c r="A32" s="17"/>
      <c r="B32" s="162" t="s">
        <v>15</v>
      </c>
      <c r="C32" s="223" t="s">
        <v>14</v>
      </c>
      <c r="D32" s="25" t="s">
        <v>13</v>
      </c>
      <c r="E32" s="18" t="s">
        <v>13</v>
      </c>
      <c r="F32" s="18" t="s">
        <v>13</v>
      </c>
      <c r="G32" s="18" t="s">
        <v>13</v>
      </c>
      <c r="H32" s="18" t="s">
        <v>13</v>
      </c>
      <c r="I32" s="18" t="s">
        <v>13</v>
      </c>
      <c r="J32" s="59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94">
        <v>0</v>
      </c>
      <c r="W32" s="93">
        <v>0</v>
      </c>
      <c r="X32" s="93">
        <v>0</v>
      </c>
      <c r="Y32" s="93">
        <v>0</v>
      </c>
      <c r="Z32" s="93">
        <v>0</v>
      </c>
      <c r="AA32" s="93">
        <v>0</v>
      </c>
      <c r="AB32" s="93">
        <v>0</v>
      </c>
      <c r="AC32" s="93">
        <v>0</v>
      </c>
      <c r="AD32" s="93">
        <v>0</v>
      </c>
      <c r="AE32" s="93">
        <v>0</v>
      </c>
      <c r="AF32" s="93">
        <v>0</v>
      </c>
      <c r="AG32" s="93">
        <v>0</v>
      </c>
      <c r="AH32" s="113">
        <v>0</v>
      </c>
      <c r="AI32" s="112">
        <v>0</v>
      </c>
      <c r="AJ32" s="112">
        <v>0</v>
      </c>
      <c r="AK32" s="112">
        <v>0</v>
      </c>
      <c r="AL32" s="112">
        <v>0</v>
      </c>
      <c r="AM32" s="112">
        <v>0</v>
      </c>
      <c r="AN32" s="112">
        <v>0</v>
      </c>
      <c r="AO32" s="112">
        <v>0</v>
      </c>
      <c r="AP32" s="112">
        <v>0</v>
      </c>
      <c r="AQ32" s="112">
        <v>0</v>
      </c>
      <c r="AR32" s="112">
        <v>0</v>
      </c>
      <c r="AS32" s="112">
        <v>0</v>
      </c>
      <c r="AT32" s="142">
        <v>0</v>
      </c>
      <c r="AU32" s="143">
        <v>0</v>
      </c>
      <c r="AV32" s="143">
        <v>0</v>
      </c>
      <c r="AW32" s="143">
        <v>0</v>
      </c>
      <c r="AX32" s="143">
        <v>0</v>
      </c>
      <c r="AY32" s="143">
        <v>0</v>
      </c>
      <c r="AZ32" s="143">
        <v>0</v>
      </c>
      <c r="BA32" s="143">
        <v>0</v>
      </c>
      <c r="BB32" s="143">
        <v>0</v>
      </c>
      <c r="BC32" s="143">
        <v>0</v>
      </c>
      <c r="BD32" s="143">
        <v>0</v>
      </c>
      <c r="BE32" s="143">
        <v>0</v>
      </c>
      <c r="BF32" s="173">
        <v>0</v>
      </c>
      <c r="BG32" s="174">
        <v>0</v>
      </c>
      <c r="BH32" s="174">
        <v>0</v>
      </c>
      <c r="BI32" s="174">
        <v>0</v>
      </c>
      <c r="BJ32" s="174">
        <v>0</v>
      </c>
      <c r="BK32" s="174">
        <v>0</v>
      </c>
      <c r="BL32" s="174">
        <v>0</v>
      </c>
      <c r="BM32" s="174">
        <v>0</v>
      </c>
      <c r="BN32" s="174">
        <v>0</v>
      </c>
      <c r="BO32" s="174">
        <v>0</v>
      </c>
      <c r="BP32" s="174">
        <v>0</v>
      </c>
      <c r="BQ32" s="174">
        <v>0</v>
      </c>
      <c r="BR32" s="59">
        <v>0</v>
      </c>
      <c r="BS32" s="58">
        <v>0</v>
      </c>
      <c r="BT32" s="58">
        <v>0</v>
      </c>
      <c r="BU32" s="58">
        <v>0</v>
      </c>
      <c r="BV32" s="58">
        <v>0</v>
      </c>
      <c r="BW32" s="58">
        <v>0</v>
      </c>
      <c r="BX32" s="58">
        <v>0</v>
      </c>
      <c r="BY32" s="58">
        <v>0</v>
      </c>
      <c r="BZ32" s="58">
        <v>0</v>
      </c>
      <c r="CA32" s="58">
        <v>0</v>
      </c>
      <c r="CB32" s="58">
        <v>0</v>
      </c>
      <c r="CC32" s="210">
        <v>0</v>
      </c>
      <c r="CE32" s="19">
        <f t="shared" si="25"/>
        <v>0</v>
      </c>
      <c r="CF32" s="22">
        <f t="shared" si="26"/>
        <v>0</v>
      </c>
      <c r="CG32" s="111">
        <f t="shared" si="27"/>
        <v>0</v>
      </c>
      <c r="CH32" s="141">
        <f t="shared" si="28"/>
        <v>0</v>
      </c>
      <c r="CI32" s="172">
        <f t="shared" si="29"/>
        <v>0</v>
      </c>
      <c r="CJ32" s="19">
        <f t="shared" si="30"/>
        <v>0</v>
      </c>
    </row>
    <row r="33" spans="1:88" s="4" customFormat="1">
      <c r="A33" s="17"/>
      <c r="B33" s="162" t="s">
        <v>15</v>
      </c>
      <c r="C33" s="224" t="s">
        <v>14</v>
      </c>
      <c r="D33" s="60" t="s">
        <v>13</v>
      </c>
      <c r="E33" s="18" t="s">
        <v>13</v>
      </c>
      <c r="F33" s="18" t="s">
        <v>13</v>
      </c>
      <c r="G33" s="18" t="s">
        <v>13</v>
      </c>
      <c r="H33" s="18" t="s">
        <v>13</v>
      </c>
      <c r="I33" s="18" t="s">
        <v>13</v>
      </c>
      <c r="J33" s="59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94">
        <v>0</v>
      </c>
      <c r="W33" s="93">
        <v>0</v>
      </c>
      <c r="X33" s="93">
        <v>0</v>
      </c>
      <c r="Y33" s="93">
        <v>0</v>
      </c>
      <c r="Z33" s="93">
        <v>0</v>
      </c>
      <c r="AA33" s="93">
        <v>0</v>
      </c>
      <c r="AB33" s="93">
        <v>0</v>
      </c>
      <c r="AC33" s="93">
        <v>0</v>
      </c>
      <c r="AD33" s="93">
        <v>0</v>
      </c>
      <c r="AE33" s="93">
        <v>0</v>
      </c>
      <c r="AF33" s="93">
        <v>0</v>
      </c>
      <c r="AG33" s="93">
        <v>0</v>
      </c>
      <c r="AH33" s="113">
        <v>0</v>
      </c>
      <c r="AI33" s="112">
        <v>0</v>
      </c>
      <c r="AJ33" s="112">
        <v>0</v>
      </c>
      <c r="AK33" s="112">
        <v>0</v>
      </c>
      <c r="AL33" s="112">
        <v>0</v>
      </c>
      <c r="AM33" s="112">
        <v>0</v>
      </c>
      <c r="AN33" s="112">
        <v>0</v>
      </c>
      <c r="AO33" s="112">
        <v>0</v>
      </c>
      <c r="AP33" s="112">
        <v>0</v>
      </c>
      <c r="AQ33" s="112">
        <v>0</v>
      </c>
      <c r="AR33" s="112">
        <v>0</v>
      </c>
      <c r="AS33" s="112">
        <v>0</v>
      </c>
      <c r="AT33" s="142">
        <v>0</v>
      </c>
      <c r="AU33" s="143">
        <v>0</v>
      </c>
      <c r="AV33" s="143">
        <v>0</v>
      </c>
      <c r="AW33" s="143">
        <v>0</v>
      </c>
      <c r="AX33" s="143">
        <v>0</v>
      </c>
      <c r="AY33" s="143">
        <v>0</v>
      </c>
      <c r="AZ33" s="143">
        <v>0</v>
      </c>
      <c r="BA33" s="143">
        <v>0</v>
      </c>
      <c r="BB33" s="143">
        <v>0</v>
      </c>
      <c r="BC33" s="143">
        <v>0</v>
      </c>
      <c r="BD33" s="143">
        <v>0</v>
      </c>
      <c r="BE33" s="143">
        <v>0</v>
      </c>
      <c r="BF33" s="173">
        <v>0</v>
      </c>
      <c r="BG33" s="174">
        <v>0</v>
      </c>
      <c r="BH33" s="174">
        <v>0</v>
      </c>
      <c r="BI33" s="174">
        <v>0</v>
      </c>
      <c r="BJ33" s="174">
        <v>0</v>
      </c>
      <c r="BK33" s="174">
        <v>0</v>
      </c>
      <c r="BL33" s="174">
        <v>0</v>
      </c>
      <c r="BM33" s="174">
        <v>0</v>
      </c>
      <c r="BN33" s="174">
        <v>0</v>
      </c>
      <c r="BO33" s="174">
        <v>0</v>
      </c>
      <c r="BP33" s="174">
        <v>0</v>
      </c>
      <c r="BQ33" s="174">
        <v>0</v>
      </c>
      <c r="BR33" s="59">
        <v>0</v>
      </c>
      <c r="BS33" s="58">
        <v>0</v>
      </c>
      <c r="BT33" s="58">
        <v>0</v>
      </c>
      <c r="BU33" s="58">
        <v>0</v>
      </c>
      <c r="BV33" s="58">
        <v>0</v>
      </c>
      <c r="BW33" s="58">
        <v>0</v>
      </c>
      <c r="BX33" s="58">
        <v>0</v>
      </c>
      <c r="BY33" s="58">
        <v>0</v>
      </c>
      <c r="BZ33" s="58">
        <v>0</v>
      </c>
      <c r="CA33" s="58">
        <v>0</v>
      </c>
      <c r="CB33" s="58">
        <v>0</v>
      </c>
      <c r="CC33" s="210">
        <v>0</v>
      </c>
      <c r="CE33" s="19">
        <f t="shared" si="25"/>
        <v>0</v>
      </c>
      <c r="CF33" s="22">
        <f t="shared" si="26"/>
        <v>0</v>
      </c>
      <c r="CG33" s="111">
        <f t="shared" si="27"/>
        <v>0</v>
      </c>
      <c r="CH33" s="141">
        <f t="shared" si="28"/>
        <v>0</v>
      </c>
      <c r="CI33" s="172">
        <f t="shared" si="29"/>
        <v>0</v>
      </c>
      <c r="CJ33" s="19">
        <f t="shared" si="30"/>
        <v>0</v>
      </c>
    </row>
    <row r="34" spans="1:88" s="4" customFormat="1">
      <c r="A34" s="17"/>
      <c r="B34" s="16" t="s">
        <v>16</v>
      </c>
      <c r="C34" s="221"/>
      <c r="D34" s="14"/>
      <c r="E34" s="28"/>
      <c r="F34" s="28"/>
      <c r="G34" s="28"/>
      <c r="H34" s="28"/>
      <c r="I34" s="28"/>
      <c r="J34" s="10">
        <f t="shared" ref="J34:U34" si="31">SUM(J26:J33)</f>
        <v>0</v>
      </c>
      <c r="K34" s="9">
        <f t="shared" si="31"/>
        <v>0</v>
      </c>
      <c r="L34" s="9">
        <f t="shared" si="31"/>
        <v>0</v>
      </c>
      <c r="M34" s="9">
        <f t="shared" si="31"/>
        <v>0</v>
      </c>
      <c r="N34" s="9">
        <f t="shared" si="31"/>
        <v>0</v>
      </c>
      <c r="O34" s="9">
        <f t="shared" si="31"/>
        <v>0</v>
      </c>
      <c r="P34" s="9">
        <f t="shared" si="31"/>
        <v>0</v>
      </c>
      <c r="Q34" s="9">
        <f t="shared" si="31"/>
        <v>3</v>
      </c>
      <c r="R34" s="9">
        <f t="shared" si="31"/>
        <v>4</v>
      </c>
      <c r="S34" s="9">
        <f t="shared" si="31"/>
        <v>6</v>
      </c>
      <c r="T34" s="9">
        <f t="shared" si="31"/>
        <v>9</v>
      </c>
      <c r="U34" s="9">
        <f t="shared" si="31"/>
        <v>11</v>
      </c>
      <c r="V34" s="13">
        <f t="shared" ref="V34:AG34" si="32">SUM(V26:V33)</f>
        <v>13</v>
      </c>
      <c r="W34" s="12">
        <f t="shared" si="32"/>
        <v>14</v>
      </c>
      <c r="X34" s="12">
        <f t="shared" si="32"/>
        <v>14</v>
      </c>
      <c r="Y34" s="12">
        <f t="shared" si="32"/>
        <v>14</v>
      </c>
      <c r="Z34" s="12">
        <f t="shared" si="32"/>
        <v>16</v>
      </c>
      <c r="AA34" s="12">
        <f t="shared" si="32"/>
        <v>16</v>
      </c>
      <c r="AB34" s="12">
        <f t="shared" si="32"/>
        <v>17</v>
      </c>
      <c r="AC34" s="12">
        <f t="shared" si="32"/>
        <v>17</v>
      </c>
      <c r="AD34" s="12">
        <f t="shared" si="32"/>
        <v>17</v>
      </c>
      <c r="AE34" s="12">
        <f t="shared" si="32"/>
        <v>17</v>
      </c>
      <c r="AF34" s="12">
        <f t="shared" si="32"/>
        <v>17</v>
      </c>
      <c r="AG34" s="12">
        <f t="shared" si="32"/>
        <v>17</v>
      </c>
      <c r="AH34" s="114">
        <f t="shared" ref="AH34:AS34" si="33">SUM(AH26:AH33)</f>
        <v>17</v>
      </c>
      <c r="AI34" s="115">
        <f t="shared" si="33"/>
        <v>17</v>
      </c>
      <c r="AJ34" s="115">
        <f t="shared" si="33"/>
        <v>17</v>
      </c>
      <c r="AK34" s="115">
        <f t="shared" si="33"/>
        <v>17</v>
      </c>
      <c r="AL34" s="115">
        <f t="shared" si="33"/>
        <v>17</v>
      </c>
      <c r="AM34" s="115">
        <f t="shared" si="33"/>
        <v>17</v>
      </c>
      <c r="AN34" s="115">
        <f t="shared" si="33"/>
        <v>17</v>
      </c>
      <c r="AO34" s="115">
        <f t="shared" si="33"/>
        <v>17</v>
      </c>
      <c r="AP34" s="115">
        <f t="shared" si="33"/>
        <v>17</v>
      </c>
      <c r="AQ34" s="115">
        <f t="shared" si="33"/>
        <v>17</v>
      </c>
      <c r="AR34" s="115">
        <f t="shared" si="33"/>
        <v>17</v>
      </c>
      <c r="AS34" s="115">
        <f t="shared" si="33"/>
        <v>17</v>
      </c>
      <c r="AT34" s="144">
        <f t="shared" ref="AT34:BE34" si="34">SUM(AT26:AT33)</f>
        <v>20</v>
      </c>
      <c r="AU34" s="145">
        <f t="shared" si="34"/>
        <v>20</v>
      </c>
      <c r="AV34" s="145">
        <f t="shared" si="34"/>
        <v>20</v>
      </c>
      <c r="AW34" s="145">
        <f t="shared" si="34"/>
        <v>21</v>
      </c>
      <c r="AX34" s="145">
        <f t="shared" si="34"/>
        <v>21</v>
      </c>
      <c r="AY34" s="145">
        <f t="shared" si="34"/>
        <v>23</v>
      </c>
      <c r="AZ34" s="145">
        <f t="shared" si="34"/>
        <v>24</v>
      </c>
      <c r="BA34" s="145">
        <f t="shared" si="34"/>
        <v>24</v>
      </c>
      <c r="BB34" s="145">
        <f t="shared" si="34"/>
        <v>24</v>
      </c>
      <c r="BC34" s="145">
        <f t="shared" si="34"/>
        <v>26</v>
      </c>
      <c r="BD34" s="145">
        <f t="shared" si="34"/>
        <v>26</v>
      </c>
      <c r="BE34" s="145">
        <f t="shared" si="34"/>
        <v>26</v>
      </c>
      <c r="BF34" s="175">
        <f t="shared" ref="BF34:BQ34" si="35">SUM(BF26:BF33)</f>
        <v>28</v>
      </c>
      <c r="BG34" s="176">
        <f t="shared" si="35"/>
        <v>28</v>
      </c>
      <c r="BH34" s="176">
        <f t="shared" si="35"/>
        <v>28</v>
      </c>
      <c r="BI34" s="176">
        <f t="shared" si="35"/>
        <v>28</v>
      </c>
      <c r="BJ34" s="176">
        <f t="shared" si="35"/>
        <v>28</v>
      </c>
      <c r="BK34" s="176">
        <f t="shared" si="35"/>
        <v>28</v>
      </c>
      <c r="BL34" s="176">
        <f t="shared" si="35"/>
        <v>31</v>
      </c>
      <c r="BM34" s="176">
        <f t="shared" si="35"/>
        <v>31</v>
      </c>
      <c r="BN34" s="176">
        <f t="shared" si="35"/>
        <v>31</v>
      </c>
      <c r="BO34" s="176">
        <f t="shared" si="35"/>
        <v>31</v>
      </c>
      <c r="BP34" s="176">
        <f t="shared" si="35"/>
        <v>32</v>
      </c>
      <c r="BQ34" s="176">
        <f t="shared" si="35"/>
        <v>32</v>
      </c>
      <c r="BR34" s="10">
        <f t="shared" ref="BR34:CC34" si="36">SUM(BR26:BR33)</f>
        <v>35</v>
      </c>
      <c r="BS34" s="9">
        <f t="shared" si="36"/>
        <v>35</v>
      </c>
      <c r="BT34" s="9">
        <f t="shared" si="36"/>
        <v>35</v>
      </c>
      <c r="BU34" s="9">
        <f t="shared" si="36"/>
        <v>36</v>
      </c>
      <c r="BV34" s="9">
        <f t="shared" si="36"/>
        <v>36</v>
      </c>
      <c r="BW34" s="9">
        <f t="shared" si="36"/>
        <v>36</v>
      </c>
      <c r="BX34" s="9">
        <f t="shared" si="36"/>
        <v>39</v>
      </c>
      <c r="BY34" s="9">
        <f t="shared" si="36"/>
        <v>41</v>
      </c>
      <c r="BZ34" s="9">
        <f t="shared" si="36"/>
        <v>41</v>
      </c>
      <c r="CA34" s="9">
        <f t="shared" si="36"/>
        <v>41</v>
      </c>
      <c r="CB34" s="9">
        <f t="shared" si="36"/>
        <v>41</v>
      </c>
      <c r="CC34" s="190">
        <f t="shared" si="36"/>
        <v>41</v>
      </c>
      <c r="CE34" s="8">
        <f t="shared" si="25"/>
        <v>11</v>
      </c>
      <c r="CF34" s="11">
        <f t="shared" si="26"/>
        <v>17</v>
      </c>
      <c r="CG34" s="116">
        <f t="shared" si="27"/>
        <v>17</v>
      </c>
      <c r="CH34" s="146">
        <f t="shared" si="28"/>
        <v>26</v>
      </c>
      <c r="CI34" s="177">
        <f t="shared" si="29"/>
        <v>32</v>
      </c>
      <c r="CJ34" s="8">
        <f t="shared" si="30"/>
        <v>41</v>
      </c>
    </row>
    <row r="35" spans="1:88" s="4" customFormat="1">
      <c r="A35" s="17"/>
      <c r="B35" s="37" t="s">
        <v>149</v>
      </c>
      <c r="C35" s="223"/>
      <c r="D35" s="25"/>
      <c r="E35" s="18"/>
      <c r="F35" s="18"/>
      <c r="G35" s="18"/>
      <c r="H35" s="18"/>
      <c r="I35" s="18"/>
      <c r="J35" s="33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6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117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47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78"/>
      <c r="BG35" s="179"/>
      <c r="BH35" s="179"/>
      <c r="BI35" s="179"/>
      <c r="BJ35" s="179"/>
      <c r="BK35" s="179"/>
      <c r="BL35" s="179"/>
      <c r="BM35" s="179"/>
      <c r="BN35" s="179"/>
      <c r="BO35" s="179"/>
      <c r="BP35" s="179"/>
      <c r="BQ35" s="179"/>
      <c r="BR35" s="63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211"/>
      <c r="CE35" s="61"/>
      <c r="CF35" s="34"/>
      <c r="CG35" s="119"/>
      <c r="CH35" s="149"/>
      <c r="CI35" s="180"/>
      <c r="CJ35" s="61"/>
    </row>
    <row r="36" spans="1:88" s="4" customFormat="1">
      <c r="A36" s="17"/>
      <c r="B36" s="162" t="s">
        <v>15</v>
      </c>
      <c r="C36" s="223" t="s">
        <v>14</v>
      </c>
      <c r="D36" s="25" t="s">
        <v>13</v>
      </c>
      <c r="E36" s="18" t="s">
        <v>13</v>
      </c>
      <c r="F36" s="18" t="s">
        <v>13</v>
      </c>
      <c r="G36" s="18" t="s">
        <v>13</v>
      </c>
      <c r="H36" s="18" t="s">
        <v>13</v>
      </c>
      <c r="I36" s="18" t="s">
        <v>13</v>
      </c>
      <c r="J36" s="59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1</v>
      </c>
      <c r="R36" s="58">
        <v>1</v>
      </c>
      <c r="S36" s="58">
        <v>1</v>
      </c>
      <c r="T36" s="58">
        <v>1</v>
      </c>
      <c r="U36" s="58">
        <v>1</v>
      </c>
      <c r="V36" s="94">
        <v>1</v>
      </c>
      <c r="W36" s="93">
        <v>1</v>
      </c>
      <c r="X36" s="93">
        <v>1</v>
      </c>
      <c r="Y36" s="93">
        <v>1</v>
      </c>
      <c r="Z36" s="93">
        <v>1</v>
      </c>
      <c r="AA36" s="93">
        <v>1</v>
      </c>
      <c r="AB36" s="93">
        <v>1</v>
      </c>
      <c r="AC36" s="93">
        <v>1</v>
      </c>
      <c r="AD36" s="93">
        <v>1</v>
      </c>
      <c r="AE36" s="93">
        <v>1</v>
      </c>
      <c r="AF36" s="93">
        <v>1</v>
      </c>
      <c r="AG36" s="93">
        <v>1</v>
      </c>
      <c r="AH36" s="113">
        <v>1</v>
      </c>
      <c r="AI36" s="112">
        <v>1</v>
      </c>
      <c r="AJ36" s="112">
        <v>1</v>
      </c>
      <c r="AK36" s="112">
        <v>1</v>
      </c>
      <c r="AL36" s="112">
        <v>1</v>
      </c>
      <c r="AM36" s="112">
        <v>1</v>
      </c>
      <c r="AN36" s="112">
        <v>1</v>
      </c>
      <c r="AO36" s="112">
        <v>1</v>
      </c>
      <c r="AP36" s="112">
        <v>1</v>
      </c>
      <c r="AQ36" s="112">
        <v>1</v>
      </c>
      <c r="AR36" s="112">
        <v>1</v>
      </c>
      <c r="AS36" s="112">
        <v>1</v>
      </c>
      <c r="AT36" s="142">
        <v>2</v>
      </c>
      <c r="AU36" s="143">
        <v>2</v>
      </c>
      <c r="AV36" s="143">
        <v>2</v>
      </c>
      <c r="AW36" s="143">
        <v>2</v>
      </c>
      <c r="AX36" s="143">
        <v>2</v>
      </c>
      <c r="AY36" s="143">
        <v>2</v>
      </c>
      <c r="AZ36" s="143">
        <v>2</v>
      </c>
      <c r="BA36" s="143">
        <v>2</v>
      </c>
      <c r="BB36" s="143">
        <v>2</v>
      </c>
      <c r="BC36" s="143">
        <v>2</v>
      </c>
      <c r="BD36" s="143">
        <v>2</v>
      </c>
      <c r="BE36" s="143">
        <v>2</v>
      </c>
      <c r="BF36" s="173">
        <v>3</v>
      </c>
      <c r="BG36" s="174">
        <v>3</v>
      </c>
      <c r="BH36" s="174">
        <v>3</v>
      </c>
      <c r="BI36" s="174">
        <v>3</v>
      </c>
      <c r="BJ36" s="174">
        <v>3</v>
      </c>
      <c r="BK36" s="174">
        <v>3</v>
      </c>
      <c r="BL36" s="174">
        <v>3</v>
      </c>
      <c r="BM36" s="174">
        <v>3</v>
      </c>
      <c r="BN36" s="174">
        <v>3</v>
      </c>
      <c r="BO36" s="174">
        <v>3</v>
      </c>
      <c r="BP36" s="174">
        <v>3</v>
      </c>
      <c r="BQ36" s="174">
        <v>3</v>
      </c>
      <c r="BR36" s="59">
        <v>3</v>
      </c>
      <c r="BS36" s="58">
        <v>3</v>
      </c>
      <c r="BT36" s="58">
        <v>3</v>
      </c>
      <c r="BU36" s="58">
        <v>3</v>
      </c>
      <c r="BV36" s="58">
        <v>3</v>
      </c>
      <c r="BW36" s="58">
        <v>3</v>
      </c>
      <c r="BX36" s="58">
        <v>3</v>
      </c>
      <c r="BY36" s="58">
        <v>3</v>
      </c>
      <c r="BZ36" s="58">
        <v>3</v>
      </c>
      <c r="CA36" s="58">
        <v>3</v>
      </c>
      <c r="CB36" s="58">
        <v>3</v>
      </c>
      <c r="CC36" s="210">
        <v>3</v>
      </c>
      <c r="CE36" s="19">
        <f t="shared" ref="CE36:CE44" si="37">U36</f>
        <v>1</v>
      </c>
      <c r="CF36" s="22">
        <f t="shared" ref="CF36:CF44" si="38">AG36</f>
        <v>1</v>
      </c>
      <c r="CG36" s="111">
        <f t="shared" ref="CG36:CG44" si="39">AS36</f>
        <v>1</v>
      </c>
      <c r="CH36" s="141">
        <f t="shared" ref="CH36:CH44" si="40">BE36</f>
        <v>2</v>
      </c>
      <c r="CI36" s="172">
        <f t="shared" ref="CI36:CI44" si="41">BQ36</f>
        <v>3</v>
      </c>
      <c r="CJ36" s="19">
        <f t="shared" ref="CJ36:CJ44" si="42">CC36</f>
        <v>3</v>
      </c>
    </row>
    <row r="37" spans="1:88" s="4" customFormat="1">
      <c r="A37" s="17"/>
      <c r="B37" s="162" t="s">
        <v>15</v>
      </c>
      <c r="C37" s="223" t="s">
        <v>14</v>
      </c>
      <c r="D37" s="25" t="s">
        <v>13</v>
      </c>
      <c r="E37" s="18" t="s">
        <v>13</v>
      </c>
      <c r="F37" s="18" t="s">
        <v>13</v>
      </c>
      <c r="G37" s="18" t="s">
        <v>13</v>
      </c>
      <c r="H37" s="18" t="s">
        <v>13</v>
      </c>
      <c r="I37" s="18" t="s">
        <v>13</v>
      </c>
      <c r="J37" s="59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94">
        <v>0</v>
      </c>
      <c r="W37" s="93">
        <v>0</v>
      </c>
      <c r="X37" s="93">
        <v>0</v>
      </c>
      <c r="Y37" s="93">
        <v>1</v>
      </c>
      <c r="Z37" s="93">
        <v>1</v>
      </c>
      <c r="AA37" s="93">
        <v>1</v>
      </c>
      <c r="AB37" s="93">
        <v>1</v>
      </c>
      <c r="AC37" s="93">
        <v>1</v>
      </c>
      <c r="AD37" s="93">
        <v>1</v>
      </c>
      <c r="AE37" s="93">
        <v>1</v>
      </c>
      <c r="AF37" s="93">
        <v>1</v>
      </c>
      <c r="AG37" s="93">
        <v>1</v>
      </c>
      <c r="AH37" s="113">
        <v>1</v>
      </c>
      <c r="AI37" s="112">
        <v>1</v>
      </c>
      <c r="AJ37" s="112">
        <v>1</v>
      </c>
      <c r="AK37" s="112">
        <v>1</v>
      </c>
      <c r="AL37" s="112">
        <v>1</v>
      </c>
      <c r="AM37" s="112">
        <v>1</v>
      </c>
      <c r="AN37" s="112">
        <v>1</v>
      </c>
      <c r="AO37" s="112">
        <v>1</v>
      </c>
      <c r="AP37" s="112">
        <v>1</v>
      </c>
      <c r="AQ37" s="112">
        <v>1</v>
      </c>
      <c r="AR37" s="112">
        <v>1</v>
      </c>
      <c r="AS37" s="112">
        <v>1</v>
      </c>
      <c r="AT37" s="142">
        <v>1</v>
      </c>
      <c r="AU37" s="143">
        <v>1</v>
      </c>
      <c r="AV37" s="143">
        <v>1</v>
      </c>
      <c r="AW37" s="143">
        <v>1</v>
      </c>
      <c r="AX37" s="143">
        <v>1</v>
      </c>
      <c r="AY37" s="143">
        <v>1</v>
      </c>
      <c r="AZ37" s="143">
        <v>1</v>
      </c>
      <c r="BA37" s="143">
        <v>1</v>
      </c>
      <c r="BB37" s="143">
        <v>1</v>
      </c>
      <c r="BC37" s="143">
        <v>1</v>
      </c>
      <c r="BD37" s="143">
        <v>1</v>
      </c>
      <c r="BE37" s="143">
        <v>1</v>
      </c>
      <c r="BF37" s="173">
        <v>1</v>
      </c>
      <c r="BG37" s="174">
        <v>1</v>
      </c>
      <c r="BH37" s="174">
        <v>1</v>
      </c>
      <c r="BI37" s="174">
        <v>1</v>
      </c>
      <c r="BJ37" s="174">
        <v>1</v>
      </c>
      <c r="BK37" s="174">
        <v>1</v>
      </c>
      <c r="BL37" s="174">
        <v>1</v>
      </c>
      <c r="BM37" s="174">
        <v>1</v>
      </c>
      <c r="BN37" s="174">
        <v>1</v>
      </c>
      <c r="BO37" s="174">
        <v>1</v>
      </c>
      <c r="BP37" s="174">
        <v>1</v>
      </c>
      <c r="BQ37" s="174">
        <v>1</v>
      </c>
      <c r="BR37" s="59">
        <v>2</v>
      </c>
      <c r="BS37" s="58">
        <v>2</v>
      </c>
      <c r="BT37" s="58">
        <v>2</v>
      </c>
      <c r="BU37" s="58">
        <v>2</v>
      </c>
      <c r="BV37" s="58">
        <v>2</v>
      </c>
      <c r="BW37" s="58">
        <v>2</v>
      </c>
      <c r="BX37" s="58">
        <v>2</v>
      </c>
      <c r="BY37" s="58">
        <v>2</v>
      </c>
      <c r="BZ37" s="58">
        <v>2</v>
      </c>
      <c r="CA37" s="58">
        <v>2</v>
      </c>
      <c r="CB37" s="58">
        <v>2</v>
      </c>
      <c r="CC37" s="210">
        <v>2</v>
      </c>
      <c r="CE37" s="19">
        <f t="shared" si="37"/>
        <v>0</v>
      </c>
      <c r="CF37" s="22">
        <f t="shared" si="38"/>
        <v>1</v>
      </c>
      <c r="CG37" s="111">
        <f t="shared" si="39"/>
        <v>1</v>
      </c>
      <c r="CH37" s="141">
        <f t="shared" si="40"/>
        <v>1</v>
      </c>
      <c r="CI37" s="172">
        <f t="shared" si="41"/>
        <v>1</v>
      </c>
      <c r="CJ37" s="19">
        <f t="shared" si="42"/>
        <v>2</v>
      </c>
    </row>
    <row r="38" spans="1:88" s="4" customFormat="1">
      <c r="A38" s="17"/>
      <c r="B38" s="162" t="s">
        <v>15</v>
      </c>
      <c r="C38" s="223" t="s">
        <v>14</v>
      </c>
      <c r="D38" s="25" t="s">
        <v>13</v>
      </c>
      <c r="E38" s="18" t="s">
        <v>13</v>
      </c>
      <c r="F38" s="18" t="s">
        <v>13</v>
      </c>
      <c r="G38" s="18" t="s">
        <v>13</v>
      </c>
      <c r="H38" s="18" t="s">
        <v>13</v>
      </c>
      <c r="I38" s="18" t="s">
        <v>13</v>
      </c>
      <c r="J38" s="59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94">
        <v>0</v>
      </c>
      <c r="W38" s="93">
        <v>0</v>
      </c>
      <c r="X38" s="93">
        <v>0</v>
      </c>
      <c r="Y38" s="93">
        <v>0</v>
      </c>
      <c r="Z38" s="93">
        <v>0</v>
      </c>
      <c r="AA38" s="93">
        <v>0</v>
      </c>
      <c r="AB38" s="93">
        <v>0</v>
      </c>
      <c r="AC38" s="93">
        <v>0</v>
      </c>
      <c r="AD38" s="93">
        <v>0</v>
      </c>
      <c r="AE38" s="93">
        <v>0</v>
      </c>
      <c r="AF38" s="93">
        <v>0</v>
      </c>
      <c r="AG38" s="93">
        <v>0</v>
      </c>
      <c r="AH38" s="113">
        <v>0</v>
      </c>
      <c r="AI38" s="112">
        <v>0</v>
      </c>
      <c r="AJ38" s="112">
        <v>0</v>
      </c>
      <c r="AK38" s="112">
        <v>0</v>
      </c>
      <c r="AL38" s="112">
        <v>0</v>
      </c>
      <c r="AM38" s="112">
        <v>0</v>
      </c>
      <c r="AN38" s="112">
        <v>0</v>
      </c>
      <c r="AO38" s="112">
        <v>0</v>
      </c>
      <c r="AP38" s="112">
        <v>0</v>
      </c>
      <c r="AQ38" s="112">
        <v>0</v>
      </c>
      <c r="AR38" s="112">
        <v>0</v>
      </c>
      <c r="AS38" s="112">
        <v>0</v>
      </c>
      <c r="AT38" s="142">
        <v>1</v>
      </c>
      <c r="AU38" s="143">
        <v>1</v>
      </c>
      <c r="AV38" s="143">
        <v>1</v>
      </c>
      <c r="AW38" s="143">
        <v>1</v>
      </c>
      <c r="AX38" s="143">
        <v>1</v>
      </c>
      <c r="AY38" s="143">
        <v>1</v>
      </c>
      <c r="AZ38" s="143">
        <v>1</v>
      </c>
      <c r="BA38" s="143">
        <v>1</v>
      </c>
      <c r="BB38" s="143">
        <v>1</v>
      </c>
      <c r="BC38" s="143">
        <v>1</v>
      </c>
      <c r="BD38" s="143">
        <v>1</v>
      </c>
      <c r="BE38" s="143">
        <v>1</v>
      </c>
      <c r="BF38" s="173">
        <v>1</v>
      </c>
      <c r="BG38" s="174">
        <v>1</v>
      </c>
      <c r="BH38" s="174">
        <v>1</v>
      </c>
      <c r="BI38" s="174">
        <v>1</v>
      </c>
      <c r="BJ38" s="174">
        <v>1</v>
      </c>
      <c r="BK38" s="174">
        <v>1</v>
      </c>
      <c r="BL38" s="174">
        <v>1</v>
      </c>
      <c r="BM38" s="174">
        <v>1</v>
      </c>
      <c r="BN38" s="174">
        <v>1</v>
      </c>
      <c r="BO38" s="174">
        <v>1</v>
      </c>
      <c r="BP38" s="174">
        <v>1</v>
      </c>
      <c r="BQ38" s="174">
        <v>1</v>
      </c>
      <c r="BR38" s="59">
        <v>2</v>
      </c>
      <c r="BS38" s="58">
        <v>2</v>
      </c>
      <c r="BT38" s="58">
        <v>2</v>
      </c>
      <c r="BU38" s="58">
        <v>2</v>
      </c>
      <c r="BV38" s="58">
        <v>2</v>
      </c>
      <c r="BW38" s="58">
        <v>2</v>
      </c>
      <c r="BX38" s="58">
        <v>2</v>
      </c>
      <c r="BY38" s="58">
        <v>2</v>
      </c>
      <c r="BZ38" s="58">
        <v>2</v>
      </c>
      <c r="CA38" s="58">
        <v>2</v>
      </c>
      <c r="CB38" s="58">
        <v>2</v>
      </c>
      <c r="CC38" s="210">
        <v>2</v>
      </c>
      <c r="CE38" s="19">
        <f t="shared" si="37"/>
        <v>0</v>
      </c>
      <c r="CF38" s="22">
        <f t="shared" si="38"/>
        <v>0</v>
      </c>
      <c r="CG38" s="111">
        <f t="shared" si="39"/>
        <v>0</v>
      </c>
      <c r="CH38" s="141">
        <f t="shared" si="40"/>
        <v>1</v>
      </c>
      <c r="CI38" s="172">
        <f t="shared" si="41"/>
        <v>1</v>
      </c>
      <c r="CJ38" s="19">
        <f t="shared" si="42"/>
        <v>2</v>
      </c>
    </row>
    <row r="39" spans="1:88" s="4" customFormat="1">
      <c r="A39" s="17"/>
      <c r="B39" s="162" t="s">
        <v>15</v>
      </c>
      <c r="C39" s="223" t="s">
        <v>14</v>
      </c>
      <c r="D39" s="25" t="s">
        <v>13</v>
      </c>
      <c r="E39" s="18" t="s">
        <v>13</v>
      </c>
      <c r="F39" s="18" t="s">
        <v>13</v>
      </c>
      <c r="G39" s="18" t="s">
        <v>13</v>
      </c>
      <c r="H39" s="18" t="s">
        <v>13</v>
      </c>
      <c r="I39" s="18" t="s">
        <v>13</v>
      </c>
      <c r="J39" s="59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94">
        <v>0</v>
      </c>
      <c r="W39" s="93">
        <v>0</v>
      </c>
      <c r="X39" s="93">
        <v>0</v>
      </c>
      <c r="Y39" s="93">
        <v>0</v>
      </c>
      <c r="Z39" s="93">
        <v>0</v>
      </c>
      <c r="AA39" s="93">
        <v>0</v>
      </c>
      <c r="AB39" s="93">
        <v>0</v>
      </c>
      <c r="AC39" s="93">
        <v>0</v>
      </c>
      <c r="AD39" s="93">
        <v>0</v>
      </c>
      <c r="AE39" s="93">
        <v>0</v>
      </c>
      <c r="AF39" s="93">
        <v>0</v>
      </c>
      <c r="AG39" s="93">
        <v>0</v>
      </c>
      <c r="AH39" s="113">
        <v>0</v>
      </c>
      <c r="AI39" s="112">
        <v>0</v>
      </c>
      <c r="AJ39" s="112">
        <v>0</v>
      </c>
      <c r="AK39" s="112">
        <v>0</v>
      </c>
      <c r="AL39" s="112">
        <v>0</v>
      </c>
      <c r="AM39" s="112">
        <v>0</v>
      </c>
      <c r="AN39" s="112">
        <v>0</v>
      </c>
      <c r="AO39" s="112">
        <v>0</v>
      </c>
      <c r="AP39" s="112">
        <v>0</v>
      </c>
      <c r="AQ39" s="112">
        <v>0</v>
      </c>
      <c r="AR39" s="112">
        <v>0</v>
      </c>
      <c r="AS39" s="112">
        <v>0</v>
      </c>
      <c r="AT39" s="142">
        <v>0</v>
      </c>
      <c r="AU39" s="143">
        <v>0</v>
      </c>
      <c r="AV39" s="143">
        <v>0</v>
      </c>
      <c r="AW39" s="143">
        <v>0</v>
      </c>
      <c r="AX39" s="143">
        <v>0</v>
      </c>
      <c r="AY39" s="143">
        <v>0</v>
      </c>
      <c r="AZ39" s="143">
        <v>0</v>
      </c>
      <c r="BA39" s="143">
        <v>0</v>
      </c>
      <c r="BB39" s="143">
        <v>0</v>
      </c>
      <c r="BC39" s="143">
        <v>0</v>
      </c>
      <c r="BD39" s="143">
        <v>0</v>
      </c>
      <c r="BE39" s="143">
        <v>0</v>
      </c>
      <c r="BF39" s="173">
        <v>0</v>
      </c>
      <c r="BG39" s="174">
        <v>0</v>
      </c>
      <c r="BH39" s="174">
        <v>0</v>
      </c>
      <c r="BI39" s="174">
        <v>0</v>
      </c>
      <c r="BJ39" s="174">
        <v>0</v>
      </c>
      <c r="BK39" s="174">
        <v>0</v>
      </c>
      <c r="BL39" s="174">
        <v>0</v>
      </c>
      <c r="BM39" s="174">
        <v>0</v>
      </c>
      <c r="BN39" s="174">
        <v>0</v>
      </c>
      <c r="BO39" s="174">
        <v>0</v>
      </c>
      <c r="BP39" s="174">
        <v>0</v>
      </c>
      <c r="BQ39" s="174">
        <v>0</v>
      </c>
      <c r="BR39" s="59">
        <v>0</v>
      </c>
      <c r="BS39" s="58">
        <v>0</v>
      </c>
      <c r="BT39" s="58">
        <v>0</v>
      </c>
      <c r="BU39" s="58">
        <v>0</v>
      </c>
      <c r="BV39" s="58">
        <v>0</v>
      </c>
      <c r="BW39" s="58">
        <v>0</v>
      </c>
      <c r="BX39" s="58">
        <v>0</v>
      </c>
      <c r="BY39" s="58">
        <v>0</v>
      </c>
      <c r="BZ39" s="58">
        <v>0</v>
      </c>
      <c r="CA39" s="58">
        <v>0</v>
      </c>
      <c r="CB39" s="58">
        <v>0</v>
      </c>
      <c r="CC39" s="210">
        <v>0</v>
      </c>
      <c r="CE39" s="19">
        <f t="shared" si="37"/>
        <v>0</v>
      </c>
      <c r="CF39" s="22">
        <f t="shared" si="38"/>
        <v>0</v>
      </c>
      <c r="CG39" s="111">
        <f t="shared" si="39"/>
        <v>0</v>
      </c>
      <c r="CH39" s="141">
        <f t="shared" si="40"/>
        <v>0</v>
      </c>
      <c r="CI39" s="172">
        <f t="shared" si="41"/>
        <v>0</v>
      </c>
      <c r="CJ39" s="19">
        <f t="shared" si="42"/>
        <v>0</v>
      </c>
    </row>
    <row r="40" spans="1:88" s="4" customFormat="1">
      <c r="A40" s="17"/>
      <c r="B40" s="162" t="s">
        <v>15</v>
      </c>
      <c r="C40" s="223" t="s">
        <v>14</v>
      </c>
      <c r="D40" s="25" t="s">
        <v>13</v>
      </c>
      <c r="E40" s="18" t="s">
        <v>13</v>
      </c>
      <c r="F40" s="18" t="s">
        <v>13</v>
      </c>
      <c r="G40" s="18" t="s">
        <v>13</v>
      </c>
      <c r="H40" s="18" t="s">
        <v>13</v>
      </c>
      <c r="I40" s="18" t="s">
        <v>13</v>
      </c>
      <c r="J40" s="59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94">
        <v>0</v>
      </c>
      <c r="W40" s="93">
        <v>0</v>
      </c>
      <c r="X40" s="93">
        <v>0</v>
      </c>
      <c r="Y40" s="93">
        <v>0</v>
      </c>
      <c r="Z40" s="93">
        <v>0</v>
      </c>
      <c r="AA40" s="93">
        <v>0</v>
      </c>
      <c r="AB40" s="93">
        <v>0</v>
      </c>
      <c r="AC40" s="93">
        <v>0</v>
      </c>
      <c r="AD40" s="93">
        <v>0</v>
      </c>
      <c r="AE40" s="93">
        <v>0</v>
      </c>
      <c r="AF40" s="93">
        <v>0</v>
      </c>
      <c r="AG40" s="93">
        <v>0</v>
      </c>
      <c r="AH40" s="113">
        <v>0</v>
      </c>
      <c r="AI40" s="112">
        <v>0</v>
      </c>
      <c r="AJ40" s="112">
        <v>0</v>
      </c>
      <c r="AK40" s="112">
        <v>0</v>
      </c>
      <c r="AL40" s="112">
        <v>0</v>
      </c>
      <c r="AM40" s="112">
        <v>0</v>
      </c>
      <c r="AN40" s="112">
        <v>0</v>
      </c>
      <c r="AO40" s="112">
        <v>0</v>
      </c>
      <c r="AP40" s="112">
        <v>0</v>
      </c>
      <c r="AQ40" s="112">
        <v>0</v>
      </c>
      <c r="AR40" s="112">
        <v>0</v>
      </c>
      <c r="AS40" s="112">
        <v>0</v>
      </c>
      <c r="AT40" s="142">
        <v>0</v>
      </c>
      <c r="AU40" s="143">
        <v>0</v>
      </c>
      <c r="AV40" s="143">
        <v>0</v>
      </c>
      <c r="AW40" s="143">
        <v>0</v>
      </c>
      <c r="AX40" s="143">
        <v>0</v>
      </c>
      <c r="AY40" s="143">
        <v>0</v>
      </c>
      <c r="AZ40" s="143">
        <v>0</v>
      </c>
      <c r="BA40" s="143">
        <v>0</v>
      </c>
      <c r="BB40" s="143">
        <v>0</v>
      </c>
      <c r="BC40" s="143">
        <v>0</v>
      </c>
      <c r="BD40" s="143">
        <v>0</v>
      </c>
      <c r="BE40" s="143">
        <v>0</v>
      </c>
      <c r="BF40" s="173">
        <v>0</v>
      </c>
      <c r="BG40" s="174">
        <v>0</v>
      </c>
      <c r="BH40" s="174">
        <v>0</v>
      </c>
      <c r="BI40" s="174">
        <v>0</v>
      </c>
      <c r="BJ40" s="174">
        <v>0</v>
      </c>
      <c r="BK40" s="174">
        <v>0</v>
      </c>
      <c r="BL40" s="174">
        <v>0</v>
      </c>
      <c r="BM40" s="174">
        <v>0</v>
      </c>
      <c r="BN40" s="174">
        <v>0</v>
      </c>
      <c r="BO40" s="174">
        <v>0</v>
      </c>
      <c r="BP40" s="174">
        <v>0</v>
      </c>
      <c r="BQ40" s="174">
        <v>0</v>
      </c>
      <c r="BR40" s="59">
        <v>0</v>
      </c>
      <c r="BS40" s="58">
        <v>0</v>
      </c>
      <c r="BT40" s="58">
        <v>0</v>
      </c>
      <c r="BU40" s="58">
        <v>0</v>
      </c>
      <c r="BV40" s="58">
        <v>0</v>
      </c>
      <c r="BW40" s="58">
        <v>0</v>
      </c>
      <c r="BX40" s="58">
        <v>0</v>
      </c>
      <c r="BY40" s="58">
        <v>0</v>
      </c>
      <c r="BZ40" s="58">
        <v>0</v>
      </c>
      <c r="CA40" s="58">
        <v>0</v>
      </c>
      <c r="CB40" s="58">
        <v>0</v>
      </c>
      <c r="CC40" s="210">
        <v>0</v>
      </c>
      <c r="CE40" s="19">
        <f t="shared" si="37"/>
        <v>0</v>
      </c>
      <c r="CF40" s="22">
        <f t="shared" si="38"/>
        <v>0</v>
      </c>
      <c r="CG40" s="111">
        <f t="shared" si="39"/>
        <v>0</v>
      </c>
      <c r="CH40" s="141">
        <f t="shared" si="40"/>
        <v>0</v>
      </c>
      <c r="CI40" s="172">
        <f t="shared" si="41"/>
        <v>0</v>
      </c>
      <c r="CJ40" s="19">
        <f t="shared" si="42"/>
        <v>0</v>
      </c>
    </row>
    <row r="41" spans="1:88" s="4" customFormat="1">
      <c r="A41" s="17"/>
      <c r="B41" s="162" t="s">
        <v>15</v>
      </c>
      <c r="C41" s="223" t="s">
        <v>14</v>
      </c>
      <c r="D41" s="25" t="s">
        <v>13</v>
      </c>
      <c r="E41" s="18" t="s">
        <v>13</v>
      </c>
      <c r="F41" s="18" t="s">
        <v>13</v>
      </c>
      <c r="G41" s="18" t="s">
        <v>13</v>
      </c>
      <c r="H41" s="18" t="s">
        <v>13</v>
      </c>
      <c r="I41" s="18" t="s">
        <v>13</v>
      </c>
      <c r="J41" s="59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94">
        <v>0</v>
      </c>
      <c r="W41" s="93">
        <v>0</v>
      </c>
      <c r="X41" s="93">
        <v>0</v>
      </c>
      <c r="Y41" s="93">
        <v>0</v>
      </c>
      <c r="Z41" s="93">
        <v>0</v>
      </c>
      <c r="AA41" s="93">
        <v>0</v>
      </c>
      <c r="AB41" s="93">
        <v>0</v>
      </c>
      <c r="AC41" s="93">
        <v>0</v>
      </c>
      <c r="AD41" s="93">
        <v>0</v>
      </c>
      <c r="AE41" s="93">
        <v>0</v>
      </c>
      <c r="AF41" s="93">
        <v>0</v>
      </c>
      <c r="AG41" s="93">
        <v>0</v>
      </c>
      <c r="AH41" s="113">
        <v>0</v>
      </c>
      <c r="AI41" s="112">
        <v>0</v>
      </c>
      <c r="AJ41" s="112">
        <v>0</v>
      </c>
      <c r="AK41" s="112">
        <v>0</v>
      </c>
      <c r="AL41" s="112">
        <v>0</v>
      </c>
      <c r="AM41" s="112">
        <v>0</v>
      </c>
      <c r="AN41" s="112">
        <v>0</v>
      </c>
      <c r="AO41" s="112">
        <v>0</v>
      </c>
      <c r="AP41" s="112">
        <v>0</v>
      </c>
      <c r="AQ41" s="112">
        <v>0</v>
      </c>
      <c r="AR41" s="112">
        <v>0</v>
      </c>
      <c r="AS41" s="112">
        <v>0</v>
      </c>
      <c r="AT41" s="142">
        <v>0</v>
      </c>
      <c r="AU41" s="143">
        <v>0</v>
      </c>
      <c r="AV41" s="143">
        <v>0</v>
      </c>
      <c r="AW41" s="143">
        <v>0</v>
      </c>
      <c r="AX41" s="143">
        <v>0</v>
      </c>
      <c r="AY41" s="143">
        <v>0</v>
      </c>
      <c r="AZ41" s="143">
        <v>0</v>
      </c>
      <c r="BA41" s="143">
        <v>0</v>
      </c>
      <c r="BB41" s="143">
        <v>0</v>
      </c>
      <c r="BC41" s="143">
        <v>0</v>
      </c>
      <c r="BD41" s="143">
        <v>0</v>
      </c>
      <c r="BE41" s="143">
        <v>0</v>
      </c>
      <c r="BF41" s="173">
        <v>0</v>
      </c>
      <c r="BG41" s="174">
        <v>0</v>
      </c>
      <c r="BH41" s="174">
        <v>0</v>
      </c>
      <c r="BI41" s="174">
        <v>0</v>
      </c>
      <c r="BJ41" s="174">
        <v>0</v>
      </c>
      <c r="BK41" s="174">
        <v>0</v>
      </c>
      <c r="BL41" s="174">
        <v>0</v>
      </c>
      <c r="BM41" s="174">
        <v>0</v>
      </c>
      <c r="BN41" s="174">
        <v>0</v>
      </c>
      <c r="BO41" s="174">
        <v>0</v>
      </c>
      <c r="BP41" s="174">
        <v>0</v>
      </c>
      <c r="BQ41" s="174">
        <v>0</v>
      </c>
      <c r="BR41" s="59">
        <v>0</v>
      </c>
      <c r="BS41" s="58">
        <v>0</v>
      </c>
      <c r="BT41" s="58">
        <v>0</v>
      </c>
      <c r="BU41" s="58">
        <v>0</v>
      </c>
      <c r="BV41" s="58">
        <v>0</v>
      </c>
      <c r="BW41" s="58">
        <v>0</v>
      </c>
      <c r="BX41" s="58">
        <v>0</v>
      </c>
      <c r="BY41" s="58">
        <v>0</v>
      </c>
      <c r="BZ41" s="58">
        <v>0</v>
      </c>
      <c r="CA41" s="58">
        <v>0</v>
      </c>
      <c r="CB41" s="58">
        <v>0</v>
      </c>
      <c r="CC41" s="210">
        <v>0</v>
      </c>
      <c r="CE41" s="19">
        <f t="shared" si="37"/>
        <v>0</v>
      </c>
      <c r="CF41" s="22">
        <f t="shared" si="38"/>
        <v>0</v>
      </c>
      <c r="CG41" s="111">
        <f t="shared" si="39"/>
        <v>0</v>
      </c>
      <c r="CH41" s="141">
        <f t="shared" si="40"/>
        <v>0</v>
      </c>
      <c r="CI41" s="172">
        <f t="shared" si="41"/>
        <v>0</v>
      </c>
      <c r="CJ41" s="19">
        <f t="shared" si="42"/>
        <v>0</v>
      </c>
    </row>
    <row r="42" spans="1:88" s="4" customFormat="1">
      <c r="A42" s="17"/>
      <c r="B42" s="162" t="s">
        <v>15</v>
      </c>
      <c r="C42" s="223" t="s">
        <v>14</v>
      </c>
      <c r="D42" s="25" t="s">
        <v>13</v>
      </c>
      <c r="E42" s="18" t="s">
        <v>13</v>
      </c>
      <c r="F42" s="18" t="s">
        <v>13</v>
      </c>
      <c r="G42" s="18" t="s">
        <v>13</v>
      </c>
      <c r="H42" s="18" t="s">
        <v>13</v>
      </c>
      <c r="I42" s="18" t="s">
        <v>13</v>
      </c>
      <c r="J42" s="59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94">
        <v>0</v>
      </c>
      <c r="W42" s="93">
        <v>0</v>
      </c>
      <c r="X42" s="93">
        <v>0</v>
      </c>
      <c r="Y42" s="93">
        <v>0</v>
      </c>
      <c r="Z42" s="93">
        <v>0</v>
      </c>
      <c r="AA42" s="93">
        <v>0</v>
      </c>
      <c r="AB42" s="93">
        <v>0</v>
      </c>
      <c r="AC42" s="93">
        <v>0</v>
      </c>
      <c r="AD42" s="93">
        <v>0</v>
      </c>
      <c r="AE42" s="93">
        <v>0</v>
      </c>
      <c r="AF42" s="93">
        <v>0</v>
      </c>
      <c r="AG42" s="93">
        <v>0</v>
      </c>
      <c r="AH42" s="113">
        <v>0</v>
      </c>
      <c r="AI42" s="112">
        <v>0</v>
      </c>
      <c r="AJ42" s="112">
        <v>0</v>
      </c>
      <c r="AK42" s="112">
        <v>0</v>
      </c>
      <c r="AL42" s="112">
        <v>0</v>
      </c>
      <c r="AM42" s="112">
        <v>0</v>
      </c>
      <c r="AN42" s="112">
        <v>0</v>
      </c>
      <c r="AO42" s="112">
        <v>0</v>
      </c>
      <c r="AP42" s="112">
        <v>0</v>
      </c>
      <c r="AQ42" s="112">
        <v>0</v>
      </c>
      <c r="AR42" s="112">
        <v>0</v>
      </c>
      <c r="AS42" s="112">
        <v>0</v>
      </c>
      <c r="AT42" s="142">
        <v>0</v>
      </c>
      <c r="AU42" s="143">
        <v>0</v>
      </c>
      <c r="AV42" s="143">
        <v>0</v>
      </c>
      <c r="AW42" s="143">
        <v>0</v>
      </c>
      <c r="AX42" s="143">
        <v>0</v>
      </c>
      <c r="AY42" s="143">
        <v>0</v>
      </c>
      <c r="AZ42" s="143">
        <v>0</v>
      </c>
      <c r="BA42" s="143">
        <v>0</v>
      </c>
      <c r="BB42" s="143">
        <v>0</v>
      </c>
      <c r="BC42" s="143">
        <v>0</v>
      </c>
      <c r="BD42" s="143">
        <v>0</v>
      </c>
      <c r="BE42" s="143">
        <v>0</v>
      </c>
      <c r="BF42" s="173">
        <v>0</v>
      </c>
      <c r="BG42" s="174">
        <v>0</v>
      </c>
      <c r="BH42" s="174">
        <v>0</v>
      </c>
      <c r="BI42" s="174">
        <v>0</v>
      </c>
      <c r="BJ42" s="174">
        <v>0</v>
      </c>
      <c r="BK42" s="174">
        <v>0</v>
      </c>
      <c r="BL42" s="174">
        <v>0</v>
      </c>
      <c r="BM42" s="174">
        <v>0</v>
      </c>
      <c r="BN42" s="174">
        <v>0</v>
      </c>
      <c r="BO42" s="174">
        <v>0</v>
      </c>
      <c r="BP42" s="174">
        <v>0</v>
      </c>
      <c r="BQ42" s="174">
        <v>0</v>
      </c>
      <c r="BR42" s="59">
        <v>0</v>
      </c>
      <c r="BS42" s="58">
        <v>0</v>
      </c>
      <c r="BT42" s="58">
        <v>0</v>
      </c>
      <c r="BU42" s="58">
        <v>0</v>
      </c>
      <c r="BV42" s="58">
        <v>0</v>
      </c>
      <c r="BW42" s="58">
        <v>0</v>
      </c>
      <c r="BX42" s="58">
        <v>0</v>
      </c>
      <c r="BY42" s="58">
        <v>0</v>
      </c>
      <c r="BZ42" s="58">
        <v>0</v>
      </c>
      <c r="CA42" s="58">
        <v>0</v>
      </c>
      <c r="CB42" s="58">
        <v>0</v>
      </c>
      <c r="CC42" s="210">
        <v>0</v>
      </c>
      <c r="CE42" s="19">
        <f t="shared" si="37"/>
        <v>0</v>
      </c>
      <c r="CF42" s="22">
        <f t="shared" si="38"/>
        <v>0</v>
      </c>
      <c r="CG42" s="111">
        <f t="shared" si="39"/>
        <v>0</v>
      </c>
      <c r="CH42" s="141">
        <f t="shared" si="40"/>
        <v>0</v>
      </c>
      <c r="CI42" s="172">
        <f t="shared" si="41"/>
        <v>0</v>
      </c>
      <c r="CJ42" s="19">
        <f t="shared" si="42"/>
        <v>0</v>
      </c>
    </row>
    <row r="43" spans="1:88" s="4" customFormat="1">
      <c r="A43" s="17"/>
      <c r="B43" s="162" t="s">
        <v>15</v>
      </c>
      <c r="C43" s="224" t="s">
        <v>14</v>
      </c>
      <c r="D43" s="60" t="s">
        <v>13</v>
      </c>
      <c r="E43" s="18" t="s">
        <v>13</v>
      </c>
      <c r="F43" s="18" t="s">
        <v>13</v>
      </c>
      <c r="G43" s="18" t="s">
        <v>13</v>
      </c>
      <c r="H43" s="18" t="s">
        <v>13</v>
      </c>
      <c r="I43" s="18" t="s">
        <v>13</v>
      </c>
      <c r="J43" s="59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94">
        <v>0</v>
      </c>
      <c r="W43" s="93">
        <v>0</v>
      </c>
      <c r="X43" s="93">
        <v>0</v>
      </c>
      <c r="Y43" s="93">
        <v>0</v>
      </c>
      <c r="Z43" s="93">
        <v>0</v>
      </c>
      <c r="AA43" s="93">
        <v>0</v>
      </c>
      <c r="AB43" s="93">
        <v>0</v>
      </c>
      <c r="AC43" s="93">
        <v>0</v>
      </c>
      <c r="AD43" s="93">
        <v>0</v>
      </c>
      <c r="AE43" s="93">
        <v>0</v>
      </c>
      <c r="AF43" s="93">
        <v>0</v>
      </c>
      <c r="AG43" s="93">
        <v>0</v>
      </c>
      <c r="AH43" s="113">
        <v>0</v>
      </c>
      <c r="AI43" s="112">
        <v>0</v>
      </c>
      <c r="AJ43" s="112">
        <v>0</v>
      </c>
      <c r="AK43" s="112">
        <v>0</v>
      </c>
      <c r="AL43" s="112">
        <v>0</v>
      </c>
      <c r="AM43" s="112">
        <v>0</v>
      </c>
      <c r="AN43" s="112">
        <v>0</v>
      </c>
      <c r="AO43" s="112">
        <v>0</v>
      </c>
      <c r="AP43" s="112">
        <v>0</v>
      </c>
      <c r="AQ43" s="112">
        <v>0</v>
      </c>
      <c r="AR43" s="112">
        <v>0</v>
      </c>
      <c r="AS43" s="112">
        <v>0</v>
      </c>
      <c r="AT43" s="142">
        <v>0</v>
      </c>
      <c r="AU43" s="143">
        <v>0</v>
      </c>
      <c r="AV43" s="143">
        <v>0</v>
      </c>
      <c r="AW43" s="143">
        <v>0</v>
      </c>
      <c r="AX43" s="143">
        <v>0</v>
      </c>
      <c r="AY43" s="143">
        <v>0</v>
      </c>
      <c r="AZ43" s="143">
        <v>0</v>
      </c>
      <c r="BA43" s="143">
        <v>0</v>
      </c>
      <c r="BB43" s="143">
        <v>0</v>
      </c>
      <c r="BC43" s="143">
        <v>0</v>
      </c>
      <c r="BD43" s="143">
        <v>0</v>
      </c>
      <c r="BE43" s="143">
        <v>0</v>
      </c>
      <c r="BF43" s="173">
        <v>0</v>
      </c>
      <c r="BG43" s="174">
        <v>0</v>
      </c>
      <c r="BH43" s="174">
        <v>0</v>
      </c>
      <c r="BI43" s="174">
        <v>0</v>
      </c>
      <c r="BJ43" s="174">
        <v>0</v>
      </c>
      <c r="BK43" s="174">
        <v>0</v>
      </c>
      <c r="BL43" s="174">
        <v>0</v>
      </c>
      <c r="BM43" s="174">
        <v>0</v>
      </c>
      <c r="BN43" s="174">
        <v>0</v>
      </c>
      <c r="BO43" s="174">
        <v>0</v>
      </c>
      <c r="BP43" s="174">
        <v>0</v>
      </c>
      <c r="BQ43" s="174">
        <v>0</v>
      </c>
      <c r="BR43" s="59">
        <v>0</v>
      </c>
      <c r="BS43" s="58">
        <v>0</v>
      </c>
      <c r="BT43" s="58">
        <v>0</v>
      </c>
      <c r="BU43" s="58">
        <v>0</v>
      </c>
      <c r="BV43" s="58">
        <v>0</v>
      </c>
      <c r="BW43" s="58">
        <v>0</v>
      </c>
      <c r="BX43" s="58">
        <v>0</v>
      </c>
      <c r="BY43" s="58">
        <v>0</v>
      </c>
      <c r="BZ43" s="58">
        <v>0</v>
      </c>
      <c r="CA43" s="58">
        <v>0</v>
      </c>
      <c r="CB43" s="58">
        <v>0</v>
      </c>
      <c r="CC43" s="210">
        <v>0</v>
      </c>
      <c r="CE43" s="19">
        <f t="shared" si="37"/>
        <v>0</v>
      </c>
      <c r="CF43" s="22">
        <f t="shared" si="38"/>
        <v>0</v>
      </c>
      <c r="CG43" s="111">
        <f t="shared" si="39"/>
        <v>0</v>
      </c>
      <c r="CH43" s="141">
        <f t="shared" si="40"/>
        <v>0</v>
      </c>
      <c r="CI43" s="172">
        <f t="shared" si="41"/>
        <v>0</v>
      </c>
      <c r="CJ43" s="19">
        <f t="shared" si="42"/>
        <v>0</v>
      </c>
    </row>
    <row r="44" spans="1:88" s="4" customFormat="1">
      <c r="A44" s="17"/>
      <c r="B44" s="16" t="s">
        <v>150</v>
      </c>
      <c r="C44" s="221"/>
      <c r="D44" s="14"/>
      <c r="E44" s="28"/>
      <c r="F44" s="28"/>
      <c r="G44" s="28"/>
      <c r="H44" s="28"/>
      <c r="I44" s="28"/>
      <c r="J44" s="10">
        <f t="shared" ref="J44:U44" si="43">SUM(J36:J43)</f>
        <v>0</v>
      </c>
      <c r="K44" s="9">
        <f t="shared" si="43"/>
        <v>0</v>
      </c>
      <c r="L44" s="9">
        <f t="shared" si="43"/>
        <v>0</v>
      </c>
      <c r="M44" s="9">
        <f t="shared" si="43"/>
        <v>0</v>
      </c>
      <c r="N44" s="9">
        <f t="shared" si="43"/>
        <v>0</v>
      </c>
      <c r="O44" s="9">
        <f t="shared" si="43"/>
        <v>0</v>
      </c>
      <c r="P44" s="9">
        <f t="shared" si="43"/>
        <v>0</v>
      </c>
      <c r="Q44" s="9">
        <f t="shared" si="43"/>
        <v>1</v>
      </c>
      <c r="R44" s="9">
        <f t="shared" si="43"/>
        <v>1</v>
      </c>
      <c r="S44" s="9">
        <f t="shared" si="43"/>
        <v>1</v>
      </c>
      <c r="T44" s="9">
        <f t="shared" si="43"/>
        <v>1</v>
      </c>
      <c r="U44" s="9">
        <f t="shared" si="43"/>
        <v>1</v>
      </c>
      <c r="V44" s="13">
        <f t="shared" ref="V44:AG44" si="44">SUM(V36:V43)</f>
        <v>1</v>
      </c>
      <c r="W44" s="12">
        <f t="shared" si="44"/>
        <v>1</v>
      </c>
      <c r="X44" s="12">
        <f t="shared" si="44"/>
        <v>1</v>
      </c>
      <c r="Y44" s="12">
        <f t="shared" si="44"/>
        <v>2</v>
      </c>
      <c r="Z44" s="12">
        <f t="shared" si="44"/>
        <v>2</v>
      </c>
      <c r="AA44" s="12">
        <f t="shared" si="44"/>
        <v>2</v>
      </c>
      <c r="AB44" s="12">
        <f t="shared" si="44"/>
        <v>2</v>
      </c>
      <c r="AC44" s="12">
        <f t="shared" si="44"/>
        <v>2</v>
      </c>
      <c r="AD44" s="12">
        <f t="shared" si="44"/>
        <v>2</v>
      </c>
      <c r="AE44" s="12">
        <f t="shared" si="44"/>
        <v>2</v>
      </c>
      <c r="AF44" s="12">
        <f t="shared" si="44"/>
        <v>2</v>
      </c>
      <c r="AG44" s="12">
        <f t="shared" si="44"/>
        <v>2</v>
      </c>
      <c r="AH44" s="114">
        <f t="shared" ref="AH44:AS44" si="45">SUM(AH36:AH43)</f>
        <v>2</v>
      </c>
      <c r="AI44" s="115">
        <f t="shared" si="45"/>
        <v>2</v>
      </c>
      <c r="AJ44" s="115">
        <f t="shared" si="45"/>
        <v>2</v>
      </c>
      <c r="AK44" s="115">
        <f t="shared" si="45"/>
        <v>2</v>
      </c>
      <c r="AL44" s="115">
        <f t="shared" si="45"/>
        <v>2</v>
      </c>
      <c r="AM44" s="115">
        <f t="shared" si="45"/>
        <v>2</v>
      </c>
      <c r="AN44" s="115">
        <f t="shared" si="45"/>
        <v>2</v>
      </c>
      <c r="AO44" s="115">
        <f t="shared" si="45"/>
        <v>2</v>
      </c>
      <c r="AP44" s="115">
        <f t="shared" si="45"/>
        <v>2</v>
      </c>
      <c r="AQ44" s="115">
        <f t="shared" si="45"/>
        <v>2</v>
      </c>
      <c r="AR44" s="115">
        <f t="shared" si="45"/>
        <v>2</v>
      </c>
      <c r="AS44" s="115">
        <f t="shared" si="45"/>
        <v>2</v>
      </c>
      <c r="AT44" s="144">
        <f t="shared" ref="AT44:BE44" si="46">SUM(AT36:AT43)</f>
        <v>4</v>
      </c>
      <c r="AU44" s="145">
        <f t="shared" si="46"/>
        <v>4</v>
      </c>
      <c r="AV44" s="145">
        <f t="shared" si="46"/>
        <v>4</v>
      </c>
      <c r="AW44" s="145">
        <f t="shared" si="46"/>
        <v>4</v>
      </c>
      <c r="AX44" s="145">
        <f t="shared" si="46"/>
        <v>4</v>
      </c>
      <c r="AY44" s="145">
        <f t="shared" si="46"/>
        <v>4</v>
      </c>
      <c r="AZ44" s="145">
        <f t="shared" si="46"/>
        <v>4</v>
      </c>
      <c r="BA44" s="145">
        <f t="shared" si="46"/>
        <v>4</v>
      </c>
      <c r="BB44" s="145">
        <f t="shared" si="46"/>
        <v>4</v>
      </c>
      <c r="BC44" s="145">
        <f t="shared" si="46"/>
        <v>4</v>
      </c>
      <c r="BD44" s="145">
        <f t="shared" si="46"/>
        <v>4</v>
      </c>
      <c r="BE44" s="145">
        <f t="shared" si="46"/>
        <v>4</v>
      </c>
      <c r="BF44" s="175">
        <f t="shared" ref="BF44:BQ44" si="47">SUM(BF36:BF43)</f>
        <v>5</v>
      </c>
      <c r="BG44" s="176">
        <f t="shared" si="47"/>
        <v>5</v>
      </c>
      <c r="BH44" s="176">
        <f t="shared" si="47"/>
        <v>5</v>
      </c>
      <c r="BI44" s="176">
        <f t="shared" si="47"/>
        <v>5</v>
      </c>
      <c r="BJ44" s="176">
        <f t="shared" si="47"/>
        <v>5</v>
      </c>
      <c r="BK44" s="176">
        <f t="shared" si="47"/>
        <v>5</v>
      </c>
      <c r="BL44" s="176">
        <f t="shared" si="47"/>
        <v>5</v>
      </c>
      <c r="BM44" s="176">
        <f t="shared" si="47"/>
        <v>5</v>
      </c>
      <c r="BN44" s="176">
        <f t="shared" si="47"/>
        <v>5</v>
      </c>
      <c r="BO44" s="176">
        <f t="shared" si="47"/>
        <v>5</v>
      </c>
      <c r="BP44" s="176">
        <f t="shared" si="47"/>
        <v>5</v>
      </c>
      <c r="BQ44" s="176">
        <f t="shared" si="47"/>
        <v>5</v>
      </c>
      <c r="BR44" s="10">
        <f t="shared" ref="BR44:CC44" si="48">SUM(BR36:BR43)</f>
        <v>7</v>
      </c>
      <c r="BS44" s="9">
        <f t="shared" si="48"/>
        <v>7</v>
      </c>
      <c r="BT44" s="9">
        <f t="shared" si="48"/>
        <v>7</v>
      </c>
      <c r="BU44" s="9">
        <f t="shared" si="48"/>
        <v>7</v>
      </c>
      <c r="BV44" s="9">
        <f t="shared" si="48"/>
        <v>7</v>
      </c>
      <c r="BW44" s="9">
        <f t="shared" si="48"/>
        <v>7</v>
      </c>
      <c r="BX44" s="9">
        <f t="shared" si="48"/>
        <v>7</v>
      </c>
      <c r="BY44" s="9">
        <f t="shared" si="48"/>
        <v>7</v>
      </c>
      <c r="BZ44" s="9">
        <f t="shared" si="48"/>
        <v>7</v>
      </c>
      <c r="CA44" s="9">
        <f t="shared" si="48"/>
        <v>7</v>
      </c>
      <c r="CB44" s="9">
        <f t="shared" si="48"/>
        <v>7</v>
      </c>
      <c r="CC44" s="190">
        <f t="shared" si="48"/>
        <v>7</v>
      </c>
      <c r="CE44" s="8">
        <f t="shared" si="37"/>
        <v>1</v>
      </c>
      <c r="CF44" s="11">
        <f t="shared" si="38"/>
        <v>2</v>
      </c>
      <c r="CG44" s="116">
        <f t="shared" si="39"/>
        <v>2</v>
      </c>
      <c r="CH44" s="146">
        <f t="shared" si="40"/>
        <v>4</v>
      </c>
      <c r="CI44" s="177">
        <f t="shared" si="41"/>
        <v>5</v>
      </c>
      <c r="CJ44" s="8">
        <f t="shared" si="42"/>
        <v>7</v>
      </c>
    </row>
    <row r="45" spans="1:88" s="4" customFormat="1">
      <c r="A45" s="17"/>
      <c r="B45" s="37" t="s">
        <v>131</v>
      </c>
      <c r="C45" s="223"/>
      <c r="D45" s="25"/>
      <c r="E45" s="18"/>
      <c r="F45" s="18"/>
      <c r="G45" s="18"/>
      <c r="H45" s="18"/>
      <c r="I45" s="18"/>
      <c r="J45" s="33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6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107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36"/>
      <c r="AU45" s="137"/>
      <c r="AV45" s="137"/>
      <c r="AW45" s="137"/>
      <c r="AX45" s="137"/>
      <c r="AY45" s="137"/>
      <c r="AZ45" s="137"/>
      <c r="BA45" s="137"/>
      <c r="BB45" s="137"/>
      <c r="BC45" s="137"/>
      <c r="BD45" s="137"/>
      <c r="BE45" s="137"/>
      <c r="BF45" s="167"/>
      <c r="BG45" s="168"/>
      <c r="BH45" s="168"/>
      <c r="BI45" s="168"/>
      <c r="BJ45" s="168"/>
      <c r="BK45" s="168"/>
      <c r="BL45" s="168"/>
      <c r="BM45" s="168"/>
      <c r="BN45" s="168"/>
      <c r="BO45" s="168"/>
      <c r="BP45" s="168"/>
      <c r="BQ45" s="168"/>
      <c r="BR45" s="33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E45" s="31"/>
      <c r="CF45" s="34"/>
      <c r="CG45" s="109"/>
      <c r="CH45" s="138"/>
      <c r="CI45" s="169"/>
      <c r="CJ45" s="31"/>
    </row>
    <row r="46" spans="1:88" s="4" customFormat="1">
      <c r="A46" s="17"/>
      <c r="B46" s="162" t="s">
        <v>135</v>
      </c>
      <c r="C46" s="223" t="s">
        <v>14</v>
      </c>
      <c r="D46" s="25" t="s">
        <v>13</v>
      </c>
      <c r="E46" s="18" t="s">
        <v>13</v>
      </c>
      <c r="F46" s="18" t="s">
        <v>13</v>
      </c>
      <c r="G46" s="18" t="s">
        <v>13</v>
      </c>
      <c r="H46" s="18" t="s">
        <v>13</v>
      </c>
      <c r="I46" s="18" t="s">
        <v>13</v>
      </c>
      <c r="J46" s="59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94">
        <v>0</v>
      </c>
      <c r="W46" s="93">
        <v>0</v>
      </c>
      <c r="X46" s="93">
        <v>0</v>
      </c>
      <c r="Y46" s="93">
        <v>0</v>
      </c>
      <c r="Z46" s="93">
        <v>0</v>
      </c>
      <c r="AA46" s="93">
        <v>0</v>
      </c>
      <c r="AB46" s="93">
        <v>0</v>
      </c>
      <c r="AC46" s="93">
        <v>0</v>
      </c>
      <c r="AD46" s="93">
        <v>0</v>
      </c>
      <c r="AE46" s="93">
        <v>0</v>
      </c>
      <c r="AF46" s="93">
        <v>0</v>
      </c>
      <c r="AG46" s="93">
        <v>0</v>
      </c>
      <c r="AH46" s="113">
        <v>0</v>
      </c>
      <c r="AI46" s="112">
        <v>0</v>
      </c>
      <c r="AJ46" s="112">
        <v>0</v>
      </c>
      <c r="AK46" s="112">
        <v>0</v>
      </c>
      <c r="AL46" s="112">
        <v>0</v>
      </c>
      <c r="AM46" s="112">
        <v>0</v>
      </c>
      <c r="AN46" s="112">
        <v>0</v>
      </c>
      <c r="AO46" s="112">
        <v>0</v>
      </c>
      <c r="AP46" s="112">
        <v>0</v>
      </c>
      <c r="AQ46" s="112">
        <v>0</v>
      </c>
      <c r="AR46" s="112">
        <v>0</v>
      </c>
      <c r="AS46" s="112">
        <v>0</v>
      </c>
      <c r="AT46" s="142">
        <v>1</v>
      </c>
      <c r="AU46" s="143">
        <v>1</v>
      </c>
      <c r="AV46" s="143">
        <v>1</v>
      </c>
      <c r="AW46" s="143">
        <v>1</v>
      </c>
      <c r="AX46" s="143">
        <v>1</v>
      </c>
      <c r="AY46" s="143">
        <v>1</v>
      </c>
      <c r="AZ46" s="143">
        <v>1</v>
      </c>
      <c r="BA46" s="143">
        <v>1</v>
      </c>
      <c r="BB46" s="143">
        <v>1</v>
      </c>
      <c r="BC46" s="143">
        <v>1</v>
      </c>
      <c r="BD46" s="143">
        <v>1</v>
      </c>
      <c r="BE46" s="143">
        <v>1</v>
      </c>
      <c r="BF46" s="173">
        <v>2</v>
      </c>
      <c r="BG46" s="174">
        <v>2</v>
      </c>
      <c r="BH46" s="174">
        <v>2</v>
      </c>
      <c r="BI46" s="174">
        <v>2</v>
      </c>
      <c r="BJ46" s="174">
        <v>2</v>
      </c>
      <c r="BK46" s="174">
        <v>2</v>
      </c>
      <c r="BL46" s="174">
        <v>2</v>
      </c>
      <c r="BM46" s="174">
        <v>2</v>
      </c>
      <c r="BN46" s="174">
        <v>2</v>
      </c>
      <c r="BO46" s="174">
        <v>2</v>
      </c>
      <c r="BP46" s="174">
        <v>2</v>
      </c>
      <c r="BQ46" s="174">
        <v>2</v>
      </c>
      <c r="BR46" s="59">
        <v>2</v>
      </c>
      <c r="BS46" s="58">
        <v>2</v>
      </c>
      <c r="BT46" s="58">
        <v>2</v>
      </c>
      <c r="BU46" s="58">
        <v>2</v>
      </c>
      <c r="BV46" s="58">
        <v>2</v>
      </c>
      <c r="BW46" s="58">
        <v>2</v>
      </c>
      <c r="BX46" s="58">
        <v>2</v>
      </c>
      <c r="BY46" s="58">
        <v>2</v>
      </c>
      <c r="BZ46" s="58">
        <v>2</v>
      </c>
      <c r="CA46" s="58">
        <v>2</v>
      </c>
      <c r="CB46" s="58">
        <v>2</v>
      </c>
      <c r="CC46" s="58">
        <v>2</v>
      </c>
      <c r="CE46" s="19">
        <f t="shared" ref="CE46:CE53" si="49">U46</f>
        <v>0</v>
      </c>
      <c r="CF46" s="22">
        <f t="shared" ref="CF46:CF53" si="50">AG46</f>
        <v>0</v>
      </c>
      <c r="CG46" s="111">
        <f t="shared" ref="CG46:CG53" si="51">AS46</f>
        <v>0</v>
      </c>
      <c r="CH46" s="141">
        <f t="shared" ref="CH46:CH53" si="52">BE46</f>
        <v>1</v>
      </c>
      <c r="CI46" s="172">
        <f t="shared" ref="CI46:CI53" si="53">BQ46</f>
        <v>2</v>
      </c>
      <c r="CJ46" s="19">
        <f t="shared" ref="CJ46:CJ53" si="54">CC46</f>
        <v>2</v>
      </c>
    </row>
    <row r="47" spans="1:88" s="4" customFormat="1">
      <c r="A47" s="17"/>
      <c r="B47" s="162" t="s">
        <v>136</v>
      </c>
      <c r="C47" s="223" t="s">
        <v>14</v>
      </c>
      <c r="D47" s="25" t="s">
        <v>13</v>
      </c>
      <c r="E47" s="18" t="s">
        <v>13</v>
      </c>
      <c r="F47" s="18" t="s">
        <v>13</v>
      </c>
      <c r="G47" s="18" t="s">
        <v>13</v>
      </c>
      <c r="H47" s="18" t="s">
        <v>13</v>
      </c>
      <c r="I47" s="18" t="s">
        <v>13</v>
      </c>
      <c r="J47" s="59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94">
        <v>0</v>
      </c>
      <c r="W47" s="93">
        <v>0</v>
      </c>
      <c r="X47" s="93">
        <v>0</v>
      </c>
      <c r="Y47" s="93">
        <v>0</v>
      </c>
      <c r="Z47" s="93">
        <v>0</v>
      </c>
      <c r="AA47" s="93">
        <v>0</v>
      </c>
      <c r="AB47" s="93">
        <v>0</v>
      </c>
      <c r="AC47" s="93">
        <v>0</v>
      </c>
      <c r="AD47" s="93">
        <v>0</v>
      </c>
      <c r="AE47" s="93">
        <v>0</v>
      </c>
      <c r="AF47" s="93">
        <v>0</v>
      </c>
      <c r="AG47" s="93">
        <v>0</v>
      </c>
      <c r="AH47" s="113">
        <v>0</v>
      </c>
      <c r="AI47" s="112">
        <v>0</v>
      </c>
      <c r="AJ47" s="112">
        <v>0</v>
      </c>
      <c r="AK47" s="112">
        <v>0</v>
      </c>
      <c r="AL47" s="112">
        <v>0</v>
      </c>
      <c r="AM47" s="112">
        <v>0</v>
      </c>
      <c r="AN47" s="112">
        <v>0</v>
      </c>
      <c r="AO47" s="112">
        <v>0</v>
      </c>
      <c r="AP47" s="112">
        <v>0</v>
      </c>
      <c r="AQ47" s="112">
        <v>0</v>
      </c>
      <c r="AR47" s="112">
        <v>0</v>
      </c>
      <c r="AS47" s="112">
        <v>0</v>
      </c>
      <c r="AT47" s="142">
        <v>0</v>
      </c>
      <c r="AU47" s="143">
        <v>0</v>
      </c>
      <c r="AV47" s="143">
        <v>0</v>
      </c>
      <c r="AW47" s="143">
        <v>0</v>
      </c>
      <c r="AX47" s="143">
        <v>0</v>
      </c>
      <c r="AY47" s="143">
        <v>0</v>
      </c>
      <c r="AZ47" s="143">
        <v>0</v>
      </c>
      <c r="BA47" s="143">
        <v>0</v>
      </c>
      <c r="BB47" s="143">
        <v>0</v>
      </c>
      <c r="BC47" s="143">
        <v>0</v>
      </c>
      <c r="BD47" s="143">
        <v>0</v>
      </c>
      <c r="BE47" s="143">
        <v>0</v>
      </c>
      <c r="BF47" s="173">
        <v>1</v>
      </c>
      <c r="BG47" s="174">
        <v>1</v>
      </c>
      <c r="BH47" s="174">
        <v>1</v>
      </c>
      <c r="BI47" s="174">
        <v>1</v>
      </c>
      <c r="BJ47" s="174">
        <v>1</v>
      </c>
      <c r="BK47" s="174">
        <v>1</v>
      </c>
      <c r="BL47" s="174">
        <v>1</v>
      </c>
      <c r="BM47" s="174">
        <v>1</v>
      </c>
      <c r="BN47" s="174">
        <v>1</v>
      </c>
      <c r="BO47" s="174">
        <v>1</v>
      </c>
      <c r="BP47" s="174">
        <v>1</v>
      </c>
      <c r="BQ47" s="174">
        <v>1</v>
      </c>
      <c r="BR47" s="59">
        <v>2</v>
      </c>
      <c r="BS47" s="58">
        <v>2</v>
      </c>
      <c r="BT47" s="58">
        <v>2</v>
      </c>
      <c r="BU47" s="58">
        <v>2</v>
      </c>
      <c r="BV47" s="58">
        <v>2</v>
      </c>
      <c r="BW47" s="58">
        <v>2</v>
      </c>
      <c r="BX47" s="58">
        <v>2</v>
      </c>
      <c r="BY47" s="58">
        <v>2</v>
      </c>
      <c r="BZ47" s="58">
        <v>2</v>
      </c>
      <c r="CA47" s="58">
        <v>2</v>
      </c>
      <c r="CB47" s="58">
        <v>2</v>
      </c>
      <c r="CC47" s="58">
        <v>2</v>
      </c>
      <c r="CE47" s="19">
        <f t="shared" si="49"/>
        <v>0</v>
      </c>
      <c r="CF47" s="22">
        <f t="shared" si="50"/>
        <v>0</v>
      </c>
      <c r="CG47" s="111">
        <f t="shared" si="51"/>
        <v>0</v>
      </c>
      <c r="CH47" s="141">
        <f t="shared" si="52"/>
        <v>0</v>
      </c>
      <c r="CI47" s="172">
        <f t="shared" si="53"/>
        <v>1</v>
      </c>
      <c r="CJ47" s="19">
        <f t="shared" si="54"/>
        <v>2</v>
      </c>
    </row>
    <row r="48" spans="1:88" s="4" customFormat="1">
      <c r="A48" s="17"/>
      <c r="B48" s="162" t="s">
        <v>137</v>
      </c>
      <c r="C48" s="223" t="s">
        <v>14</v>
      </c>
      <c r="D48" s="25" t="s">
        <v>13</v>
      </c>
      <c r="E48" s="18" t="s">
        <v>13</v>
      </c>
      <c r="F48" s="18" t="s">
        <v>13</v>
      </c>
      <c r="G48" s="18" t="s">
        <v>13</v>
      </c>
      <c r="H48" s="18" t="s">
        <v>13</v>
      </c>
      <c r="I48" s="18" t="s">
        <v>13</v>
      </c>
      <c r="J48" s="59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94">
        <v>0</v>
      </c>
      <c r="W48" s="93">
        <v>0</v>
      </c>
      <c r="X48" s="93">
        <v>0</v>
      </c>
      <c r="Y48" s="93">
        <v>0</v>
      </c>
      <c r="Z48" s="93">
        <v>0</v>
      </c>
      <c r="AA48" s="93">
        <v>0</v>
      </c>
      <c r="AB48" s="93">
        <v>0</v>
      </c>
      <c r="AC48" s="93">
        <v>0</v>
      </c>
      <c r="AD48" s="93">
        <v>0</v>
      </c>
      <c r="AE48" s="93">
        <v>0</v>
      </c>
      <c r="AF48" s="93">
        <v>0</v>
      </c>
      <c r="AG48" s="93">
        <v>0</v>
      </c>
      <c r="AH48" s="113">
        <v>0</v>
      </c>
      <c r="AI48" s="112">
        <v>0</v>
      </c>
      <c r="AJ48" s="112">
        <v>0</v>
      </c>
      <c r="AK48" s="112">
        <v>0</v>
      </c>
      <c r="AL48" s="112">
        <v>0</v>
      </c>
      <c r="AM48" s="112">
        <v>0</v>
      </c>
      <c r="AN48" s="112">
        <v>0</v>
      </c>
      <c r="AO48" s="112">
        <v>0</v>
      </c>
      <c r="AP48" s="112">
        <v>0</v>
      </c>
      <c r="AQ48" s="112">
        <v>0</v>
      </c>
      <c r="AR48" s="112">
        <v>0</v>
      </c>
      <c r="AS48" s="112">
        <v>0</v>
      </c>
      <c r="AT48" s="142">
        <v>1</v>
      </c>
      <c r="AU48" s="143">
        <v>1</v>
      </c>
      <c r="AV48" s="143">
        <v>1</v>
      </c>
      <c r="AW48" s="143">
        <v>1</v>
      </c>
      <c r="AX48" s="143">
        <v>1</v>
      </c>
      <c r="AY48" s="143">
        <v>1</v>
      </c>
      <c r="AZ48" s="143">
        <v>1</v>
      </c>
      <c r="BA48" s="143">
        <v>1</v>
      </c>
      <c r="BB48" s="143">
        <v>1</v>
      </c>
      <c r="BC48" s="143">
        <v>1</v>
      </c>
      <c r="BD48" s="143">
        <v>1</v>
      </c>
      <c r="BE48" s="143">
        <v>1</v>
      </c>
      <c r="BF48" s="173">
        <v>2</v>
      </c>
      <c r="BG48" s="174">
        <v>2</v>
      </c>
      <c r="BH48" s="174">
        <v>2</v>
      </c>
      <c r="BI48" s="174">
        <v>2</v>
      </c>
      <c r="BJ48" s="174">
        <v>2</v>
      </c>
      <c r="BK48" s="174">
        <v>2</v>
      </c>
      <c r="BL48" s="174">
        <v>2</v>
      </c>
      <c r="BM48" s="174">
        <v>2</v>
      </c>
      <c r="BN48" s="174">
        <v>2</v>
      </c>
      <c r="BO48" s="174">
        <v>2</v>
      </c>
      <c r="BP48" s="174">
        <v>2</v>
      </c>
      <c r="BQ48" s="174">
        <v>2</v>
      </c>
      <c r="BR48" s="59">
        <v>3</v>
      </c>
      <c r="BS48" s="58">
        <v>3</v>
      </c>
      <c r="BT48" s="58">
        <v>3</v>
      </c>
      <c r="BU48" s="58">
        <v>3</v>
      </c>
      <c r="BV48" s="58">
        <v>3</v>
      </c>
      <c r="BW48" s="58">
        <v>3</v>
      </c>
      <c r="BX48" s="58">
        <v>3</v>
      </c>
      <c r="BY48" s="58">
        <v>3</v>
      </c>
      <c r="BZ48" s="58">
        <v>3</v>
      </c>
      <c r="CA48" s="58">
        <v>3</v>
      </c>
      <c r="CB48" s="58">
        <v>3</v>
      </c>
      <c r="CC48" s="58">
        <v>3</v>
      </c>
      <c r="CE48" s="19">
        <f t="shared" si="49"/>
        <v>0</v>
      </c>
      <c r="CF48" s="22">
        <f t="shared" si="50"/>
        <v>0</v>
      </c>
      <c r="CG48" s="111">
        <f t="shared" si="51"/>
        <v>0</v>
      </c>
      <c r="CH48" s="141">
        <f t="shared" si="52"/>
        <v>1</v>
      </c>
      <c r="CI48" s="172">
        <f t="shared" si="53"/>
        <v>2</v>
      </c>
      <c r="CJ48" s="19">
        <f t="shared" si="54"/>
        <v>3</v>
      </c>
    </row>
    <row r="49" spans="1:88" s="4" customFormat="1" ht="14" customHeight="1">
      <c r="A49" s="17"/>
      <c r="B49" s="162" t="s">
        <v>15</v>
      </c>
      <c r="C49" s="223" t="s">
        <v>14</v>
      </c>
      <c r="D49" s="25" t="s">
        <v>13</v>
      </c>
      <c r="E49" s="18" t="s">
        <v>13</v>
      </c>
      <c r="F49" s="18" t="s">
        <v>13</v>
      </c>
      <c r="G49" s="18" t="s">
        <v>13</v>
      </c>
      <c r="H49" s="18" t="s">
        <v>13</v>
      </c>
      <c r="I49" s="18" t="s">
        <v>13</v>
      </c>
      <c r="J49" s="59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94">
        <v>0</v>
      </c>
      <c r="W49" s="93">
        <v>0</v>
      </c>
      <c r="X49" s="93">
        <v>0</v>
      </c>
      <c r="Y49" s="93">
        <v>0</v>
      </c>
      <c r="Z49" s="93">
        <v>0</v>
      </c>
      <c r="AA49" s="93">
        <v>0</v>
      </c>
      <c r="AB49" s="93">
        <v>0</v>
      </c>
      <c r="AC49" s="93">
        <v>0</v>
      </c>
      <c r="AD49" s="93">
        <v>0</v>
      </c>
      <c r="AE49" s="93">
        <v>0</v>
      </c>
      <c r="AF49" s="93">
        <v>0</v>
      </c>
      <c r="AG49" s="93">
        <v>0</v>
      </c>
      <c r="AH49" s="113">
        <v>0</v>
      </c>
      <c r="AI49" s="112">
        <v>0</v>
      </c>
      <c r="AJ49" s="112">
        <v>0</v>
      </c>
      <c r="AK49" s="112">
        <v>0</v>
      </c>
      <c r="AL49" s="112">
        <v>0</v>
      </c>
      <c r="AM49" s="112">
        <v>0</v>
      </c>
      <c r="AN49" s="112">
        <v>0</v>
      </c>
      <c r="AO49" s="112">
        <v>0</v>
      </c>
      <c r="AP49" s="112">
        <v>0</v>
      </c>
      <c r="AQ49" s="112">
        <v>0</v>
      </c>
      <c r="AR49" s="112">
        <v>0</v>
      </c>
      <c r="AS49" s="112">
        <v>0</v>
      </c>
      <c r="AT49" s="142">
        <v>0</v>
      </c>
      <c r="AU49" s="143">
        <v>0</v>
      </c>
      <c r="AV49" s="143">
        <v>0</v>
      </c>
      <c r="AW49" s="143">
        <v>0</v>
      </c>
      <c r="AX49" s="143">
        <v>0</v>
      </c>
      <c r="AY49" s="143">
        <v>0</v>
      </c>
      <c r="AZ49" s="143">
        <v>0</v>
      </c>
      <c r="BA49" s="143">
        <v>0</v>
      </c>
      <c r="BB49" s="143">
        <v>0</v>
      </c>
      <c r="BC49" s="143">
        <v>0</v>
      </c>
      <c r="BD49" s="143">
        <v>0</v>
      </c>
      <c r="BE49" s="143">
        <v>0</v>
      </c>
      <c r="BF49" s="173">
        <v>0</v>
      </c>
      <c r="BG49" s="174">
        <v>0</v>
      </c>
      <c r="BH49" s="174">
        <v>0</v>
      </c>
      <c r="BI49" s="174">
        <v>0</v>
      </c>
      <c r="BJ49" s="174">
        <v>0</v>
      </c>
      <c r="BK49" s="174">
        <v>0</v>
      </c>
      <c r="BL49" s="174">
        <v>0</v>
      </c>
      <c r="BM49" s="174">
        <v>0</v>
      </c>
      <c r="BN49" s="174">
        <v>0</v>
      </c>
      <c r="BO49" s="174">
        <v>0</v>
      </c>
      <c r="BP49" s="174">
        <v>0</v>
      </c>
      <c r="BQ49" s="174">
        <v>0</v>
      </c>
      <c r="BR49" s="59">
        <v>0</v>
      </c>
      <c r="BS49" s="58">
        <v>0</v>
      </c>
      <c r="BT49" s="58">
        <v>0</v>
      </c>
      <c r="BU49" s="58">
        <v>0</v>
      </c>
      <c r="BV49" s="58">
        <v>0</v>
      </c>
      <c r="BW49" s="58">
        <v>0</v>
      </c>
      <c r="BX49" s="58">
        <v>0</v>
      </c>
      <c r="BY49" s="58">
        <v>0</v>
      </c>
      <c r="BZ49" s="58">
        <v>0</v>
      </c>
      <c r="CA49" s="58">
        <v>0</v>
      </c>
      <c r="CB49" s="58">
        <v>0</v>
      </c>
      <c r="CC49" s="58">
        <v>0</v>
      </c>
      <c r="CE49" s="19">
        <f t="shared" si="49"/>
        <v>0</v>
      </c>
      <c r="CF49" s="22">
        <f t="shared" si="50"/>
        <v>0</v>
      </c>
      <c r="CG49" s="111">
        <f t="shared" si="51"/>
        <v>0</v>
      </c>
      <c r="CH49" s="141">
        <f t="shared" si="52"/>
        <v>0</v>
      </c>
      <c r="CI49" s="172">
        <f t="shared" si="53"/>
        <v>0</v>
      </c>
      <c r="CJ49" s="19">
        <f t="shared" si="54"/>
        <v>0</v>
      </c>
    </row>
    <row r="50" spans="1:88" s="4" customFormat="1" ht="14" customHeight="1">
      <c r="A50" s="17"/>
      <c r="B50" s="162" t="s">
        <v>15</v>
      </c>
      <c r="C50" s="223" t="s">
        <v>14</v>
      </c>
      <c r="D50" s="25" t="s">
        <v>13</v>
      </c>
      <c r="E50" s="18" t="s">
        <v>13</v>
      </c>
      <c r="F50" s="18" t="s">
        <v>13</v>
      </c>
      <c r="G50" s="18" t="s">
        <v>13</v>
      </c>
      <c r="H50" s="18" t="s">
        <v>13</v>
      </c>
      <c r="I50" s="18" t="s">
        <v>13</v>
      </c>
      <c r="J50" s="59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94">
        <v>0</v>
      </c>
      <c r="W50" s="93">
        <v>0</v>
      </c>
      <c r="X50" s="93">
        <v>0</v>
      </c>
      <c r="Y50" s="93">
        <v>0</v>
      </c>
      <c r="Z50" s="93">
        <v>0</v>
      </c>
      <c r="AA50" s="93">
        <v>0</v>
      </c>
      <c r="AB50" s="93">
        <v>0</v>
      </c>
      <c r="AC50" s="93">
        <v>0</v>
      </c>
      <c r="AD50" s="93">
        <v>0</v>
      </c>
      <c r="AE50" s="93">
        <v>0</v>
      </c>
      <c r="AF50" s="93">
        <v>0</v>
      </c>
      <c r="AG50" s="93">
        <v>0</v>
      </c>
      <c r="AH50" s="113">
        <v>0</v>
      </c>
      <c r="AI50" s="112">
        <v>0</v>
      </c>
      <c r="AJ50" s="112">
        <v>0</v>
      </c>
      <c r="AK50" s="112">
        <v>0</v>
      </c>
      <c r="AL50" s="112">
        <v>0</v>
      </c>
      <c r="AM50" s="112">
        <v>0</v>
      </c>
      <c r="AN50" s="112">
        <v>0</v>
      </c>
      <c r="AO50" s="112">
        <v>0</v>
      </c>
      <c r="AP50" s="112">
        <v>0</v>
      </c>
      <c r="AQ50" s="112">
        <v>0</v>
      </c>
      <c r="AR50" s="112">
        <v>0</v>
      </c>
      <c r="AS50" s="112">
        <v>0</v>
      </c>
      <c r="AT50" s="142">
        <v>0</v>
      </c>
      <c r="AU50" s="143">
        <v>0</v>
      </c>
      <c r="AV50" s="143">
        <v>0</v>
      </c>
      <c r="AW50" s="143">
        <v>0</v>
      </c>
      <c r="AX50" s="143">
        <v>0</v>
      </c>
      <c r="AY50" s="143">
        <v>0</v>
      </c>
      <c r="AZ50" s="143">
        <v>0</v>
      </c>
      <c r="BA50" s="143">
        <v>0</v>
      </c>
      <c r="BB50" s="143">
        <v>0</v>
      </c>
      <c r="BC50" s="143">
        <v>0</v>
      </c>
      <c r="BD50" s="143">
        <v>0</v>
      </c>
      <c r="BE50" s="143">
        <v>0</v>
      </c>
      <c r="BF50" s="173">
        <v>0</v>
      </c>
      <c r="BG50" s="174">
        <v>0</v>
      </c>
      <c r="BH50" s="174">
        <v>0</v>
      </c>
      <c r="BI50" s="174">
        <v>0</v>
      </c>
      <c r="BJ50" s="174">
        <v>0</v>
      </c>
      <c r="BK50" s="174">
        <v>0</v>
      </c>
      <c r="BL50" s="174">
        <v>0</v>
      </c>
      <c r="BM50" s="174">
        <v>0</v>
      </c>
      <c r="BN50" s="174">
        <v>0</v>
      </c>
      <c r="BO50" s="174">
        <v>0</v>
      </c>
      <c r="BP50" s="174">
        <v>0</v>
      </c>
      <c r="BQ50" s="174">
        <v>0</v>
      </c>
      <c r="BR50" s="59">
        <v>0</v>
      </c>
      <c r="BS50" s="58">
        <v>0</v>
      </c>
      <c r="BT50" s="58">
        <v>0</v>
      </c>
      <c r="BU50" s="58">
        <v>0</v>
      </c>
      <c r="BV50" s="58">
        <v>0</v>
      </c>
      <c r="BW50" s="58">
        <v>0</v>
      </c>
      <c r="BX50" s="58">
        <v>0</v>
      </c>
      <c r="BY50" s="58">
        <v>0</v>
      </c>
      <c r="BZ50" s="58">
        <v>0</v>
      </c>
      <c r="CA50" s="58">
        <v>0</v>
      </c>
      <c r="CB50" s="58">
        <v>0</v>
      </c>
      <c r="CC50" s="58">
        <v>0</v>
      </c>
      <c r="CE50" s="19">
        <f t="shared" si="49"/>
        <v>0</v>
      </c>
      <c r="CF50" s="22">
        <f t="shared" si="50"/>
        <v>0</v>
      </c>
      <c r="CG50" s="111">
        <f t="shared" si="51"/>
        <v>0</v>
      </c>
      <c r="CH50" s="141">
        <f t="shared" si="52"/>
        <v>0</v>
      </c>
      <c r="CI50" s="172">
        <f t="shared" si="53"/>
        <v>0</v>
      </c>
      <c r="CJ50" s="19">
        <f t="shared" si="54"/>
        <v>0</v>
      </c>
    </row>
    <row r="51" spans="1:88" s="4" customFormat="1" ht="14" customHeight="1">
      <c r="A51" s="17"/>
      <c r="B51" s="162" t="s">
        <v>15</v>
      </c>
      <c r="C51" s="223" t="s">
        <v>14</v>
      </c>
      <c r="D51" s="25" t="s">
        <v>13</v>
      </c>
      <c r="E51" s="18" t="s">
        <v>13</v>
      </c>
      <c r="F51" s="18" t="s">
        <v>13</v>
      </c>
      <c r="G51" s="18" t="s">
        <v>13</v>
      </c>
      <c r="H51" s="18" t="s">
        <v>13</v>
      </c>
      <c r="I51" s="18" t="s">
        <v>13</v>
      </c>
      <c r="J51" s="59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94">
        <v>0</v>
      </c>
      <c r="W51" s="93">
        <v>0</v>
      </c>
      <c r="X51" s="93">
        <v>0</v>
      </c>
      <c r="Y51" s="93">
        <v>0</v>
      </c>
      <c r="Z51" s="93">
        <v>0</v>
      </c>
      <c r="AA51" s="93">
        <v>0</v>
      </c>
      <c r="AB51" s="93">
        <v>0</v>
      </c>
      <c r="AC51" s="93">
        <v>0</v>
      </c>
      <c r="AD51" s="93">
        <v>0</v>
      </c>
      <c r="AE51" s="93">
        <v>0</v>
      </c>
      <c r="AF51" s="93">
        <v>0</v>
      </c>
      <c r="AG51" s="93">
        <v>0</v>
      </c>
      <c r="AH51" s="113">
        <v>0</v>
      </c>
      <c r="AI51" s="112">
        <v>0</v>
      </c>
      <c r="AJ51" s="112">
        <v>0</v>
      </c>
      <c r="AK51" s="112">
        <v>0</v>
      </c>
      <c r="AL51" s="112">
        <v>0</v>
      </c>
      <c r="AM51" s="112">
        <v>0</v>
      </c>
      <c r="AN51" s="112">
        <v>0</v>
      </c>
      <c r="AO51" s="112">
        <v>0</v>
      </c>
      <c r="AP51" s="112">
        <v>0</v>
      </c>
      <c r="AQ51" s="112">
        <v>0</v>
      </c>
      <c r="AR51" s="112">
        <v>0</v>
      </c>
      <c r="AS51" s="112">
        <v>0</v>
      </c>
      <c r="AT51" s="142">
        <v>0</v>
      </c>
      <c r="AU51" s="143">
        <v>0</v>
      </c>
      <c r="AV51" s="143">
        <v>0</v>
      </c>
      <c r="AW51" s="143">
        <v>0</v>
      </c>
      <c r="AX51" s="143">
        <v>0</v>
      </c>
      <c r="AY51" s="143">
        <v>0</v>
      </c>
      <c r="AZ51" s="143">
        <v>0</v>
      </c>
      <c r="BA51" s="143">
        <v>0</v>
      </c>
      <c r="BB51" s="143">
        <v>0</v>
      </c>
      <c r="BC51" s="143">
        <v>0</v>
      </c>
      <c r="BD51" s="143">
        <v>0</v>
      </c>
      <c r="BE51" s="143">
        <v>0</v>
      </c>
      <c r="BF51" s="173">
        <v>0</v>
      </c>
      <c r="BG51" s="174">
        <v>0</v>
      </c>
      <c r="BH51" s="174">
        <v>0</v>
      </c>
      <c r="BI51" s="174">
        <v>0</v>
      </c>
      <c r="BJ51" s="174">
        <v>0</v>
      </c>
      <c r="BK51" s="174">
        <v>0</v>
      </c>
      <c r="BL51" s="174">
        <v>0</v>
      </c>
      <c r="BM51" s="174">
        <v>0</v>
      </c>
      <c r="BN51" s="174">
        <v>0</v>
      </c>
      <c r="BO51" s="174">
        <v>0</v>
      </c>
      <c r="BP51" s="174">
        <v>0</v>
      </c>
      <c r="BQ51" s="174">
        <v>0</v>
      </c>
      <c r="BR51" s="59">
        <v>0</v>
      </c>
      <c r="BS51" s="58">
        <v>0</v>
      </c>
      <c r="BT51" s="58">
        <v>0</v>
      </c>
      <c r="BU51" s="58">
        <v>0</v>
      </c>
      <c r="BV51" s="58">
        <v>0</v>
      </c>
      <c r="BW51" s="58">
        <v>0</v>
      </c>
      <c r="BX51" s="58">
        <v>0</v>
      </c>
      <c r="BY51" s="58">
        <v>0</v>
      </c>
      <c r="BZ51" s="58">
        <v>0</v>
      </c>
      <c r="CA51" s="58">
        <v>0</v>
      </c>
      <c r="CB51" s="58">
        <v>0</v>
      </c>
      <c r="CC51" s="58">
        <v>0</v>
      </c>
      <c r="CE51" s="19">
        <f t="shared" si="49"/>
        <v>0</v>
      </c>
      <c r="CF51" s="22">
        <f t="shared" si="50"/>
        <v>0</v>
      </c>
      <c r="CG51" s="111">
        <f t="shared" si="51"/>
        <v>0</v>
      </c>
      <c r="CH51" s="141">
        <f t="shared" si="52"/>
        <v>0</v>
      </c>
      <c r="CI51" s="172">
        <f t="shared" si="53"/>
        <v>0</v>
      </c>
      <c r="CJ51" s="19">
        <f t="shared" si="54"/>
        <v>0</v>
      </c>
    </row>
    <row r="52" spans="1:88" s="4" customFormat="1" ht="14" customHeight="1">
      <c r="A52" s="17"/>
      <c r="B52" s="162" t="s">
        <v>15</v>
      </c>
      <c r="C52" s="223" t="s">
        <v>14</v>
      </c>
      <c r="D52" s="25" t="s">
        <v>13</v>
      </c>
      <c r="E52" s="18" t="s">
        <v>13</v>
      </c>
      <c r="F52" s="18" t="s">
        <v>13</v>
      </c>
      <c r="G52" s="18" t="s">
        <v>13</v>
      </c>
      <c r="H52" s="18" t="s">
        <v>13</v>
      </c>
      <c r="I52" s="18" t="s">
        <v>13</v>
      </c>
      <c r="J52" s="59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94">
        <v>0</v>
      </c>
      <c r="W52" s="93">
        <v>0</v>
      </c>
      <c r="X52" s="93">
        <v>0</v>
      </c>
      <c r="Y52" s="93">
        <v>0</v>
      </c>
      <c r="Z52" s="93">
        <v>0</v>
      </c>
      <c r="AA52" s="93">
        <v>0</v>
      </c>
      <c r="AB52" s="93">
        <v>0</v>
      </c>
      <c r="AC52" s="93">
        <v>0</v>
      </c>
      <c r="AD52" s="93">
        <v>0</v>
      </c>
      <c r="AE52" s="93">
        <v>0</v>
      </c>
      <c r="AF52" s="93">
        <v>0</v>
      </c>
      <c r="AG52" s="93">
        <v>0</v>
      </c>
      <c r="AH52" s="113">
        <v>0</v>
      </c>
      <c r="AI52" s="112">
        <v>0</v>
      </c>
      <c r="AJ52" s="112">
        <v>0</v>
      </c>
      <c r="AK52" s="112">
        <v>0</v>
      </c>
      <c r="AL52" s="112">
        <v>0</v>
      </c>
      <c r="AM52" s="112">
        <v>0</v>
      </c>
      <c r="AN52" s="112">
        <v>0</v>
      </c>
      <c r="AO52" s="112">
        <v>0</v>
      </c>
      <c r="AP52" s="112">
        <v>0</v>
      </c>
      <c r="AQ52" s="112">
        <v>0</v>
      </c>
      <c r="AR52" s="112">
        <v>0</v>
      </c>
      <c r="AS52" s="112">
        <v>0</v>
      </c>
      <c r="AT52" s="142">
        <v>0</v>
      </c>
      <c r="AU52" s="143">
        <v>0</v>
      </c>
      <c r="AV52" s="143">
        <v>0</v>
      </c>
      <c r="AW52" s="143">
        <v>0</v>
      </c>
      <c r="AX52" s="143">
        <v>0</v>
      </c>
      <c r="AY52" s="143">
        <v>0</v>
      </c>
      <c r="AZ52" s="143">
        <v>0</v>
      </c>
      <c r="BA52" s="143">
        <v>0</v>
      </c>
      <c r="BB52" s="143">
        <v>0</v>
      </c>
      <c r="BC52" s="143">
        <v>0</v>
      </c>
      <c r="BD52" s="143">
        <v>0</v>
      </c>
      <c r="BE52" s="143">
        <v>0</v>
      </c>
      <c r="BF52" s="173">
        <v>0</v>
      </c>
      <c r="BG52" s="174">
        <v>0</v>
      </c>
      <c r="BH52" s="174">
        <v>0</v>
      </c>
      <c r="BI52" s="174">
        <v>0</v>
      </c>
      <c r="BJ52" s="174">
        <v>0</v>
      </c>
      <c r="BK52" s="174">
        <v>0</v>
      </c>
      <c r="BL52" s="174">
        <v>0</v>
      </c>
      <c r="BM52" s="174">
        <v>0</v>
      </c>
      <c r="BN52" s="174">
        <v>0</v>
      </c>
      <c r="BO52" s="174">
        <v>0</v>
      </c>
      <c r="BP52" s="174">
        <v>0</v>
      </c>
      <c r="BQ52" s="174">
        <v>0</v>
      </c>
      <c r="BR52" s="59">
        <v>0</v>
      </c>
      <c r="BS52" s="58">
        <v>0</v>
      </c>
      <c r="BT52" s="58">
        <v>0</v>
      </c>
      <c r="BU52" s="58">
        <v>0</v>
      </c>
      <c r="BV52" s="58">
        <v>0</v>
      </c>
      <c r="BW52" s="58">
        <v>0</v>
      </c>
      <c r="BX52" s="58">
        <v>0</v>
      </c>
      <c r="BY52" s="58">
        <v>0</v>
      </c>
      <c r="BZ52" s="58">
        <v>0</v>
      </c>
      <c r="CA52" s="58">
        <v>0</v>
      </c>
      <c r="CB52" s="58">
        <v>0</v>
      </c>
      <c r="CC52" s="58">
        <v>0</v>
      </c>
      <c r="CE52" s="19">
        <f t="shared" si="49"/>
        <v>0</v>
      </c>
      <c r="CF52" s="22">
        <f t="shared" si="50"/>
        <v>0</v>
      </c>
      <c r="CG52" s="111">
        <f t="shared" si="51"/>
        <v>0</v>
      </c>
      <c r="CH52" s="141">
        <f t="shared" si="52"/>
        <v>0</v>
      </c>
      <c r="CI52" s="172">
        <f t="shared" si="53"/>
        <v>0</v>
      </c>
      <c r="CJ52" s="19">
        <f t="shared" si="54"/>
        <v>0</v>
      </c>
    </row>
    <row r="53" spans="1:88" s="4" customFormat="1" ht="14" customHeight="1">
      <c r="A53" s="17"/>
      <c r="B53" s="16" t="s">
        <v>132</v>
      </c>
      <c r="C53" s="221"/>
      <c r="D53" s="14"/>
      <c r="E53" s="28"/>
      <c r="F53" s="28"/>
      <c r="G53" s="28"/>
      <c r="H53" s="28"/>
      <c r="I53" s="28"/>
      <c r="J53" s="10">
        <f t="shared" ref="J53:U53" si="55">SUM(J46:J52)</f>
        <v>0</v>
      </c>
      <c r="K53" s="9">
        <f t="shared" si="55"/>
        <v>0</v>
      </c>
      <c r="L53" s="9">
        <f t="shared" si="55"/>
        <v>0</v>
      </c>
      <c r="M53" s="9">
        <f t="shared" si="55"/>
        <v>0</v>
      </c>
      <c r="N53" s="9">
        <f t="shared" si="55"/>
        <v>0</v>
      </c>
      <c r="O53" s="9">
        <f t="shared" si="55"/>
        <v>0</v>
      </c>
      <c r="P53" s="9">
        <f t="shared" si="55"/>
        <v>0</v>
      </c>
      <c r="Q53" s="9">
        <f t="shared" si="55"/>
        <v>0</v>
      </c>
      <c r="R53" s="9">
        <f t="shared" si="55"/>
        <v>0</v>
      </c>
      <c r="S53" s="9">
        <f t="shared" si="55"/>
        <v>0</v>
      </c>
      <c r="T53" s="9">
        <f t="shared" si="55"/>
        <v>0</v>
      </c>
      <c r="U53" s="9">
        <f t="shared" si="55"/>
        <v>0</v>
      </c>
      <c r="V53" s="13">
        <f t="shared" ref="V53:AG53" si="56">SUM(V46:V52)</f>
        <v>0</v>
      </c>
      <c r="W53" s="12">
        <f t="shared" si="56"/>
        <v>0</v>
      </c>
      <c r="X53" s="12">
        <f t="shared" si="56"/>
        <v>0</v>
      </c>
      <c r="Y53" s="12">
        <f t="shared" si="56"/>
        <v>0</v>
      </c>
      <c r="Z53" s="12">
        <f t="shared" si="56"/>
        <v>0</v>
      </c>
      <c r="AA53" s="12">
        <f t="shared" si="56"/>
        <v>0</v>
      </c>
      <c r="AB53" s="12">
        <f t="shared" si="56"/>
        <v>0</v>
      </c>
      <c r="AC53" s="12">
        <f t="shared" si="56"/>
        <v>0</v>
      </c>
      <c r="AD53" s="12">
        <f t="shared" si="56"/>
        <v>0</v>
      </c>
      <c r="AE53" s="12">
        <f t="shared" si="56"/>
        <v>0</v>
      </c>
      <c r="AF53" s="12">
        <f t="shared" si="56"/>
        <v>0</v>
      </c>
      <c r="AG53" s="12">
        <f t="shared" si="56"/>
        <v>0</v>
      </c>
      <c r="AH53" s="114">
        <f t="shared" ref="AH53:AS53" si="57">SUM(AH46:AH52)</f>
        <v>0</v>
      </c>
      <c r="AI53" s="115">
        <f t="shared" si="57"/>
        <v>0</v>
      </c>
      <c r="AJ53" s="115">
        <f t="shared" si="57"/>
        <v>0</v>
      </c>
      <c r="AK53" s="115">
        <f t="shared" si="57"/>
        <v>0</v>
      </c>
      <c r="AL53" s="115">
        <f t="shared" si="57"/>
        <v>0</v>
      </c>
      <c r="AM53" s="115">
        <f t="shared" si="57"/>
        <v>0</v>
      </c>
      <c r="AN53" s="115">
        <f t="shared" si="57"/>
        <v>0</v>
      </c>
      <c r="AO53" s="115">
        <f t="shared" si="57"/>
        <v>0</v>
      </c>
      <c r="AP53" s="115">
        <f t="shared" si="57"/>
        <v>0</v>
      </c>
      <c r="AQ53" s="115">
        <f t="shared" si="57"/>
        <v>0</v>
      </c>
      <c r="AR53" s="115">
        <f t="shared" si="57"/>
        <v>0</v>
      </c>
      <c r="AS53" s="115">
        <f t="shared" si="57"/>
        <v>0</v>
      </c>
      <c r="AT53" s="144">
        <f t="shared" ref="AT53:BE53" si="58">SUM(AT46:AT52)</f>
        <v>2</v>
      </c>
      <c r="AU53" s="145">
        <f t="shared" si="58"/>
        <v>2</v>
      </c>
      <c r="AV53" s="145">
        <f t="shared" si="58"/>
        <v>2</v>
      </c>
      <c r="AW53" s="145">
        <f t="shared" si="58"/>
        <v>2</v>
      </c>
      <c r="AX53" s="145">
        <f t="shared" si="58"/>
        <v>2</v>
      </c>
      <c r="AY53" s="145">
        <f t="shared" si="58"/>
        <v>2</v>
      </c>
      <c r="AZ53" s="145">
        <f t="shared" si="58"/>
        <v>2</v>
      </c>
      <c r="BA53" s="145">
        <f t="shared" si="58"/>
        <v>2</v>
      </c>
      <c r="BB53" s="145">
        <f t="shared" si="58"/>
        <v>2</v>
      </c>
      <c r="BC53" s="145">
        <f t="shared" si="58"/>
        <v>2</v>
      </c>
      <c r="BD53" s="145">
        <f t="shared" si="58"/>
        <v>2</v>
      </c>
      <c r="BE53" s="145">
        <f t="shared" si="58"/>
        <v>2</v>
      </c>
      <c r="BF53" s="175">
        <f t="shared" ref="BF53:BQ53" si="59">SUM(BF46:BF52)</f>
        <v>5</v>
      </c>
      <c r="BG53" s="176">
        <f t="shared" si="59"/>
        <v>5</v>
      </c>
      <c r="BH53" s="176">
        <f t="shared" si="59"/>
        <v>5</v>
      </c>
      <c r="BI53" s="176">
        <f t="shared" si="59"/>
        <v>5</v>
      </c>
      <c r="BJ53" s="176">
        <f t="shared" si="59"/>
        <v>5</v>
      </c>
      <c r="BK53" s="176">
        <f t="shared" si="59"/>
        <v>5</v>
      </c>
      <c r="BL53" s="176">
        <f t="shared" si="59"/>
        <v>5</v>
      </c>
      <c r="BM53" s="176">
        <f t="shared" si="59"/>
        <v>5</v>
      </c>
      <c r="BN53" s="176">
        <f t="shared" si="59"/>
        <v>5</v>
      </c>
      <c r="BO53" s="176">
        <f t="shared" si="59"/>
        <v>5</v>
      </c>
      <c r="BP53" s="176">
        <f t="shared" si="59"/>
        <v>5</v>
      </c>
      <c r="BQ53" s="176">
        <f t="shared" si="59"/>
        <v>5</v>
      </c>
      <c r="BR53" s="10">
        <f t="shared" ref="BR53:CC53" si="60">SUM(BR46:BR52)</f>
        <v>7</v>
      </c>
      <c r="BS53" s="9">
        <f t="shared" si="60"/>
        <v>7</v>
      </c>
      <c r="BT53" s="9">
        <f t="shared" si="60"/>
        <v>7</v>
      </c>
      <c r="BU53" s="9">
        <f t="shared" si="60"/>
        <v>7</v>
      </c>
      <c r="BV53" s="9">
        <f t="shared" si="60"/>
        <v>7</v>
      </c>
      <c r="BW53" s="9">
        <f t="shared" si="60"/>
        <v>7</v>
      </c>
      <c r="BX53" s="9">
        <f t="shared" si="60"/>
        <v>7</v>
      </c>
      <c r="BY53" s="9">
        <f t="shared" si="60"/>
        <v>7</v>
      </c>
      <c r="BZ53" s="9">
        <f t="shared" si="60"/>
        <v>7</v>
      </c>
      <c r="CA53" s="9">
        <f t="shared" si="60"/>
        <v>7</v>
      </c>
      <c r="CB53" s="9">
        <f t="shared" si="60"/>
        <v>7</v>
      </c>
      <c r="CC53" s="9">
        <f t="shared" si="60"/>
        <v>7</v>
      </c>
      <c r="CE53" s="8">
        <f t="shared" si="49"/>
        <v>0</v>
      </c>
      <c r="CF53" s="11">
        <f t="shared" si="50"/>
        <v>0</v>
      </c>
      <c r="CG53" s="116">
        <f t="shared" si="51"/>
        <v>0</v>
      </c>
      <c r="CH53" s="146">
        <f t="shared" si="52"/>
        <v>2</v>
      </c>
      <c r="CI53" s="177">
        <f t="shared" si="53"/>
        <v>5</v>
      </c>
      <c r="CJ53" s="8">
        <f t="shared" si="54"/>
        <v>7</v>
      </c>
    </row>
    <row r="54" spans="1:88" s="4" customFormat="1" ht="14" customHeight="1">
      <c r="A54" s="17"/>
      <c r="B54" s="37" t="s">
        <v>60</v>
      </c>
      <c r="C54" s="223"/>
      <c r="D54" s="25"/>
      <c r="E54" s="18"/>
      <c r="F54" s="18"/>
      <c r="G54" s="18"/>
      <c r="H54" s="18"/>
      <c r="I54" s="18"/>
      <c r="J54" s="33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6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107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36"/>
      <c r="AU54" s="137"/>
      <c r="AV54" s="137"/>
      <c r="AW54" s="137"/>
      <c r="AX54" s="137"/>
      <c r="AY54" s="137"/>
      <c r="AZ54" s="137"/>
      <c r="BA54" s="137"/>
      <c r="BB54" s="137"/>
      <c r="BC54" s="137"/>
      <c r="BD54" s="137"/>
      <c r="BE54" s="137"/>
      <c r="BF54" s="167"/>
      <c r="BG54" s="168"/>
      <c r="BH54" s="168"/>
      <c r="BI54" s="168"/>
      <c r="BJ54" s="168"/>
      <c r="BK54" s="168"/>
      <c r="BL54" s="168"/>
      <c r="BM54" s="168"/>
      <c r="BN54" s="168"/>
      <c r="BO54" s="168"/>
      <c r="BP54" s="168"/>
      <c r="BQ54" s="168"/>
      <c r="BR54" s="33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E54" s="31"/>
      <c r="CF54" s="34"/>
      <c r="CG54" s="109"/>
      <c r="CH54" s="138"/>
      <c r="CI54" s="169"/>
      <c r="CJ54" s="31"/>
    </row>
    <row r="55" spans="1:88" s="4" customFormat="1" ht="14" customHeight="1">
      <c r="A55" s="17"/>
      <c r="B55" s="162" t="s">
        <v>15</v>
      </c>
      <c r="C55" s="223" t="s">
        <v>14</v>
      </c>
      <c r="D55" s="25" t="s">
        <v>13</v>
      </c>
      <c r="E55" s="18" t="s">
        <v>13</v>
      </c>
      <c r="F55" s="18" t="s">
        <v>13</v>
      </c>
      <c r="G55" s="18" t="s">
        <v>13</v>
      </c>
      <c r="H55" s="18" t="s">
        <v>13</v>
      </c>
      <c r="I55" s="18" t="s">
        <v>13</v>
      </c>
      <c r="J55" s="59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94">
        <v>0</v>
      </c>
      <c r="W55" s="93">
        <v>0</v>
      </c>
      <c r="X55" s="93">
        <v>0</v>
      </c>
      <c r="Y55" s="93">
        <v>0</v>
      </c>
      <c r="Z55" s="93">
        <v>0</v>
      </c>
      <c r="AA55" s="93">
        <v>0</v>
      </c>
      <c r="AB55" s="93">
        <v>0</v>
      </c>
      <c r="AC55" s="93">
        <v>0</v>
      </c>
      <c r="AD55" s="93">
        <v>0</v>
      </c>
      <c r="AE55" s="93">
        <v>0</v>
      </c>
      <c r="AF55" s="93">
        <v>0</v>
      </c>
      <c r="AG55" s="93">
        <v>0</v>
      </c>
      <c r="AH55" s="113">
        <v>1</v>
      </c>
      <c r="AI55" s="112">
        <v>2</v>
      </c>
      <c r="AJ55" s="112">
        <v>3</v>
      </c>
      <c r="AK55" s="112">
        <v>4</v>
      </c>
      <c r="AL55" s="112">
        <v>5</v>
      </c>
      <c r="AM55" s="112">
        <v>6</v>
      </c>
      <c r="AN55" s="112">
        <v>7</v>
      </c>
      <c r="AO55" s="112">
        <v>7</v>
      </c>
      <c r="AP55" s="112">
        <v>7</v>
      </c>
      <c r="AQ55" s="112">
        <v>7</v>
      </c>
      <c r="AR55" s="112">
        <v>7</v>
      </c>
      <c r="AS55" s="112">
        <v>7</v>
      </c>
      <c r="AT55" s="142">
        <v>0</v>
      </c>
      <c r="AU55" s="143">
        <v>0</v>
      </c>
      <c r="AV55" s="143">
        <v>0</v>
      </c>
      <c r="AW55" s="143">
        <v>0</v>
      </c>
      <c r="AX55" s="143">
        <v>0</v>
      </c>
      <c r="AY55" s="143">
        <v>0</v>
      </c>
      <c r="AZ55" s="143">
        <v>0</v>
      </c>
      <c r="BA55" s="143">
        <v>0</v>
      </c>
      <c r="BB55" s="143">
        <v>0</v>
      </c>
      <c r="BC55" s="143">
        <v>0</v>
      </c>
      <c r="BD55" s="143">
        <v>0</v>
      </c>
      <c r="BE55" s="143">
        <v>0</v>
      </c>
      <c r="BF55" s="173">
        <v>1</v>
      </c>
      <c r="BG55" s="174">
        <v>1</v>
      </c>
      <c r="BH55" s="174">
        <v>1</v>
      </c>
      <c r="BI55" s="174">
        <v>1</v>
      </c>
      <c r="BJ55" s="174">
        <v>1</v>
      </c>
      <c r="BK55" s="174">
        <v>1</v>
      </c>
      <c r="BL55" s="174">
        <v>1</v>
      </c>
      <c r="BM55" s="174">
        <v>1</v>
      </c>
      <c r="BN55" s="174">
        <v>1</v>
      </c>
      <c r="BO55" s="174">
        <v>1</v>
      </c>
      <c r="BP55" s="174">
        <v>1</v>
      </c>
      <c r="BQ55" s="174">
        <v>1</v>
      </c>
      <c r="BR55" s="59">
        <v>0</v>
      </c>
      <c r="BS55" s="58">
        <v>0</v>
      </c>
      <c r="BT55" s="58">
        <v>0</v>
      </c>
      <c r="BU55" s="58">
        <v>0</v>
      </c>
      <c r="BV55" s="58">
        <v>0</v>
      </c>
      <c r="BW55" s="58">
        <v>0</v>
      </c>
      <c r="BX55" s="58">
        <v>0</v>
      </c>
      <c r="BY55" s="58">
        <v>0</v>
      </c>
      <c r="BZ55" s="58">
        <v>0</v>
      </c>
      <c r="CA55" s="58">
        <v>0</v>
      </c>
      <c r="CB55" s="58">
        <v>0</v>
      </c>
      <c r="CC55" s="58">
        <v>0</v>
      </c>
      <c r="CE55" s="19">
        <f t="shared" ref="CE55:CE62" si="61">U55</f>
        <v>0</v>
      </c>
      <c r="CF55" s="22">
        <f t="shared" ref="CF55:CF62" si="62">AG55</f>
        <v>0</v>
      </c>
      <c r="CG55" s="111">
        <f t="shared" ref="CG55:CG62" si="63">AS55</f>
        <v>7</v>
      </c>
      <c r="CH55" s="141">
        <f t="shared" ref="CH55:CH62" si="64">BE55</f>
        <v>0</v>
      </c>
      <c r="CI55" s="172">
        <f t="shared" ref="CI55:CI62" si="65">BQ55</f>
        <v>1</v>
      </c>
      <c r="CJ55" s="19">
        <f t="shared" ref="CJ55:CJ62" si="66">CC55</f>
        <v>0</v>
      </c>
    </row>
    <row r="56" spans="1:88" s="4" customFormat="1" ht="14" customHeight="1">
      <c r="A56" s="17"/>
      <c r="B56" s="162" t="s">
        <v>15</v>
      </c>
      <c r="C56" s="223" t="s">
        <v>14</v>
      </c>
      <c r="D56" s="25" t="s">
        <v>13</v>
      </c>
      <c r="E56" s="18" t="s">
        <v>13</v>
      </c>
      <c r="F56" s="18" t="s">
        <v>13</v>
      </c>
      <c r="G56" s="18" t="s">
        <v>13</v>
      </c>
      <c r="H56" s="18" t="s">
        <v>13</v>
      </c>
      <c r="I56" s="18" t="s">
        <v>13</v>
      </c>
      <c r="J56" s="59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94">
        <v>0</v>
      </c>
      <c r="W56" s="93">
        <v>0</v>
      </c>
      <c r="X56" s="93">
        <v>0</v>
      </c>
      <c r="Y56" s="93">
        <v>0</v>
      </c>
      <c r="Z56" s="93">
        <v>0</v>
      </c>
      <c r="AA56" s="93">
        <v>0</v>
      </c>
      <c r="AB56" s="93">
        <v>0</v>
      </c>
      <c r="AC56" s="93">
        <v>0</v>
      </c>
      <c r="AD56" s="93">
        <v>0</v>
      </c>
      <c r="AE56" s="93">
        <v>0</v>
      </c>
      <c r="AF56" s="93">
        <v>0</v>
      </c>
      <c r="AG56" s="93">
        <v>0</v>
      </c>
      <c r="AH56" s="113">
        <v>0</v>
      </c>
      <c r="AI56" s="112">
        <v>0</v>
      </c>
      <c r="AJ56" s="112">
        <v>0</v>
      </c>
      <c r="AK56" s="112">
        <v>0</v>
      </c>
      <c r="AL56" s="112">
        <v>0</v>
      </c>
      <c r="AM56" s="112">
        <v>0</v>
      </c>
      <c r="AN56" s="112">
        <v>0</v>
      </c>
      <c r="AO56" s="112">
        <v>0</v>
      </c>
      <c r="AP56" s="112">
        <v>0</v>
      </c>
      <c r="AQ56" s="112">
        <v>0</v>
      </c>
      <c r="AR56" s="112">
        <v>0</v>
      </c>
      <c r="AS56" s="112">
        <v>0</v>
      </c>
      <c r="AT56" s="142">
        <v>0</v>
      </c>
      <c r="AU56" s="143">
        <v>0</v>
      </c>
      <c r="AV56" s="143">
        <v>0</v>
      </c>
      <c r="AW56" s="143">
        <v>0</v>
      </c>
      <c r="AX56" s="143">
        <v>0</v>
      </c>
      <c r="AY56" s="143">
        <v>0</v>
      </c>
      <c r="AZ56" s="143">
        <v>0</v>
      </c>
      <c r="BA56" s="143">
        <v>0</v>
      </c>
      <c r="BB56" s="143">
        <v>0</v>
      </c>
      <c r="BC56" s="143">
        <v>0</v>
      </c>
      <c r="BD56" s="143">
        <v>0</v>
      </c>
      <c r="BE56" s="143">
        <v>0</v>
      </c>
      <c r="BF56" s="173">
        <v>0</v>
      </c>
      <c r="BG56" s="174">
        <v>0</v>
      </c>
      <c r="BH56" s="174">
        <v>0</v>
      </c>
      <c r="BI56" s="174">
        <v>0</v>
      </c>
      <c r="BJ56" s="174">
        <v>0</v>
      </c>
      <c r="BK56" s="174">
        <v>0</v>
      </c>
      <c r="BL56" s="174">
        <v>0</v>
      </c>
      <c r="BM56" s="174">
        <v>0</v>
      </c>
      <c r="BN56" s="174">
        <v>0</v>
      </c>
      <c r="BO56" s="174">
        <v>0</v>
      </c>
      <c r="BP56" s="174">
        <v>0</v>
      </c>
      <c r="BQ56" s="174">
        <v>0</v>
      </c>
      <c r="BR56" s="59">
        <v>0</v>
      </c>
      <c r="BS56" s="58">
        <v>0</v>
      </c>
      <c r="BT56" s="58">
        <v>0</v>
      </c>
      <c r="BU56" s="58">
        <v>0</v>
      </c>
      <c r="BV56" s="58">
        <v>0</v>
      </c>
      <c r="BW56" s="58">
        <v>0</v>
      </c>
      <c r="BX56" s="58">
        <v>0</v>
      </c>
      <c r="BY56" s="58">
        <v>0</v>
      </c>
      <c r="BZ56" s="58">
        <v>0</v>
      </c>
      <c r="CA56" s="58">
        <v>0</v>
      </c>
      <c r="CB56" s="58">
        <v>0</v>
      </c>
      <c r="CC56" s="58">
        <v>0</v>
      </c>
      <c r="CE56" s="19">
        <f t="shared" si="61"/>
        <v>0</v>
      </c>
      <c r="CF56" s="22">
        <f t="shared" si="62"/>
        <v>0</v>
      </c>
      <c r="CG56" s="111">
        <f t="shared" si="63"/>
        <v>0</v>
      </c>
      <c r="CH56" s="141">
        <f t="shared" si="64"/>
        <v>0</v>
      </c>
      <c r="CI56" s="172">
        <f t="shared" si="65"/>
        <v>0</v>
      </c>
      <c r="CJ56" s="19">
        <f t="shared" si="66"/>
        <v>0</v>
      </c>
    </row>
    <row r="57" spans="1:88" s="4" customFormat="1">
      <c r="A57" s="17"/>
      <c r="B57" s="162" t="s">
        <v>15</v>
      </c>
      <c r="C57" s="223" t="s">
        <v>14</v>
      </c>
      <c r="D57" s="25" t="s">
        <v>13</v>
      </c>
      <c r="E57" s="18" t="s">
        <v>13</v>
      </c>
      <c r="F57" s="18" t="s">
        <v>13</v>
      </c>
      <c r="G57" s="18" t="s">
        <v>13</v>
      </c>
      <c r="H57" s="18" t="s">
        <v>13</v>
      </c>
      <c r="I57" s="18" t="s">
        <v>13</v>
      </c>
      <c r="J57" s="59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94">
        <v>0</v>
      </c>
      <c r="W57" s="93">
        <v>0</v>
      </c>
      <c r="X57" s="93">
        <v>0</v>
      </c>
      <c r="Y57" s="93">
        <v>0</v>
      </c>
      <c r="Z57" s="93">
        <v>0</v>
      </c>
      <c r="AA57" s="93">
        <v>0</v>
      </c>
      <c r="AB57" s="93">
        <v>0</v>
      </c>
      <c r="AC57" s="93">
        <v>0</v>
      </c>
      <c r="AD57" s="93">
        <v>0</v>
      </c>
      <c r="AE57" s="93">
        <v>0</v>
      </c>
      <c r="AF57" s="93">
        <v>0</v>
      </c>
      <c r="AG57" s="93">
        <v>0</v>
      </c>
      <c r="AH57" s="113">
        <v>0</v>
      </c>
      <c r="AI57" s="112">
        <v>0</v>
      </c>
      <c r="AJ57" s="112">
        <v>0</v>
      </c>
      <c r="AK57" s="112">
        <v>0</v>
      </c>
      <c r="AL57" s="112">
        <v>0</v>
      </c>
      <c r="AM57" s="112">
        <v>0</v>
      </c>
      <c r="AN57" s="112">
        <v>0</v>
      </c>
      <c r="AO57" s="112">
        <v>0</v>
      </c>
      <c r="AP57" s="112">
        <v>0</v>
      </c>
      <c r="AQ57" s="112">
        <v>0</v>
      </c>
      <c r="AR57" s="112">
        <v>0</v>
      </c>
      <c r="AS57" s="112">
        <v>0</v>
      </c>
      <c r="AT57" s="142">
        <v>0</v>
      </c>
      <c r="AU57" s="143">
        <v>0</v>
      </c>
      <c r="AV57" s="143">
        <v>0</v>
      </c>
      <c r="AW57" s="143">
        <v>0</v>
      </c>
      <c r="AX57" s="143">
        <v>0</v>
      </c>
      <c r="AY57" s="143">
        <v>0</v>
      </c>
      <c r="AZ57" s="143">
        <v>0</v>
      </c>
      <c r="BA57" s="143">
        <v>0</v>
      </c>
      <c r="BB57" s="143">
        <v>0</v>
      </c>
      <c r="BC57" s="143">
        <v>0</v>
      </c>
      <c r="BD57" s="143">
        <v>0</v>
      </c>
      <c r="BE57" s="143">
        <v>0</v>
      </c>
      <c r="BF57" s="173">
        <v>0</v>
      </c>
      <c r="BG57" s="174">
        <v>0</v>
      </c>
      <c r="BH57" s="174">
        <v>0</v>
      </c>
      <c r="BI57" s="174">
        <v>0</v>
      </c>
      <c r="BJ57" s="174">
        <v>0</v>
      </c>
      <c r="BK57" s="174">
        <v>0</v>
      </c>
      <c r="BL57" s="174">
        <v>0</v>
      </c>
      <c r="BM57" s="174">
        <v>0</v>
      </c>
      <c r="BN57" s="174">
        <v>0</v>
      </c>
      <c r="BO57" s="174">
        <v>0</v>
      </c>
      <c r="BP57" s="174">
        <v>0</v>
      </c>
      <c r="BQ57" s="174">
        <v>0</v>
      </c>
      <c r="BR57" s="59">
        <v>0</v>
      </c>
      <c r="BS57" s="58">
        <v>0</v>
      </c>
      <c r="BT57" s="58">
        <v>0</v>
      </c>
      <c r="BU57" s="58">
        <v>0</v>
      </c>
      <c r="BV57" s="58">
        <v>0</v>
      </c>
      <c r="BW57" s="58">
        <v>0</v>
      </c>
      <c r="BX57" s="58">
        <v>0</v>
      </c>
      <c r="BY57" s="58">
        <v>0</v>
      </c>
      <c r="BZ57" s="58">
        <v>0</v>
      </c>
      <c r="CA57" s="58">
        <v>0</v>
      </c>
      <c r="CB57" s="58">
        <v>0</v>
      </c>
      <c r="CC57" s="58">
        <v>0</v>
      </c>
      <c r="CE57" s="19">
        <f t="shared" si="61"/>
        <v>0</v>
      </c>
      <c r="CF57" s="22">
        <f t="shared" si="62"/>
        <v>0</v>
      </c>
      <c r="CG57" s="111">
        <f t="shared" si="63"/>
        <v>0</v>
      </c>
      <c r="CH57" s="141">
        <f t="shared" si="64"/>
        <v>0</v>
      </c>
      <c r="CI57" s="172">
        <f t="shared" si="65"/>
        <v>0</v>
      </c>
      <c r="CJ57" s="19">
        <f t="shared" si="66"/>
        <v>0</v>
      </c>
    </row>
    <row r="58" spans="1:88" s="4" customFormat="1">
      <c r="A58" s="17"/>
      <c r="B58" s="162" t="s">
        <v>15</v>
      </c>
      <c r="C58" s="223" t="s">
        <v>14</v>
      </c>
      <c r="D58" s="25" t="s">
        <v>13</v>
      </c>
      <c r="E58" s="18" t="s">
        <v>13</v>
      </c>
      <c r="F58" s="18" t="s">
        <v>13</v>
      </c>
      <c r="G58" s="18" t="s">
        <v>13</v>
      </c>
      <c r="H58" s="18" t="s">
        <v>13</v>
      </c>
      <c r="I58" s="18" t="s">
        <v>13</v>
      </c>
      <c r="J58" s="59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94">
        <v>0</v>
      </c>
      <c r="W58" s="93">
        <v>0</v>
      </c>
      <c r="X58" s="93">
        <v>0</v>
      </c>
      <c r="Y58" s="93">
        <v>0</v>
      </c>
      <c r="Z58" s="93">
        <v>0</v>
      </c>
      <c r="AA58" s="93">
        <v>0</v>
      </c>
      <c r="AB58" s="93">
        <v>0</v>
      </c>
      <c r="AC58" s="93">
        <v>0</v>
      </c>
      <c r="AD58" s="93">
        <v>0</v>
      </c>
      <c r="AE58" s="93">
        <v>0</v>
      </c>
      <c r="AF58" s="93">
        <v>0</v>
      </c>
      <c r="AG58" s="93">
        <v>0</v>
      </c>
      <c r="AH58" s="113">
        <v>0</v>
      </c>
      <c r="AI58" s="112">
        <v>0</v>
      </c>
      <c r="AJ58" s="112">
        <v>0</v>
      </c>
      <c r="AK58" s="112">
        <v>0</v>
      </c>
      <c r="AL58" s="112">
        <v>0</v>
      </c>
      <c r="AM58" s="112">
        <v>0</v>
      </c>
      <c r="AN58" s="112">
        <v>0</v>
      </c>
      <c r="AO58" s="112">
        <v>0</v>
      </c>
      <c r="AP58" s="112">
        <v>0</v>
      </c>
      <c r="AQ58" s="112">
        <v>0</v>
      </c>
      <c r="AR58" s="112">
        <v>0</v>
      </c>
      <c r="AS58" s="112">
        <v>0</v>
      </c>
      <c r="AT58" s="142">
        <v>0</v>
      </c>
      <c r="AU58" s="143">
        <v>0</v>
      </c>
      <c r="AV58" s="143">
        <v>0</v>
      </c>
      <c r="AW58" s="143">
        <v>0</v>
      </c>
      <c r="AX58" s="143">
        <v>0</v>
      </c>
      <c r="AY58" s="143">
        <v>0</v>
      </c>
      <c r="AZ58" s="143">
        <v>0</v>
      </c>
      <c r="BA58" s="143">
        <v>0</v>
      </c>
      <c r="BB58" s="143">
        <v>0</v>
      </c>
      <c r="BC58" s="143">
        <v>0</v>
      </c>
      <c r="BD58" s="143">
        <v>0</v>
      </c>
      <c r="BE58" s="143">
        <v>0</v>
      </c>
      <c r="BF58" s="173">
        <v>0</v>
      </c>
      <c r="BG58" s="174">
        <v>0</v>
      </c>
      <c r="BH58" s="174">
        <v>0</v>
      </c>
      <c r="BI58" s="174">
        <v>0</v>
      </c>
      <c r="BJ58" s="174">
        <v>0</v>
      </c>
      <c r="BK58" s="174">
        <v>0</v>
      </c>
      <c r="BL58" s="174">
        <v>0</v>
      </c>
      <c r="BM58" s="174">
        <v>0</v>
      </c>
      <c r="BN58" s="174">
        <v>0</v>
      </c>
      <c r="BO58" s="174">
        <v>0</v>
      </c>
      <c r="BP58" s="174">
        <v>0</v>
      </c>
      <c r="BQ58" s="174">
        <v>0</v>
      </c>
      <c r="BR58" s="59">
        <v>0</v>
      </c>
      <c r="BS58" s="58">
        <v>0</v>
      </c>
      <c r="BT58" s="58">
        <v>0</v>
      </c>
      <c r="BU58" s="58">
        <v>0</v>
      </c>
      <c r="BV58" s="58">
        <v>0</v>
      </c>
      <c r="BW58" s="58">
        <v>0</v>
      </c>
      <c r="BX58" s="58">
        <v>0</v>
      </c>
      <c r="BY58" s="58">
        <v>0</v>
      </c>
      <c r="BZ58" s="58">
        <v>0</v>
      </c>
      <c r="CA58" s="58">
        <v>0</v>
      </c>
      <c r="CB58" s="58">
        <v>0</v>
      </c>
      <c r="CC58" s="58">
        <v>0</v>
      </c>
      <c r="CE58" s="19">
        <f t="shared" si="61"/>
        <v>0</v>
      </c>
      <c r="CF58" s="22">
        <f t="shared" si="62"/>
        <v>0</v>
      </c>
      <c r="CG58" s="111">
        <f t="shared" si="63"/>
        <v>0</v>
      </c>
      <c r="CH58" s="141">
        <f t="shared" si="64"/>
        <v>0</v>
      </c>
      <c r="CI58" s="172">
        <f t="shared" si="65"/>
        <v>0</v>
      </c>
      <c r="CJ58" s="19">
        <f t="shared" si="66"/>
        <v>0</v>
      </c>
    </row>
    <row r="59" spans="1:88" s="4" customFormat="1">
      <c r="A59" s="17"/>
      <c r="B59" s="162" t="s">
        <v>15</v>
      </c>
      <c r="C59" s="223" t="s">
        <v>14</v>
      </c>
      <c r="D59" s="25" t="s">
        <v>13</v>
      </c>
      <c r="E59" s="18" t="s">
        <v>13</v>
      </c>
      <c r="F59" s="18" t="s">
        <v>13</v>
      </c>
      <c r="G59" s="18" t="s">
        <v>13</v>
      </c>
      <c r="H59" s="18" t="s">
        <v>13</v>
      </c>
      <c r="I59" s="18" t="s">
        <v>13</v>
      </c>
      <c r="J59" s="59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94">
        <v>0</v>
      </c>
      <c r="W59" s="93">
        <v>0</v>
      </c>
      <c r="X59" s="93">
        <v>0</v>
      </c>
      <c r="Y59" s="93">
        <v>0</v>
      </c>
      <c r="Z59" s="93">
        <v>0</v>
      </c>
      <c r="AA59" s="93">
        <v>0</v>
      </c>
      <c r="AB59" s="93">
        <v>0</v>
      </c>
      <c r="AC59" s="93">
        <v>0</v>
      </c>
      <c r="AD59" s="93">
        <v>0</v>
      </c>
      <c r="AE59" s="93">
        <v>0</v>
      </c>
      <c r="AF59" s="93">
        <v>0</v>
      </c>
      <c r="AG59" s="93">
        <v>0</v>
      </c>
      <c r="AH59" s="113">
        <v>0</v>
      </c>
      <c r="AI59" s="112">
        <v>0</v>
      </c>
      <c r="AJ59" s="112">
        <v>0</v>
      </c>
      <c r="AK59" s="112">
        <v>0</v>
      </c>
      <c r="AL59" s="112">
        <v>0</v>
      </c>
      <c r="AM59" s="112">
        <v>0</v>
      </c>
      <c r="AN59" s="112">
        <v>0</v>
      </c>
      <c r="AO59" s="112">
        <v>0</v>
      </c>
      <c r="AP59" s="112">
        <v>0</v>
      </c>
      <c r="AQ59" s="112">
        <v>0</v>
      </c>
      <c r="AR59" s="112">
        <v>0</v>
      </c>
      <c r="AS59" s="112">
        <v>0</v>
      </c>
      <c r="AT59" s="142">
        <v>0</v>
      </c>
      <c r="AU59" s="143">
        <v>0</v>
      </c>
      <c r="AV59" s="143">
        <v>0</v>
      </c>
      <c r="AW59" s="143">
        <v>0</v>
      </c>
      <c r="AX59" s="143">
        <v>0</v>
      </c>
      <c r="AY59" s="143">
        <v>0</v>
      </c>
      <c r="AZ59" s="143">
        <v>0</v>
      </c>
      <c r="BA59" s="143">
        <v>0</v>
      </c>
      <c r="BB59" s="143">
        <v>0</v>
      </c>
      <c r="BC59" s="143">
        <v>0</v>
      </c>
      <c r="BD59" s="143">
        <v>0</v>
      </c>
      <c r="BE59" s="143">
        <v>0</v>
      </c>
      <c r="BF59" s="173">
        <v>0</v>
      </c>
      <c r="BG59" s="174">
        <v>0</v>
      </c>
      <c r="BH59" s="174">
        <v>0</v>
      </c>
      <c r="BI59" s="174">
        <v>0</v>
      </c>
      <c r="BJ59" s="174">
        <v>0</v>
      </c>
      <c r="BK59" s="174">
        <v>0</v>
      </c>
      <c r="BL59" s="174">
        <v>0</v>
      </c>
      <c r="BM59" s="174">
        <v>0</v>
      </c>
      <c r="BN59" s="174">
        <v>0</v>
      </c>
      <c r="BO59" s="174">
        <v>0</v>
      </c>
      <c r="BP59" s="174">
        <v>0</v>
      </c>
      <c r="BQ59" s="174">
        <v>0</v>
      </c>
      <c r="BR59" s="59">
        <v>0</v>
      </c>
      <c r="BS59" s="58">
        <v>0</v>
      </c>
      <c r="BT59" s="58">
        <v>0</v>
      </c>
      <c r="BU59" s="58">
        <v>0</v>
      </c>
      <c r="BV59" s="58">
        <v>0</v>
      </c>
      <c r="BW59" s="58">
        <v>0</v>
      </c>
      <c r="BX59" s="58">
        <v>0</v>
      </c>
      <c r="BY59" s="58">
        <v>0</v>
      </c>
      <c r="BZ59" s="58">
        <v>0</v>
      </c>
      <c r="CA59" s="58">
        <v>0</v>
      </c>
      <c r="CB59" s="58">
        <v>0</v>
      </c>
      <c r="CC59" s="58">
        <v>0</v>
      </c>
      <c r="CE59" s="19">
        <f t="shared" si="61"/>
        <v>0</v>
      </c>
      <c r="CF59" s="22">
        <f t="shared" si="62"/>
        <v>0</v>
      </c>
      <c r="CG59" s="111">
        <f t="shared" si="63"/>
        <v>0</v>
      </c>
      <c r="CH59" s="141">
        <f t="shared" si="64"/>
        <v>0</v>
      </c>
      <c r="CI59" s="172">
        <f t="shared" si="65"/>
        <v>0</v>
      </c>
      <c r="CJ59" s="19">
        <f t="shared" si="66"/>
        <v>0</v>
      </c>
    </row>
    <row r="60" spans="1:88" s="4" customFormat="1">
      <c r="A60" s="17"/>
      <c r="B60" s="162" t="s">
        <v>15</v>
      </c>
      <c r="C60" s="223" t="s">
        <v>14</v>
      </c>
      <c r="D60" s="25" t="s">
        <v>13</v>
      </c>
      <c r="E60" s="18" t="s">
        <v>13</v>
      </c>
      <c r="F60" s="18" t="s">
        <v>13</v>
      </c>
      <c r="G60" s="18" t="s">
        <v>13</v>
      </c>
      <c r="H60" s="18" t="s">
        <v>13</v>
      </c>
      <c r="I60" s="18" t="s">
        <v>13</v>
      </c>
      <c r="J60" s="59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94">
        <v>0</v>
      </c>
      <c r="W60" s="93">
        <v>0</v>
      </c>
      <c r="X60" s="93">
        <v>0</v>
      </c>
      <c r="Y60" s="93">
        <v>0</v>
      </c>
      <c r="Z60" s="93">
        <v>0</v>
      </c>
      <c r="AA60" s="93">
        <v>0</v>
      </c>
      <c r="AB60" s="93">
        <v>0</v>
      </c>
      <c r="AC60" s="93">
        <v>0</v>
      </c>
      <c r="AD60" s="93">
        <v>0</v>
      </c>
      <c r="AE60" s="93">
        <v>0</v>
      </c>
      <c r="AF60" s="93">
        <v>0</v>
      </c>
      <c r="AG60" s="93">
        <v>0</v>
      </c>
      <c r="AH60" s="113">
        <v>0</v>
      </c>
      <c r="AI60" s="112">
        <v>0</v>
      </c>
      <c r="AJ60" s="112">
        <v>0</v>
      </c>
      <c r="AK60" s="112">
        <v>0</v>
      </c>
      <c r="AL60" s="112">
        <v>0</v>
      </c>
      <c r="AM60" s="112">
        <v>0</v>
      </c>
      <c r="AN60" s="112">
        <v>0</v>
      </c>
      <c r="AO60" s="112">
        <v>0</v>
      </c>
      <c r="AP60" s="112">
        <v>0</v>
      </c>
      <c r="AQ60" s="112">
        <v>0</v>
      </c>
      <c r="AR60" s="112">
        <v>0</v>
      </c>
      <c r="AS60" s="112">
        <v>0</v>
      </c>
      <c r="AT60" s="142">
        <v>0</v>
      </c>
      <c r="AU60" s="143">
        <v>0</v>
      </c>
      <c r="AV60" s="143">
        <v>0</v>
      </c>
      <c r="AW60" s="143">
        <v>0</v>
      </c>
      <c r="AX60" s="143">
        <v>0</v>
      </c>
      <c r="AY60" s="143">
        <v>0</v>
      </c>
      <c r="AZ60" s="143">
        <v>0</v>
      </c>
      <c r="BA60" s="143">
        <v>0</v>
      </c>
      <c r="BB60" s="143">
        <v>0</v>
      </c>
      <c r="BC60" s="143">
        <v>0</v>
      </c>
      <c r="BD60" s="143">
        <v>0</v>
      </c>
      <c r="BE60" s="143">
        <v>0</v>
      </c>
      <c r="BF60" s="173">
        <v>0</v>
      </c>
      <c r="BG60" s="174">
        <v>0</v>
      </c>
      <c r="BH60" s="174">
        <v>0</v>
      </c>
      <c r="BI60" s="174">
        <v>0</v>
      </c>
      <c r="BJ60" s="174">
        <v>0</v>
      </c>
      <c r="BK60" s="174">
        <v>0</v>
      </c>
      <c r="BL60" s="174">
        <v>0</v>
      </c>
      <c r="BM60" s="174">
        <v>0</v>
      </c>
      <c r="BN60" s="174">
        <v>0</v>
      </c>
      <c r="BO60" s="174">
        <v>0</v>
      </c>
      <c r="BP60" s="174">
        <v>0</v>
      </c>
      <c r="BQ60" s="174">
        <v>0</v>
      </c>
      <c r="BR60" s="59">
        <v>0</v>
      </c>
      <c r="BS60" s="58">
        <v>0</v>
      </c>
      <c r="BT60" s="58">
        <v>0</v>
      </c>
      <c r="BU60" s="58">
        <v>0</v>
      </c>
      <c r="BV60" s="58">
        <v>0</v>
      </c>
      <c r="BW60" s="58">
        <v>0</v>
      </c>
      <c r="BX60" s="58">
        <v>0</v>
      </c>
      <c r="BY60" s="58">
        <v>0</v>
      </c>
      <c r="BZ60" s="58">
        <v>0</v>
      </c>
      <c r="CA60" s="58">
        <v>0</v>
      </c>
      <c r="CB60" s="58">
        <v>0</v>
      </c>
      <c r="CC60" s="58">
        <v>0</v>
      </c>
      <c r="CE60" s="19">
        <f t="shared" si="61"/>
        <v>0</v>
      </c>
      <c r="CF60" s="22">
        <f t="shared" si="62"/>
        <v>0</v>
      </c>
      <c r="CG60" s="111">
        <f t="shared" si="63"/>
        <v>0</v>
      </c>
      <c r="CH60" s="141">
        <f t="shared" si="64"/>
        <v>0</v>
      </c>
      <c r="CI60" s="172">
        <f t="shared" si="65"/>
        <v>0</v>
      </c>
      <c r="CJ60" s="19">
        <f t="shared" si="66"/>
        <v>0</v>
      </c>
    </row>
    <row r="61" spans="1:88" s="4" customFormat="1">
      <c r="A61" s="17"/>
      <c r="B61" s="162" t="s">
        <v>15</v>
      </c>
      <c r="C61" s="223" t="s">
        <v>14</v>
      </c>
      <c r="D61" s="25" t="s">
        <v>13</v>
      </c>
      <c r="E61" s="18" t="s">
        <v>13</v>
      </c>
      <c r="F61" s="18" t="s">
        <v>13</v>
      </c>
      <c r="G61" s="18" t="s">
        <v>13</v>
      </c>
      <c r="H61" s="18" t="s">
        <v>13</v>
      </c>
      <c r="I61" s="18" t="s">
        <v>13</v>
      </c>
      <c r="J61" s="59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94">
        <v>0</v>
      </c>
      <c r="W61" s="93">
        <v>0</v>
      </c>
      <c r="X61" s="93">
        <v>0</v>
      </c>
      <c r="Y61" s="93">
        <v>0</v>
      </c>
      <c r="Z61" s="93">
        <v>0</v>
      </c>
      <c r="AA61" s="93">
        <v>0</v>
      </c>
      <c r="AB61" s="93">
        <v>0</v>
      </c>
      <c r="AC61" s="93">
        <v>0</v>
      </c>
      <c r="AD61" s="93">
        <v>0</v>
      </c>
      <c r="AE61" s="93">
        <v>0</v>
      </c>
      <c r="AF61" s="93">
        <v>0</v>
      </c>
      <c r="AG61" s="93">
        <v>0</v>
      </c>
      <c r="AH61" s="113">
        <v>0</v>
      </c>
      <c r="AI61" s="112">
        <v>0</v>
      </c>
      <c r="AJ61" s="112">
        <v>0</v>
      </c>
      <c r="AK61" s="112">
        <v>0</v>
      </c>
      <c r="AL61" s="112">
        <v>0</v>
      </c>
      <c r="AM61" s="112">
        <v>0</v>
      </c>
      <c r="AN61" s="112">
        <v>0</v>
      </c>
      <c r="AO61" s="112">
        <v>0</v>
      </c>
      <c r="AP61" s="112">
        <v>0</v>
      </c>
      <c r="AQ61" s="112">
        <v>0</v>
      </c>
      <c r="AR61" s="112">
        <v>0</v>
      </c>
      <c r="AS61" s="112">
        <v>0</v>
      </c>
      <c r="AT61" s="142">
        <v>0</v>
      </c>
      <c r="AU61" s="143">
        <v>0</v>
      </c>
      <c r="AV61" s="143">
        <v>0</v>
      </c>
      <c r="AW61" s="143">
        <v>0</v>
      </c>
      <c r="AX61" s="143">
        <v>0</v>
      </c>
      <c r="AY61" s="143">
        <v>0</v>
      </c>
      <c r="AZ61" s="143">
        <v>0</v>
      </c>
      <c r="BA61" s="143">
        <v>0</v>
      </c>
      <c r="BB61" s="143">
        <v>0</v>
      </c>
      <c r="BC61" s="143">
        <v>0</v>
      </c>
      <c r="BD61" s="143">
        <v>0</v>
      </c>
      <c r="BE61" s="143">
        <v>0</v>
      </c>
      <c r="BF61" s="173">
        <v>0</v>
      </c>
      <c r="BG61" s="174">
        <v>0</v>
      </c>
      <c r="BH61" s="174">
        <v>0</v>
      </c>
      <c r="BI61" s="174">
        <v>0</v>
      </c>
      <c r="BJ61" s="174">
        <v>0</v>
      </c>
      <c r="BK61" s="174">
        <v>0</v>
      </c>
      <c r="BL61" s="174">
        <v>0</v>
      </c>
      <c r="BM61" s="174">
        <v>0</v>
      </c>
      <c r="BN61" s="174">
        <v>0</v>
      </c>
      <c r="BO61" s="174">
        <v>0</v>
      </c>
      <c r="BP61" s="174">
        <v>0</v>
      </c>
      <c r="BQ61" s="174">
        <v>0</v>
      </c>
      <c r="BR61" s="59">
        <v>0</v>
      </c>
      <c r="BS61" s="58">
        <v>0</v>
      </c>
      <c r="BT61" s="58">
        <v>0</v>
      </c>
      <c r="BU61" s="58">
        <v>0</v>
      </c>
      <c r="BV61" s="58">
        <v>0</v>
      </c>
      <c r="BW61" s="58">
        <v>0</v>
      </c>
      <c r="BX61" s="58">
        <v>0</v>
      </c>
      <c r="BY61" s="58">
        <v>0</v>
      </c>
      <c r="BZ61" s="58">
        <v>0</v>
      </c>
      <c r="CA61" s="58">
        <v>0</v>
      </c>
      <c r="CB61" s="58">
        <v>0</v>
      </c>
      <c r="CC61" s="58">
        <v>0</v>
      </c>
      <c r="CE61" s="19">
        <f t="shared" si="61"/>
        <v>0</v>
      </c>
      <c r="CF61" s="22">
        <f t="shared" si="62"/>
        <v>0</v>
      </c>
      <c r="CG61" s="111">
        <f t="shared" si="63"/>
        <v>0</v>
      </c>
      <c r="CH61" s="141">
        <f t="shared" si="64"/>
        <v>0</v>
      </c>
      <c r="CI61" s="172">
        <f t="shared" si="65"/>
        <v>0</v>
      </c>
      <c r="CJ61" s="19">
        <f t="shared" si="66"/>
        <v>0</v>
      </c>
    </row>
    <row r="62" spans="1:88" s="4" customFormat="1">
      <c r="A62" s="17"/>
      <c r="B62" s="16" t="s">
        <v>12</v>
      </c>
      <c r="C62" s="221"/>
      <c r="D62" s="14"/>
      <c r="E62" s="28"/>
      <c r="F62" s="28"/>
      <c r="G62" s="28"/>
      <c r="H62" s="28"/>
      <c r="I62" s="28"/>
      <c r="J62" s="10">
        <f t="shared" ref="J62:U62" si="67">SUM(J55:J61)</f>
        <v>0</v>
      </c>
      <c r="K62" s="9">
        <f t="shared" si="67"/>
        <v>0</v>
      </c>
      <c r="L62" s="9">
        <f t="shared" si="67"/>
        <v>0</v>
      </c>
      <c r="M62" s="9">
        <f t="shared" si="67"/>
        <v>0</v>
      </c>
      <c r="N62" s="9">
        <f t="shared" si="67"/>
        <v>0</v>
      </c>
      <c r="O62" s="9">
        <f t="shared" si="67"/>
        <v>0</v>
      </c>
      <c r="P62" s="9">
        <f t="shared" si="67"/>
        <v>0</v>
      </c>
      <c r="Q62" s="9">
        <f t="shared" si="67"/>
        <v>0</v>
      </c>
      <c r="R62" s="9">
        <f t="shared" si="67"/>
        <v>0</v>
      </c>
      <c r="S62" s="9">
        <f t="shared" si="67"/>
        <v>0</v>
      </c>
      <c r="T62" s="9">
        <f t="shared" si="67"/>
        <v>0</v>
      </c>
      <c r="U62" s="9">
        <f t="shared" si="67"/>
        <v>0</v>
      </c>
      <c r="V62" s="13">
        <f t="shared" ref="V62:AG62" si="68">SUM(V55:V61)</f>
        <v>0</v>
      </c>
      <c r="W62" s="12">
        <f t="shared" si="68"/>
        <v>0</v>
      </c>
      <c r="X62" s="12">
        <f t="shared" si="68"/>
        <v>0</v>
      </c>
      <c r="Y62" s="12">
        <f t="shared" si="68"/>
        <v>0</v>
      </c>
      <c r="Z62" s="12">
        <f t="shared" si="68"/>
        <v>0</v>
      </c>
      <c r="AA62" s="12">
        <f t="shared" si="68"/>
        <v>0</v>
      </c>
      <c r="AB62" s="12">
        <f t="shared" si="68"/>
        <v>0</v>
      </c>
      <c r="AC62" s="12">
        <f t="shared" si="68"/>
        <v>0</v>
      </c>
      <c r="AD62" s="12">
        <f t="shared" si="68"/>
        <v>0</v>
      </c>
      <c r="AE62" s="12">
        <f t="shared" si="68"/>
        <v>0</v>
      </c>
      <c r="AF62" s="12">
        <f t="shared" si="68"/>
        <v>0</v>
      </c>
      <c r="AG62" s="12">
        <f t="shared" si="68"/>
        <v>0</v>
      </c>
      <c r="AH62" s="114">
        <f t="shared" ref="AH62:AS62" si="69">SUM(AH55:AH61)</f>
        <v>1</v>
      </c>
      <c r="AI62" s="115">
        <f t="shared" si="69"/>
        <v>2</v>
      </c>
      <c r="AJ62" s="115">
        <f t="shared" si="69"/>
        <v>3</v>
      </c>
      <c r="AK62" s="115">
        <f t="shared" si="69"/>
        <v>4</v>
      </c>
      <c r="AL62" s="115">
        <f t="shared" si="69"/>
        <v>5</v>
      </c>
      <c r="AM62" s="115">
        <f t="shared" si="69"/>
        <v>6</v>
      </c>
      <c r="AN62" s="115">
        <f t="shared" si="69"/>
        <v>7</v>
      </c>
      <c r="AO62" s="115">
        <f t="shared" si="69"/>
        <v>7</v>
      </c>
      <c r="AP62" s="115">
        <f t="shared" si="69"/>
        <v>7</v>
      </c>
      <c r="AQ62" s="115">
        <f t="shared" si="69"/>
        <v>7</v>
      </c>
      <c r="AR62" s="115">
        <f t="shared" si="69"/>
        <v>7</v>
      </c>
      <c r="AS62" s="115">
        <f t="shared" si="69"/>
        <v>7</v>
      </c>
      <c r="AT62" s="144">
        <f t="shared" ref="AT62:BE62" si="70">SUM(AT55:AT61)</f>
        <v>0</v>
      </c>
      <c r="AU62" s="145">
        <f t="shared" si="70"/>
        <v>0</v>
      </c>
      <c r="AV62" s="145">
        <f t="shared" si="70"/>
        <v>0</v>
      </c>
      <c r="AW62" s="145">
        <f t="shared" si="70"/>
        <v>0</v>
      </c>
      <c r="AX62" s="145">
        <f t="shared" si="70"/>
        <v>0</v>
      </c>
      <c r="AY62" s="145">
        <f t="shared" si="70"/>
        <v>0</v>
      </c>
      <c r="AZ62" s="145">
        <f t="shared" si="70"/>
        <v>0</v>
      </c>
      <c r="BA62" s="145">
        <f t="shared" si="70"/>
        <v>0</v>
      </c>
      <c r="BB62" s="145">
        <f t="shared" si="70"/>
        <v>0</v>
      </c>
      <c r="BC62" s="145">
        <f t="shared" si="70"/>
        <v>0</v>
      </c>
      <c r="BD62" s="145">
        <f t="shared" si="70"/>
        <v>0</v>
      </c>
      <c r="BE62" s="145">
        <f t="shared" si="70"/>
        <v>0</v>
      </c>
      <c r="BF62" s="175">
        <f t="shared" ref="BF62:BQ62" si="71">SUM(BF55:BF61)</f>
        <v>1</v>
      </c>
      <c r="BG62" s="176">
        <f t="shared" si="71"/>
        <v>1</v>
      </c>
      <c r="BH62" s="176">
        <f t="shared" si="71"/>
        <v>1</v>
      </c>
      <c r="BI62" s="176">
        <f t="shared" si="71"/>
        <v>1</v>
      </c>
      <c r="BJ62" s="176">
        <f t="shared" si="71"/>
        <v>1</v>
      </c>
      <c r="BK62" s="176">
        <f t="shared" si="71"/>
        <v>1</v>
      </c>
      <c r="BL62" s="176">
        <f t="shared" si="71"/>
        <v>1</v>
      </c>
      <c r="BM62" s="176">
        <f t="shared" si="71"/>
        <v>1</v>
      </c>
      <c r="BN62" s="176">
        <f t="shared" si="71"/>
        <v>1</v>
      </c>
      <c r="BO62" s="176">
        <f t="shared" si="71"/>
        <v>1</v>
      </c>
      <c r="BP62" s="176">
        <f t="shared" si="71"/>
        <v>1</v>
      </c>
      <c r="BQ62" s="176">
        <f t="shared" si="71"/>
        <v>1</v>
      </c>
      <c r="BR62" s="10">
        <f t="shared" ref="BR62:CC62" si="72">SUM(BR55:BR61)</f>
        <v>0</v>
      </c>
      <c r="BS62" s="9">
        <f t="shared" si="72"/>
        <v>0</v>
      </c>
      <c r="BT62" s="9">
        <f t="shared" si="72"/>
        <v>0</v>
      </c>
      <c r="BU62" s="9">
        <f t="shared" si="72"/>
        <v>0</v>
      </c>
      <c r="BV62" s="9">
        <f t="shared" si="72"/>
        <v>0</v>
      </c>
      <c r="BW62" s="9">
        <f t="shared" si="72"/>
        <v>0</v>
      </c>
      <c r="BX62" s="9">
        <f t="shared" si="72"/>
        <v>0</v>
      </c>
      <c r="BY62" s="9">
        <f t="shared" si="72"/>
        <v>0</v>
      </c>
      <c r="BZ62" s="9">
        <f t="shared" si="72"/>
        <v>0</v>
      </c>
      <c r="CA62" s="9">
        <f t="shared" si="72"/>
        <v>0</v>
      </c>
      <c r="CB62" s="9">
        <f t="shared" si="72"/>
        <v>0</v>
      </c>
      <c r="CC62" s="9">
        <f t="shared" si="72"/>
        <v>0</v>
      </c>
      <c r="CE62" s="8">
        <f t="shared" si="61"/>
        <v>0</v>
      </c>
      <c r="CF62" s="11">
        <f t="shared" si="62"/>
        <v>0</v>
      </c>
      <c r="CG62" s="116">
        <f t="shared" si="63"/>
        <v>7</v>
      </c>
      <c r="CH62" s="146">
        <f t="shared" si="64"/>
        <v>0</v>
      </c>
      <c r="CI62" s="177">
        <f t="shared" si="65"/>
        <v>1</v>
      </c>
      <c r="CJ62" s="8">
        <f t="shared" si="66"/>
        <v>0</v>
      </c>
    </row>
    <row r="63" spans="1:88" s="4" customFormat="1">
      <c r="A63" s="17"/>
      <c r="B63" s="27"/>
      <c r="C63" s="223"/>
      <c r="D63" s="25"/>
      <c r="E63" s="18"/>
      <c r="F63" s="18"/>
      <c r="G63" s="18"/>
      <c r="H63" s="18"/>
      <c r="I63" s="18"/>
      <c r="J63" s="21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4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20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S63" s="121"/>
      <c r="AT63" s="150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81"/>
      <c r="BG63" s="182"/>
      <c r="BH63" s="182"/>
      <c r="BI63" s="182"/>
      <c r="BJ63" s="182"/>
      <c r="BK63" s="182"/>
      <c r="BL63" s="182"/>
      <c r="BM63" s="182"/>
      <c r="BN63" s="182"/>
      <c r="BO63" s="182"/>
      <c r="BP63" s="182"/>
      <c r="BQ63" s="182"/>
      <c r="BR63" s="21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E63" s="19"/>
      <c r="CF63" s="22"/>
      <c r="CG63" s="111"/>
      <c r="CH63" s="141"/>
      <c r="CI63" s="172"/>
      <c r="CJ63" s="19"/>
    </row>
    <row r="64" spans="1:88" s="4" customFormat="1">
      <c r="A64" s="17"/>
      <c r="B64" s="57" t="s">
        <v>11</v>
      </c>
      <c r="C64" s="70"/>
      <c r="D64" s="56"/>
      <c r="E64" s="55"/>
      <c r="F64" s="51"/>
      <c r="G64" s="51"/>
      <c r="H64" s="51"/>
      <c r="I64" s="51"/>
      <c r="J64" s="53">
        <f t="shared" ref="J64:L64" si="73">J13+J24+J34+J53+J62+J44</f>
        <v>0</v>
      </c>
      <c r="K64" s="53">
        <f>K13+K24+K34+K53+K62+K44</f>
        <v>0</v>
      </c>
      <c r="L64" s="53">
        <f t="shared" si="73"/>
        <v>0</v>
      </c>
      <c r="M64" s="53">
        <f>M13+M24+M34+M53+M62+M44</f>
        <v>0</v>
      </c>
      <c r="N64" s="53">
        <f t="shared" ref="N64:U64" si="74">N13+N24+N34+N53+N62+N44</f>
        <v>0</v>
      </c>
      <c r="O64" s="53">
        <f t="shared" si="74"/>
        <v>0</v>
      </c>
      <c r="P64" s="53">
        <f t="shared" si="74"/>
        <v>0</v>
      </c>
      <c r="Q64" s="53">
        <f t="shared" si="74"/>
        <v>6</v>
      </c>
      <c r="R64" s="53">
        <f t="shared" si="74"/>
        <v>7</v>
      </c>
      <c r="S64" s="53">
        <f t="shared" si="74"/>
        <v>9</v>
      </c>
      <c r="T64" s="53">
        <f t="shared" si="74"/>
        <v>12</v>
      </c>
      <c r="U64" s="53">
        <f t="shared" si="74"/>
        <v>14</v>
      </c>
      <c r="V64" s="98">
        <f t="shared" ref="V64:X64" si="75">V13+V24+V34+V53+V62+V44</f>
        <v>18</v>
      </c>
      <c r="W64" s="99">
        <f t="shared" si="75"/>
        <v>19</v>
      </c>
      <c r="X64" s="99">
        <f t="shared" si="75"/>
        <v>21</v>
      </c>
      <c r="Y64" s="99">
        <f>Y13+Y24+Y34+Y53+Y62+Y44</f>
        <v>22</v>
      </c>
      <c r="Z64" s="99">
        <f t="shared" ref="Z64:AG64" si="76">Z13+Z24+Z34+Z53+Z62+Z44</f>
        <v>24</v>
      </c>
      <c r="AA64" s="99">
        <f t="shared" si="76"/>
        <v>24</v>
      </c>
      <c r="AB64" s="99">
        <f t="shared" si="76"/>
        <v>25</v>
      </c>
      <c r="AC64" s="99">
        <f t="shared" si="76"/>
        <v>26</v>
      </c>
      <c r="AD64" s="99">
        <f t="shared" si="76"/>
        <v>27</v>
      </c>
      <c r="AE64" s="99">
        <f t="shared" si="76"/>
        <v>27</v>
      </c>
      <c r="AF64" s="99">
        <f t="shared" si="76"/>
        <v>27</v>
      </c>
      <c r="AG64" s="197">
        <f t="shared" si="76"/>
        <v>27</v>
      </c>
      <c r="AH64" s="122">
        <f t="shared" ref="AH64:AJ64" si="77">AH13+AH24+AH34+AH53+AH62+AH44</f>
        <v>28</v>
      </c>
      <c r="AI64" s="123">
        <f t="shared" si="77"/>
        <v>29</v>
      </c>
      <c r="AJ64" s="123">
        <f t="shared" si="77"/>
        <v>32</v>
      </c>
      <c r="AK64" s="123">
        <f>AK13+AK24+AK34+AK53+AK62+AK44</f>
        <v>33</v>
      </c>
      <c r="AL64" s="123">
        <f t="shared" ref="AL64:AS64" si="78">AL13+AL24+AL34+AL53+AL62+AL44</f>
        <v>34</v>
      </c>
      <c r="AM64" s="123">
        <f t="shared" si="78"/>
        <v>35</v>
      </c>
      <c r="AN64" s="123">
        <f t="shared" si="78"/>
        <v>36</v>
      </c>
      <c r="AO64" s="123">
        <f t="shared" si="78"/>
        <v>36</v>
      </c>
      <c r="AP64" s="123">
        <f t="shared" si="78"/>
        <v>36</v>
      </c>
      <c r="AQ64" s="123">
        <f t="shared" si="78"/>
        <v>37</v>
      </c>
      <c r="AR64" s="123">
        <f t="shared" si="78"/>
        <v>37</v>
      </c>
      <c r="AS64" s="199">
        <f t="shared" si="78"/>
        <v>37</v>
      </c>
      <c r="AT64" s="152">
        <f t="shared" ref="AT64:AV64" si="79">AT13+AT24+AT34+AT53+AT62+AT44</f>
        <v>37</v>
      </c>
      <c r="AU64" s="153">
        <f t="shared" si="79"/>
        <v>37</v>
      </c>
      <c r="AV64" s="153">
        <f t="shared" si="79"/>
        <v>37</v>
      </c>
      <c r="AW64" s="153">
        <f>AW13+AW24+AW34+AW53+AW62+AW44</f>
        <v>38</v>
      </c>
      <c r="AX64" s="153">
        <f t="shared" ref="AX64:BE64" si="80">AX13+AX24+AX34+AX53+AX62+AX44</f>
        <v>38</v>
      </c>
      <c r="AY64" s="153">
        <f t="shared" si="80"/>
        <v>40</v>
      </c>
      <c r="AZ64" s="153">
        <f t="shared" si="80"/>
        <v>41</v>
      </c>
      <c r="BA64" s="153">
        <f t="shared" si="80"/>
        <v>41</v>
      </c>
      <c r="BB64" s="153">
        <f t="shared" si="80"/>
        <v>41</v>
      </c>
      <c r="BC64" s="153">
        <f t="shared" si="80"/>
        <v>43</v>
      </c>
      <c r="BD64" s="153">
        <f t="shared" si="80"/>
        <v>43</v>
      </c>
      <c r="BE64" s="200">
        <f t="shared" si="80"/>
        <v>43</v>
      </c>
      <c r="BF64" s="212">
        <f t="shared" ref="BF64:BH64" si="81">BF13+BF24+BF34+BF53+BF62+BF44</f>
        <v>53</v>
      </c>
      <c r="BG64" s="213">
        <f t="shared" si="81"/>
        <v>53</v>
      </c>
      <c r="BH64" s="213">
        <f t="shared" si="81"/>
        <v>53</v>
      </c>
      <c r="BI64" s="213">
        <f>BI13+BI24+BI34+BI53+BI62+BI44</f>
        <v>53</v>
      </c>
      <c r="BJ64" s="213">
        <f t="shared" ref="BJ64:BQ64" si="82">BJ13+BJ24+BJ34+BJ53+BJ62+BJ44</f>
        <v>53</v>
      </c>
      <c r="BK64" s="213">
        <f t="shared" si="82"/>
        <v>53</v>
      </c>
      <c r="BL64" s="213">
        <f t="shared" si="82"/>
        <v>56</v>
      </c>
      <c r="BM64" s="213">
        <f t="shared" si="82"/>
        <v>56</v>
      </c>
      <c r="BN64" s="213">
        <f t="shared" si="82"/>
        <v>56</v>
      </c>
      <c r="BO64" s="213">
        <f t="shared" si="82"/>
        <v>56</v>
      </c>
      <c r="BP64" s="213">
        <f t="shared" si="82"/>
        <v>57</v>
      </c>
      <c r="BQ64" s="214">
        <f t="shared" si="82"/>
        <v>57</v>
      </c>
      <c r="BR64" s="54">
        <f t="shared" ref="BR64:BT64" si="83">BR13+BR24+BR34+BR53+BR62+BR44</f>
        <v>65</v>
      </c>
      <c r="BS64" s="53">
        <f t="shared" si="83"/>
        <v>65</v>
      </c>
      <c r="BT64" s="53">
        <f t="shared" si="83"/>
        <v>65</v>
      </c>
      <c r="BU64" s="53">
        <f>BU13+BU24+BU34+BU53+BU62+BU44</f>
        <v>66</v>
      </c>
      <c r="BV64" s="53">
        <f t="shared" ref="BV64:CC64" si="84">BV13+BV24+BV34+BV53+BV62+BV44</f>
        <v>66</v>
      </c>
      <c r="BW64" s="53">
        <f t="shared" si="84"/>
        <v>66</v>
      </c>
      <c r="BX64" s="53">
        <f t="shared" si="84"/>
        <v>69</v>
      </c>
      <c r="BY64" s="53">
        <f t="shared" si="84"/>
        <v>71</v>
      </c>
      <c r="BZ64" s="53">
        <f t="shared" si="84"/>
        <v>71</v>
      </c>
      <c r="CA64" s="53">
        <f t="shared" si="84"/>
        <v>71</v>
      </c>
      <c r="CB64" s="53">
        <f t="shared" si="84"/>
        <v>71</v>
      </c>
      <c r="CC64" s="191">
        <f t="shared" si="84"/>
        <v>71</v>
      </c>
      <c r="CE64" s="52">
        <f t="shared" ref="CE64:CJ64" si="85">CE13+CE24+CE34+CE53+CE62+CE44</f>
        <v>14</v>
      </c>
      <c r="CF64" s="100">
        <f t="shared" si="85"/>
        <v>27</v>
      </c>
      <c r="CG64" s="124">
        <f t="shared" si="85"/>
        <v>37</v>
      </c>
      <c r="CH64" s="154">
        <f t="shared" si="85"/>
        <v>43</v>
      </c>
      <c r="CI64" s="215">
        <f t="shared" si="85"/>
        <v>57</v>
      </c>
      <c r="CJ64" s="52">
        <f t="shared" si="85"/>
        <v>71</v>
      </c>
    </row>
    <row r="65" spans="1:88" s="4" customFormat="1">
      <c r="A65" s="17"/>
      <c r="B65" s="50" t="s">
        <v>10</v>
      </c>
      <c r="C65" s="225"/>
      <c r="D65" s="49"/>
      <c r="E65" s="45"/>
      <c r="F65" s="45"/>
      <c r="G65" s="45"/>
      <c r="H65" s="45"/>
      <c r="I65" s="45"/>
      <c r="J65" s="48">
        <f t="shared" ref="J65:U65" si="86">J34</f>
        <v>0</v>
      </c>
      <c r="K65" s="47">
        <f t="shared" si="86"/>
        <v>0</v>
      </c>
      <c r="L65" s="47">
        <f t="shared" si="86"/>
        <v>0</v>
      </c>
      <c r="M65" s="47">
        <f t="shared" si="86"/>
        <v>0</v>
      </c>
      <c r="N65" s="47">
        <f t="shared" si="86"/>
        <v>0</v>
      </c>
      <c r="O65" s="47">
        <f t="shared" si="86"/>
        <v>0</v>
      </c>
      <c r="P65" s="47">
        <f t="shared" si="86"/>
        <v>0</v>
      </c>
      <c r="Q65" s="47">
        <f t="shared" si="86"/>
        <v>3</v>
      </c>
      <c r="R65" s="47">
        <f t="shared" si="86"/>
        <v>4</v>
      </c>
      <c r="S65" s="47">
        <f t="shared" si="86"/>
        <v>6</v>
      </c>
      <c r="T65" s="47">
        <f t="shared" si="86"/>
        <v>9</v>
      </c>
      <c r="U65" s="47">
        <f t="shared" si="86"/>
        <v>11</v>
      </c>
      <c r="V65" s="101">
        <f t="shared" ref="V65:AG65" si="87">V34</f>
        <v>13</v>
      </c>
      <c r="W65" s="102">
        <f t="shared" si="87"/>
        <v>14</v>
      </c>
      <c r="X65" s="102">
        <f t="shared" si="87"/>
        <v>14</v>
      </c>
      <c r="Y65" s="102">
        <f t="shared" si="87"/>
        <v>14</v>
      </c>
      <c r="Z65" s="102">
        <f t="shared" si="87"/>
        <v>16</v>
      </c>
      <c r="AA65" s="102">
        <f t="shared" si="87"/>
        <v>16</v>
      </c>
      <c r="AB65" s="102">
        <f t="shared" si="87"/>
        <v>17</v>
      </c>
      <c r="AC65" s="102">
        <f t="shared" si="87"/>
        <v>17</v>
      </c>
      <c r="AD65" s="102">
        <f t="shared" si="87"/>
        <v>17</v>
      </c>
      <c r="AE65" s="102">
        <f t="shared" si="87"/>
        <v>17</v>
      </c>
      <c r="AF65" s="102">
        <f t="shared" si="87"/>
        <v>17</v>
      </c>
      <c r="AG65" s="196">
        <f t="shared" si="87"/>
        <v>17</v>
      </c>
      <c r="AH65" s="125">
        <f t="shared" ref="AH65:AS65" si="88">AH34</f>
        <v>17</v>
      </c>
      <c r="AI65" s="126">
        <f t="shared" si="88"/>
        <v>17</v>
      </c>
      <c r="AJ65" s="126">
        <f t="shared" si="88"/>
        <v>17</v>
      </c>
      <c r="AK65" s="126">
        <f t="shared" si="88"/>
        <v>17</v>
      </c>
      <c r="AL65" s="126">
        <f t="shared" si="88"/>
        <v>17</v>
      </c>
      <c r="AM65" s="126">
        <f t="shared" si="88"/>
        <v>17</v>
      </c>
      <c r="AN65" s="126">
        <f t="shared" si="88"/>
        <v>17</v>
      </c>
      <c r="AO65" s="126">
        <f t="shared" si="88"/>
        <v>17</v>
      </c>
      <c r="AP65" s="126">
        <f t="shared" si="88"/>
        <v>17</v>
      </c>
      <c r="AQ65" s="126">
        <f t="shared" si="88"/>
        <v>17</v>
      </c>
      <c r="AR65" s="126">
        <f t="shared" si="88"/>
        <v>17</v>
      </c>
      <c r="AS65" s="195">
        <f t="shared" si="88"/>
        <v>17</v>
      </c>
      <c r="AT65" s="155">
        <f t="shared" ref="AT65:BE65" si="89">AT34</f>
        <v>20</v>
      </c>
      <c r="AU65" s="156">
        <f t="shared" si="89"/>
        <v>20</v>
      </c>
      <c r="AV65" s="156">
        <f t="shared" si="89"/>
        <v>20</v>
      </c>
      <c r="AW65" s="156">
        <f t="shared" si="89"/>
        <v>21</v>
      </c>
      <c r="AX65" s="156">
        <f t="shared" si="89"/>
        <v>21</v>
      </c>
      <c r="AY65" s="156">
        <f t="shared" si="89"/>
        <v>23</v>
      </c>
      <c r="AZ65" s="156">
        <f t="shared" si="89"/>
        <v>24</v>
      </c>
      <c r="BA65" s="156">
        <f t="shared" si="89"/>
        <v>24</v>
      </c>
      <c r="BB65" s="156">
        <f t="shared" si="89"/>
        <v>24</v>
      </c>
      <c r="BC65" s="156">
        <f t="shared" si="89"/>
        <v>26</v>
      </c>
      <c r="BD65" s="156">
        <f t="shared" si="89"/>
        <v>26</v>
      </c>
      <c r="BE65" s="194">
        <f t="shared" si="89"/>
        <v>26</v>
      </c>
      <c r="BF65" s="183">
        <f t="shared" ref="BF65:BQ65" si="90">BF34</f>
        <v>28</v>
      </c>
      <c r="BG65" s="184">
        <f t="shared" si="90"/>
        <v>28</v>
      </c>
      <c r="BH65" s="184">
        <f t="shared" si="90"/>
        <v>28</v>
      </c>
      <c r="BI65" s="184">
        <f t="shared" si="90"/>
        <v>28</v>
      </c>
      <c r="BJ65" s="184">
        <f t="shared" si="90"/>
        <v>28</v>
      </c>
      <c r="BK65" s="184">
        <f t="shared" si="90"/>
        <v>28</v>
      </c>
      <c r="BL65" s="184">
        <f t="shared" si="90"/>
        <v>31</v>
      </c>
      <c r="BM65" s="184">
        <f t="shared" si="90"/>
        <v>31</v>
      </c>
      <c r="BN65" s="184">
        <f t="shared" si="90"/>
        <v>31</v>
      </c>
      <c r="BO65" s="184">
        <f t="shared" si="90"/>
        <v>31</v>
      </c>
      <c r="BP65" s="184">
        <f t="shared" si="90"/>
        <v>32</v>
      </c>
      <c r="BQ65" s="193">
        <f t="shared" si="90"/>
        <v>32</v>
      </c>
      <c r="BR65" s="48">
        <f t="shared" ref="BR65:CC65" si="91">BR34</f>
        <v>35</v>
      </c>
      <c r="BS65" s="47">
        <f t="shared" si="91"/>
        <v>35</v>
      </c>
      <c r="BT65" s="47">
        <f t="shared" si="91"/>
        <v>35</v>
      </c>
      <c r="BU65" s="47">
        <f t="shared" si="91"/>
        <v>36</v>
      </c>
      <c r="BV65" s="47">
        <f t="shared" si="91"/>
        <v>36</v>
      </c>
      <c r="BW65" s="47">
        <f t="shared" si="91"/>
        <v>36</v>
      </c>
      <c r="BX65" s="47">
        <f t="shared" si="91"/>
        <v>39</v>
      </c>
      <c r="BY65" s="47">
        <f t="shared" si="91"/>
        <v>41</v>
      </c>
      <c r="BZ65" s="47">
        <f t="shared" si="91"/>
        <v>41</v>
      </c>
      <c r="CA65" s="47">
        <f t="shared" si="91"/>
        <v>41</v>
      </c>
      <c r="CB65" s="47">
        <f t="shared" si="91"/>
        <v>41</v>
      </c>
      <c r="CC65" s="192">
        <f t="shared" si="91"/>
        <v>41</v>
      </c>
      <c r="CE65" s="46">
        <f t="shared" ref="CE65:CJ65" si="92">CE34</f>
        <v>11</v>
      </c>
      <c r="CF65" s="103">
        <f t="shared" si="92"/>
        <v>17</v>
      </c>
      <c r="CG65" s="127">
        <f t="shared" si="92"/>
        <v>17</v>
      </c>
      <c r="CH65" s="157">
        <f t="shared" si="92"/>
        <v>26</v>
      </c>
      <c r="CI65" s="185">
        <f t="shared" si="92"/>
        <v>32</v>
      </c>
      <c r="CJ65" s="46">
        <f t="shared" si="92"/>
        <v>41</v>
      </c>
    </row>
    <row r="66" spans="1:88" s="4" customFormat="1">
      <c r="A66" s="17"/>
      <c r="B66" s="44"/>
      <c r="C66" s="223"/>
      <c r="D66" s="25"/>
      <c r="E66" s="18"/>
      <c r="F66" s="18"/>
      <c r="G66" s="18"/>
      <c r="H66" s="18"/>
      <c r="I66" s="18"/>
      <c r="J66" s="43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104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28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58"/>
      <c r="AU66" s="159"/>
      <c r="AV66" s="159"/>
      <c r="AW66" s="159"/>
      <c r="AX66" s="159"/>
      <c r="AY66" s="159"/>
      <c r="AZ66" s="159"/>
      <c r="BA66" s="159"/>
      <c r="BB66" s="159"/>
      <c r="BC66" s="159"/>
      <c r="BD66" s="159"/>
      <c r="BE66" s="159"/>
      <c r="BF66" s="186"/>
      <c r="BG66" s="187"/>
      <c r="BH66" s="187"/>
      <c r="BI66" s="187"/>
      <c r="BJ66" s="187"/>
      <c r="BK66" s="187"/>
      <c r="BL66" s="187"/>
      <c r="BM66" s="187"/>
      <c r="BN66" s="187"/>
      <c r="BO66" s="187"/>
      <c r="BP66" s="187"/>
      <c r="BQ66" s="187"/>
      <c r="BR66" s="43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E66" s="41"/>
      <c r="CF66" s="106"/>
      <c r="CG66" s="130"/>
      <c r="CH66" s="160"/>
      <c r="CI66" s="188"/>
      <c r="CJ66" s="41"/>
    </row>
    <row r="67" spans="1:88" s="4" customFormat="1">
      <c r="A67" s="17"/>
      <c r="B67" s="27"/>
      <c r="C67" s="223"/>
      <c r="D67" s="25"/>
      <c r="E67" s="18"/>
      <c r="F67" s="18"/>
      <c r="G67" s="18"/>
      <c r="H67" s="18"/>
      <c r="I67" s="18"/>
      <c r="J67" s="21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4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20"/>
      <c r="AI67" s="121"/>
      <c r="AJ67" s="121"/>
      <c r="AK67" s="121"/>
      <c r="AL67" s="121"/>
      <c r="AM67" s="121"/>
      <c r="AN67" s="121"/>
      <c r="AO67" s="121"/>
      <c r="AP67" s="121"/>
      <c r="AQ67" s="121"/>
      <c r="AR67" s="121"/>
      <c r="AS67" s="121"/>
      <c r="AT67" s="150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81"/>
      <c r="BG67" s="182"/>
      <c r="BH67" s="182"/>
      <c r="BI67" s="182"/>
      <c r="BJ67" s="182"/>
      <c r="BK67" s="182"/>
      <c r="BL67" s="182"/>
      <c r="BM67" s="182"/>
      <c r="BN67" s="182"/>
      <c r="BO67" s="182"/>
      <c r="BP67" s="182"/>
      <c r="BQ67" s="182"/>
      <c r="BR67" s="21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E67" s="19"/>
      <c r="CF67" s="22"/>
      <c r="CG67" s="111"/>
      <c r="CH67" s="141"/>
      <c r="CI67" s="172"/>
      <c r="CJ67" s="19"/>
    </row>
    <row r="68" spans="1:88" s="4" customFormat="1">
      <c r="A68" s="17"/>
      <c r="B68" s="40" t="s">
        <v>9</v>
      </c>
      <c r="C68" s="223"/>
      <c r="D68" s="25"/>
      <c r="E68" s="18"/>
      <c r="F68" s="18"/>
      <c r="G68" s="18"/>
      <c r="H68" s="18"/>
      <c r="I68" s="18"/>
      <c r="J68" s="33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6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107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36"/>
      <c r="AU68" s="137"/>
      <c r="AV68" s="137"/>
      <c r="AW68" s="137"/>
      <c r="AX68" s="137"/>
      <c r="AY68" s="137"/>
      <c r="AZ68" s="137"/>
      <c r="BA68" s="137"/>
      <c r="BB68" s="137"/>
      <c r="BC68" s="137"/>
      <c r="BD68" s="137"/>
      <c r="BE68" s="137"/>
      <c r="BF68" s="167"/>
      <c r="BG68" s="168"/>
      <c r="BH68" s="168"/>
      <c r="BI68" s="168"/>
      <c r="BJ68" s="168"/>
      <c r="BK68" s="168"/>
      <c r="BL68" s="168"/>
      <c r="BM68" s="168"/>
      <c r="BN68" s="168"/>
      <c r="BO68" s="168"/>
      <c r="BP68" s="168"/>
      <c r="BQ68" s="168"/>
      <c r="BR68" s="33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E68" s="31"/>
      <c r="CF68" s="34"/>
      <c r="CG68" s="109"/>
      <c r="CH68" s="138"/>
      <c r="CI68" s="169"/>
      <c r="CJ68" s="31"/>
    </row>
    <row r="69" spans="1:88" s="4" customFormat="1">
      <c r="A69" s="17"/>
      <c r="B69" s="37" t="s">
        <v>8</v>
      </c>
      <c r="C69" s="223"/>
      <c r="D69" s="25"/>
      <c r="E69" s="163">
        <v>0.08</v>
      </c>
      <c r="F69" s="163">
        <v>0.08</v>
      </c>
      <c r="G69" s="163">
        <v>0.08</v>
      </c>
      <c r="H69" s="163">
        <v>0.08</v>
      </c>
      <c r="I69" s="163">
        <v>0.08</v>
      </c>
      <c r="J69" s="33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6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107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36"/>
      <c r="AU69" s="137"/>
      <c r="AV69" s="137"/>
      <c r="AW69" s="137"/>
      <c r="AX69" s="137"/>
      <c r="AY69" s="137"/>
      <c r="AZ69" s="137"/>
      <c r="BA69" s="137"/>
      <c r="BB69" s="137"/>
      <c r="BC69" s="137"/>
      <c r="BD69" s="137"/>
      <c r="BE69" s="137"/>
      <c r="BF69" s="167"/>
      <c r="BG69" s="168"/>
      <c r="BH69" s="168"/>
      <c r="BI69" s="168"/>
      <c r="BJ69" s="168"/>
      <c r="BK69" s="168"/>
      <c r="BL69" s="168"/>
      <c r="BM69" s="168"/>
      <c r="BN69" s="168"/>
      <c r="BO69" s="168"/>
      <c r="BP69" s="168"/>
      <c r="BQ69" s="168"/>
      <c r="BR69" s="33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E69" s="31"/>
      <c r="CF69" s="34"/>
      <c r="CG69" s="109"/>
      <c r="CH69" s="138"/>
      <c r="CI69" s="169"/>
      <c r="CJ69" s="31"/>
    </row>
    <row r="70" spans="1:88" s="4" customFormat="1">
      <c r="A70" s="17"/>
      <c r="B70" s="30" t="str">
        <f t="shared" ref="B70:B76" si="93">B6</f>
        <v>Executive</v>
      </c>
      <c r="C70" s="223" t="s">
        <v>2</v>
      </c>
      <c r="D70" s="222">
        <v>14583</v>
      </c>
      <c r="E70" s="29">
        <f t="shared" ref="E70:I76" si="94">(1+E$69)*D70</f>
        <v>15749.640000000001</v>
      </c>
      <c r="F70" s="39">
        <f t="shared" si="94"/>
        <v>17009.611200000003</v>
      </c>
      <c r="G70" s="39">
        <f t="shared" si="94"/>
        <v>18370.380096000004</v>
      </c>
      <c r="H70" s="39">
        <f t="shared" si="94"/>
        <v>19840.010503680005</v>
      </c>
      <c r="I70" s="39">
        <f t="shared" si="94"/>
        <v>21427.211343974406</v>
      </c>
      <c r="J70" s="21">
        <f t="shared" ref="J70:U70" si="95">$D70*J6</f>
        <v>0</v>
      </c>
      <c r="K70" s="20">
        <f t="shared" si="95"/>
        <v>0</v>
      </c>
      <c r="L70" s="20">
        <f t="shared" si="95"/>
        <v>0</v>
      </c>
      <c r="M70" s="20">
        <f t="shared" si="95"/>
        <v>0</v>
      </c>
      <c r="N70" s="20">
        <f t="shared" si="95"/>
        <v>0</v>
      </c>
      <c r="O70" s="20">
        <f t="shared" si="95"/>
        <v>0</v>
      </c>
      <c r="P70" s="20">
        <f t="shared" si="95"/>
        <v>0</v>
      </c>
      <c r="Q70" s="20">
        <f t="shared" si="95"/>
        <v>29166</v>
      </c>
      <c r="R70" s="20">
        <f t="shared" si="95"/>
        <v>29166</v>
      </c>
      <c r="S70" s="20">
        <f t="shared" si="95"/>
        <v>29166</v>
      </c>
      <c r="T70" s="20">
        <f t="shared" si="95"/>
        <v>29166</v>
      </c>
      <c r="U70" s="20">
        <f t="shared" si="95"/>
        <v>29166</v>
      </c>
      <c r="V70" s="24">
        <f t="shared" ref="V70:AG70" si="96">$E70*V6</f>
        <v>31499.280000000002</v>
      </c>
      <c r="W70" s="23">
        <f t="shared" si="96"/>
        <v>31499.280000000002</v>
      </c>
      <c r="X70" s="23">
        <f t="shared" si="96"/>
        <v>47248.920000000006</v>
      </c>
      <c r="Y70" s="23">
        <f t="shared" si="96"/>
        <v>47248.920000000006</v>
      </c>
      <c r="Z70" s="23">
        <f t="shared" si="96"/>
        <v>47248.920000000006</v>
      </c>
      <c r="AA70" s="23">
        <f t="shared" si="96"/>
        <v>47248.920000000006</v>
      </c>
      <c r="AB70" s="23">
        <f t="shared" si="96"/>
        <v>47248.920000000006</v>
      </c>
      <c r="AC70" s="23">
        <f t="shared" si="96"/>
        <v>47248.920000000006</v>
      </c>
      <c r="AD70" s="23">
        <f t="shared" si="96"/>
        <v>47248.920000000006</v>
      </c>
      <c r="AE70" s="23">
        <f t="shared" si="96"/>
        <v>47248.920000000006</v>
      </c>
      <c r="AF70" s="23">
        <f t="shared" si="96"/>
        <v>47248.920000000006</v>
      </c>
      <c r="AG70" s="23">
        <f t="shared" si="96"/>
        <v>47248.920000000006</v>
      </c>
      <c r="AH70" s="120">
        <f t="shared" ref="AH70:AS70" si="97">$F70*AH6</f>
        <v>51028.833600000013</v>
      </c>
      <c r="AI70" s="121">
        <f t="shared" si="97"/>
        <v>51028.833600000013</v>
      </c>
      <c r="AJ70" s="121">
        <f t="shared" si="97"/>
        <v>85048.056000000011</v>
      </c>
      <c r="AK70" s="121">
        <f t="shared" si="97"/>
        <v>85048.056000000011</v>
      </c>
      <c r="AL70" s="121">
        <f t="shared" si="97"/>
        <v>85048.056000000011</v>
      </c>
      <c r="AM70" s="121">
        <f t="shared" si="97"/>
        <v>85048.056000000011</v>
      </c>
      <c r="AN70" s="121">
        <f t="shared" si="97"/>
        <v>85048.056000000011</v>
      </c>
      <c r="AO70" s="121">
        <f t="shared" si="97"/>
        <v>85048.056000000011</v>
      </c>
      <c r="AP70" s="121">
        <f t="shared" si="97"/>
        <v>85048.056000000011</v>
      </c>
      <c r="AQ70" s="121">
        <f t="shared" si="97"/>
        <v>85048.056000000011</v>
      </c>
      <c r="AR70" s="121">
        <f t="shared" si="97"/>
        <v>85048.056000000011</v>
      </c>
      <c r="AS70" s="121">
        <f t="shared" si="97"/>
        <v>85048.056000000011</v>
      </c>
      <c r="AT70" s="150">
        <f t="shared" ref="AT70:BE70" si="98">$F70*AT6</f>
        <v>51028.833600000013</v>
      </c>
      <c r="AU70" s="151">
        <f t="shared" si="98"/>
        <v>51028.833600000013</v>
      </c>
      <c r="AV70" s="151">
        <f t="shared" si="98"/>
        <v>51028.833600000013</v>
      </c>
      <c r="AW70" s="151">
        <f t="shared" si="98"/>
        <v>51028.833600000013</v>
      </c>
      <c r="AX70" s="151">
        <f t="shared" si="98"/>
        <v>51028.833600000013</v>
      </c>
      <c r="AY70" s="151">
        <f t="shared" si="98"/>
        <v>51028.833600000013</v>
      </c>
      <c r="AZ70" s="151">
        <f t="shared" si="98"/>
        <v>51028.833600000013</v>
      </c>
      <c r="BA70" s="151">
        <f t="shared" si="98"/>
        <v>51028.833600000013</v>
      </c>
      <c r="BB70" s="151">
        <f t="shared" si="98"/>
        <v>51028.833600000013</v>
      </c>
      <c r="BC70" s="151">
        <f t="shared" si="98"/>
        <v>51028.833600000013</v>
      </c>
      <c r="BD70" s="151">
        <f t="shared" si="98"/>
        <v>51028.833600000013</v>
      </c>
      <c r="BE70" s="151">
        <f t="shared" si="98"/>
        <v>51028.833600000013</v>
      </c>
      <c r="BF70" s="181">
        <f t="shared" ref="BF70:BQ70" si="99">$F70*BF6</f>
        <v>51028.833600000013</v>
      </c>
      <c r="BG70" s="182">
        <f t="shared" si="99"/>
        <v>51028.833600000013</v>
      </c>
      <c r="BH70" s="182">
        <f t="shared" si="99"/>
        <v>51028.833600000013</v>
      </c>
      <c r="BI70" s="182">
        <f t="shared" si="99"/>
        <v>51028.833600000013</v>
      </c>
      <c r="BJ70" s="182">
        <f t="shared" si="99"/>
        <v>51028.833600000013</v>
      </c>
      <c r="BK70" s="182">
        <f t="shared" si="99"/>
        <v>51028.833600000013</v>
      </c>
      <c r="BL70" s="182">
        <f t="shared" si="99"/>
        <v>51028.833600000013</v>
      </c>
      <c r="BM70" s="182">
        <f t="shared" si="99"/>
        <v>51028.833600000013</v>
      </c>
      <c r="BN70" s="182">
        <f t="shared" si="99"/>
        <v>51028.833600000013</v>
      </c>
      <c r="BO70" s="182">
        <f t="shared" si="99"/>
        <v>51028.833600000013</v>
      </c>
      <c r="BP70" s="182">
        <f t="shared" si="99"/>
        <v>51028.833600000013</v>
      </c>
      <c r="BQ70" s="182">
        <f t="shared" si="99"/>
        <v>51028.833600000013</v>
      </c>
      <c r="BR70" s="21">
        <f t="shared" ref="BR70:CC70" si="100">$F70*BR6</f>
        <v>68038.444800000012</v>
      </c>
      <c r="BS70" s="20">
        <f t="shared" si="100"/>
        <v>68038.444800000012</v>
      </c>
      <c r="BT70" s="20">
        <f t="shared" si="100"/>
        <v>68038.444800000012</v>
      </c>
      <c r="BU70" s="20">
        <f t="shared" si="100"/>
        <v>68038.444800000012</v>
      </c>
      <c r="BV70" s="20">
        <f t="shared" si="100"/>
        <v>68038.444800000012</v>
      </c>
      <c r="BW70" s="20">
        <f t="shared" si="100"/>
        <v>68038.444800000012</v>
      </c>
      <c r="BX70" s="20">
        <f t="shared" si="100"/>
        <v>68038.444800000012</v>
      </c>
      <c r="BY70" s="20">
        <f t="shared" si="100"/>
        <v>68038.444800000012</v>
      </c>
      <c r="BZ70" s="20">
        <f t="shared" si="100"/>
        <v>68038.444800000012</v>
      </c>
      <c r="CA70" s="20">
        <f t="shared" si="100"/>
        <v>68038.444800000012</v>
      </c>
      <c r="CB70" s="20">
        <f t="shared" si="100"/>
        <v>68038.444800000012</v>
      </c>
      <c r="CC70" s="20">
        <f t="shared" si="100"/>
        <v>68038.444800000012</v>
      </c>
      <c r="CE70" s="19">
        <f t="shared" ref="CE70:CE77" si="101">SUM(J70:U70)</f>
        <v>145830</v>
      </c>
      <c r="CF70" s="22">
        <f t="shared" ref="CF70:CF77" si="102">SUM(V70:AG70)</f>
        <v>535487.76</v>
      </c>
      <c r="CG70" s="111">
        <f t="shared" ref="CG70:CG77" si="103">SUM(AH70:AS70)</f>
        <v>952538.22719999996</v>
      </c>
      <c r="CH70" s="141">
        <f t="shared" ref="CH70:CH77" si="104">SUM(AT70:BE70)</f>
        <v>612346.00320000015</v>
      </c>
      <c r="CI70" s="172">
        <f t="shared" ref="CI70:CI77" si="105">SUM(BF70:BQ70)</f>
        <v>612346.00320000015</v>
      </c>
      <c r="CJ70" s="19">
        <f t="shared" ref="CJ70:CJ77" si="106">SUM(BR70:CC70)</f>
        <v>816461.33760000032</v>
      </c>
    </row>
    <row r="71" spans="1:88" s="4" customFormat="1">
      <c r="A71" s="17"/>
      <c r="B71" s="30" t="str">
        <f t="shared" si="93"/>
        <v>Office Manager</v>
      </c>
      <c r="C71" s="223" t="s">
        <v>2</v>
      </c>
      <c r="D71" s="222">
        <v>4167</v>
      </c>
      <c r="E71" s="29">
        <f t="shared" si="94"/>
        <v>4500.3600000000006</v>
      </c>
      <c r="F71" s="29">
        <f t="shared" si="94"/>
        <v>4860.3888000000006</v>
      </c>
      <c r="G71" s="29">
        <f t="shared" si="94"/>
        <v>5249.2199040000014</v>
      </c>
      <c r="H71" s="29">
        <f t="shared" si="94"/>
        <v>5669.1574963200019</v>
      </c>
      <c r="I71" s="29">
        <f t="shared" si="94"/>
        <v>6122.6900960256025</v>
      </c>
      <c r="J71" s="21">
        <f t="shared" ref="J71:U71" si="107">$D71*J7</f>
        <v>0</v>
      </c>
      <c r="K71" s="20">
        <f t="shared" si="107"/>
        <v>0</v>
      </c>
      <c r="L71" s="20">
        <f t="shared" si="107"/>
        <v>0</v>
      </c>
      <c r="M71" s="20">
        <f t="shared" si="107"/>
        <v>0</v>
      </c>
      <c r="N71" s="20">
        <f t="shared" si="107"/>
        <v>0</v>
      </c>
      <c r="O71" s="20">
        <f t="shared" si="107"/>
        <v>0</v>
      </c>
      <c r="P71" s="20">
        <f t="shared" si="107"/>
        <v>0</v>
      </c>
      <c r="Q71" s="20">
        <f t="shared" si="107"/>
        <v>0</v>
      </c>
      <c r="R71" s="20">
        <f t="shared" si="107"/>
        <v>0</v>
      </c>
      <c r="S71" s="20">
        <f t="shared" si="107"/>
        <v>0</v>
      </c>
      <c r="T71" s="20">
        <f t="shared" si="107"/>
        <v>0</v>
      </c>
      <c r="U71" s="20">
        <f t="shared" si="107"/>
        <v>0</v>
      </c>
      <c r="V71" s="24">
        <f t="shared" ref="V71:AG71" si="108">$E71*V7</f>
        <v>4500.3600000000006</v>
      </c>
      <c r="W71" s="23">
        <f t="shared" si="108"/>
        <v>4500.3600000000006</v>
      </c>
      <c r="X71" s="23">
        <f t="shared" si="108"/>
        <v>4500.3600000000006</v>
      </c>
      <c r="Y71" s="23">
        <f t="shared" si="108"/>
        <v>4500.3600000000006</v>
      </c>
      <c r="Z71" s="23">
        <f t="shared" si="108"/>
        <v>4500.3600000000006</v>
      </c>
      <c r="AA71" s="23">
        <f t="shared" si="108"/>
        <v>4500.3600000000006</v>
      </c>
      <c r="AB71" s="23">
        <f t="shared" si="108"/>
        <v>4500.3600000000006</v>
      </c>
      <c r="AC71" s="23">
        <f t="shared" si="108"/>
        <v>4500.3600000000006</v>
      </c>
      <c r="AD71" s="23">
        <f t="shared" si="108"/>
        <v>4500.3600000000006</v>
      </c>
      <c r="AE71" s="23">
        <f t="shared" si="108"/>
        <v>4500.3600000000006</v>
      </c>
      <c r="AF71" s="23">
        <f t="shared" si="108"/>
        <v>4500.3600000000006</v>
      </c>
      <c r="AG71" s="23">
        <f t="shared" si="108"/>
        <v>4500.3600000000006</v>
      </c>
      <c r="AH71" s="120">
        <f t="shared" ref="AH71:AS71" si="109">$F71*AH7</f>
        <v>4860.3888000000006</v>
      </c>
      <c r="AI71" s="121">
        <f t="shared" si="109"/>
        <v>4860.3888000000006</v>
      </c>
      <c r="AJ71" s="121">
        <f t="shared" si="109"/>
        <v>4860.3888000000006</v>
      </c>
      <c r="AK71" s="121">
        <f t="shared" si="109"/>
        <v>4860.3888000000006</v>
      </c>
      <c r="AL71" s="121">
        <f t="shared" si="109"/>
        <v>4860.3888000000006</v>
      </c>
      <c r="AM71" s="121">
        <f t="shared" si="109"/>
        <v>4860.3888000000006</v>
      </c>
      <c r="AN71" s="121">
        <f t="shared" si="109"/>
        <v>4860.3888000000006</v>
      </c>
      <c r="AO71" s="121">
        <f t="shared" si="109"/>
        <v>4860.3888000000006</v>
      </c>
      <c r="AP71" s="121">
        <f t="shared" si="109"/>
        <v>4860.3888000000006</v>
      </c>
      <c r="AQ71" s="121">
        <f t="shared" si="109"/>
        <v>4860.3888000000006</v>
      </c>
      <c r="AR71" s="121">
        <f t="shared" si="109"/>
        <v>4860.3888000000006</v>
      </c>
      <c r="AS71" s="121">
        <f t="shared" si="109"/>
        <v>4860.3888000000006</v>
      </c>
      <c r="AT71" s="150">
        <f t="shared" ref="AT71:BE71" si="110">$F71*AT7</f>
        <v>9720.7776000000013</v>
      </c>
      <c r="AU71" s="151">
        <f t="shared" si="110"/>
        <v>9720.7776000000013</v>
      </c>
      <c r="AV71" s="151">
        <f t="shared" si="110"/>
        <v>9720.7776000000013</v>
      </c>
      <c r="AW71" s="151">
        <f t="shared" si="110"/>
        <v>9720.7776000000013</v>
      </c>
      <c r="AX71" s="151">
        <f t="shared" si="110"/>
        <v>9720.7776000000013</v>
      </c>
      <c r="AY71" s="151">
        <f t="shared" si="110"/>
        <v>9720.7776000000013</v>
      </c>
      <c r="AZ71" s="151">
        <f t="shared" si="110"/>
        <v>9720.7776000000013</v>
      </c>
      <c r="BA71" s="151">
        <f t="shared" si="110"/>
        <v>9720.7776000000013</v>
      </c>
      <c r="BB71" s="151">
        <f t="shared" si="110"/>
        <v>9720.7776000000013</v>
      </c>
      <c r="BC71" s="151">
        <f t="shared" si="110"/>
        <v>9720.7776000000013</v>
      </c>
      <c r="BD71" s="151">
        <f t="shared" si="110"/>
        <v>9720.7776000000013</v>
      </c>
      <c r="BE71" s="151">
        <f t="shared" si="110"/>
        <v>9720.7776000000013</v>
      </c>
      <c r="BF71" s="181">
        <f t="shared" ref="BF71:BQ71" si="111">$F71*BF7</f>
        <v>9720.7776000000013</v>
      </c>
      <c r="BG71" s="182">
        <f t="shared" si="111"/>
        <v>9720.7776000000013</v>
      </c>
      <c r="BH71" s="182">
        <f t="shared" si="111"/>
        <v>9720.7776000000013</v>
      </c>
      <c r="BI71" s="182">
        <f t="shared" si="111"/>
        <v>9720.7776000000013</v>
      </c>
      <c r="BJ71" s="182">
        <f t="shared" si="111"/>
        <v>9720.7776000000013</v>
      </c>
      <c r="BK71" s="182">
        <f t="shared" si="111"/>
        <v>9720.7776000000013</v>
      </c>
      <c r="BL71" s="182">
        <f t="shared" si="111"/>
        <v>9720.7776000000013</v>
      </c>
      <c r="BM71" s="182">
        <f t="shared" si="111"/>
        <v>9720.7776000000013</v>
      </c>
      <c r="BN71" s="182">
        <f t="shared" si="111"/>
        <v>9720.7776000000013</v>
      </c>
      <c r="BO71" s="182">
        <f t="shared" si="111"/>
        <v>9720.7776000000013</v>
      </c>
      <c r="BP71" s="182">
        <f t="shared" si="111"/>
        <v>9720.7776000000013</v>
      </c>
      <c r="BQ71" s="182">
        <f t="shared" si="111"/>
        <v>9720.7776000000013</v>
      </c>
      <c r="BR71" s="21">
        <f t="shared" ref="BR71:CC71" si="112">$F71*BR7</f>
        <v>9720.7776000000013</v>
      </c>
      <c r="BS71" s="20">
        <f t="shared" si="112"/>
        <v>9720.7776000000013</v>
      </c>
      <c r="BT71" s="20">
        <f t="shared" si="112"/>
        <v>9720.7776000000013</v>
      </c>
      <c r="BU71" s="20">
        <f t="shared" si="112"/>
        <v>9720.7776000000013</v>
      </c>
      <c r="BV71" s="20">
        <f t="shared" si="112"/>
        <v>9720.7776000000013</v>
      </c>
      <c r="BW71" s="20">
        <f t="shared" si="112"/>
        <v>9720.7776000000013</v>
      </c>
      <c r="BX71" s="20">
        <f t="shared" si="112"/>
        <v>9720.7776000000013</v>
      </c>
      <c r="BY71" s="20">
        <f t="shared" si="112"/>
        <v>9720.7776000000013</v>
      </c>
      <c r="BZ71" s="20">
        <f t="shared" si="112"/>
        <v>9720.7776000000013</v>
      </c>
      <c r="CA71" s="20">
        <f t="shared" si="112"/>
        <v>9720.7776000000013</v>
      </c>
      <c r="CB71" s="20">
        <f t="shared" si="112"/>
        <v>9720.7776000000013</v>
      </c>
      <c r="CC71" s="20">
        <f t="shared" si="112"/>
        <v>9720.7776000000013</v>
      </c>
      <c r="CE71" s="19">
        <f t="shared" si="101"/>
        <v>0</v>
      </c>
      <c r="CF71" s="22">
        <f t="shared" si="102"/>
        <v>54004.320000000007</v>
      </c>
      <c r="CG71" s="111">
        <f t="shared" si="103"/>
        <v>58324.665600000008</v>
      </c>
      <c r="CH71" s="141">
        <f t="shared" si="104"/>
        <v>116649.33120000002</v>
      </c>
      <c r="CI71" s="172">
        <f t="shared" si="105"/>
        <v>116649.33120000002</v>
      </c>
      <c r="CJ71" s="19">
        <f t="shared" si="106"/>
        <v>116649.33120000002</v>
      </c>
    </row>
    <row r="72" spans="1:88" s="4" customFormat="1">
      <c r="A72" s="17"/>
      <c r="B72" s="30" t="str">
        <f t="shared" si="93"/>
        <v>Additional Position</v>
      </c>
      <c r="C72" s="223" t="s">
        <v>2</v>
      </c>
      <c r="D72" s="222">
        <v>0</v>
      </c>
      <c r="E72" s="29">
        <f t="shared" si="94"/>
        <v>0</v>
      </c>
      <c r="F72" s="29">
        <f t="shared" si="94"/>
        <v>0</v>
      </c>
      <c r="G72" s="29">
        <f t="shared" si="94"/>
        <v>0</v>
      </c>
      <c r="H72" s="29">
        <f t="shared" si="94"/>
        <v>0</v>
      </c>
      <c r="I72" s="29">
        <f t="shared" si="94"/>
        <v>0</v>
      </c>
      <c r="J72" s="21">
        <f t="shared" ref="J72:U72" si="113">$D72*J8</f>
        <v>0</v>
      </c>
      <c r="K72" s="20">
        <f t="shared" si="113"/>
        <v>0</v>
      </c>
      <c r="L72" s="20">
        <f t="shared" si="113"/>
        <v>0</v>
      </c>
      <c r="M72" s="20">
        <f t="shared" si="113"/>
        <v>0</v>
      </c>
      <c r="N72" s="20">
        <f t="shared" si="113"/>
        <v>0</v>
      </c>
      <c r="O72" s="20">
        <f t="shared" si="113"/>
        <v>0</v>
      </c>
      <c r="P72" s="20">
        <f t="shared" si="113"/>
        <v>0</v>
      </c>
      <c r="Q72" s="20">
        <f t="shared" si="113"/>
        <v>0</v>
      </c>
      <c r="R72" s="20">
        <f t="shared" si="113"/>
        <v>0</v>
      </c>
      <c r="S72" s="20">
        <f t="shared" si="113"/>
        <v>0</v>
      </c>
      <c r="T72" s="20">
        <f t="shared" si="113"/>
        <v>0</v>
      </c>
      <c r="U72" s="20">
        <f t="shared" si="113"/>
        <v>0</v>
      </c>
      <c r="V72" s="24">
        <f t="shared" ref="V72:AG72" si="114">$E72*V8</f>
        <v>0</v>
      </c>
      <c r="W72" s="23">
        <f t="shared" si="114"/>
        <v>0</v>
      </c>
      <c r="X72" s="23">
        <f t="shared" si="114"/>
        <v>0</v>
      </c>
      <c r="Y72" s="23">
        <f t="shared" si="114"/>
        <v>0</v>
      </c>
      <c r="Z72" s="23">
        <f t="shared" si="114"/>
        <v>0</v>
      </c>
      <c r="AA72" s="23">
        <f t="shared" si="114"/>
        <v>0</v>
      </c>
      <c r="AB72" s="23">
        <f t="shared" si="114"/>
        <v>0</v>
      </c>
      <c r="AC72" s="23">
        <f t="shared" si="114"/>
        <v>0</v>
      </c>
      <c r="AD72" s="23">
        <f t="shared" si="114"/>
        <v>0</v>
      </c>
      <c r="AE72" s="23">
        <f t="shared" si="114"/>
        <v>0</v>
      </c>
      <c r="AF72" s="23">
        <f t="shared" si="114"/>
        <v>0</v>
      </c>
      <c r="AG72" s="23">
        <f t="shared" si="114"/>
        <v>0</v>
      </c>
      <c r="AH72" s="120">
        <f t="shared" ref="AH72:AS72" si="115">$F72*AH8</f>
        <v>0</v>
      </c>
      <c r="AI72" s="121">
        <f t="shared" si="115"/>
        <v>0</v>
      </c>
      <c r="AJ72" s="121">
        <f t="shared" si="115"/>
        <v>0</v>
      </c>
      <c r="AK72" s="121">
        <f t="shared" si="115"/>
        <v>0</v>
      </c>
      <c r="AL72" s="121">
        <f t="shared" si="115"/>
        <v>0</v>
      </c>
      <c r="AM72" s="121">
        <f t="shared" si="115"/>
        <v>0</v>
      </c>
      <c r="AN72" s="121">
        <f t="shared" si="115"/>
        <v>0</v>
      </c>
      <c r="AO72" s="121">
        <f t="shared" si="115"/>
        <v>0</v>
      </c>
      <c r="AP72" s="121">
        <f t="shared" si="115"/>
        <v>0</v>
      </c>
      <c r="AQ72" s="121">
        <f t="shared" si="115"/>
        <v>0</v>
      </c>
      <c r="AR72" s="121">
        <f t="shared" si="115"/>
        <v>0</v>
      </c>
      <c r="AS72" s="121">
        <f t="shared" si="115"/>
        <v>0</v>
      </c>
      <c r="AT72" s="150">
        <f t="shared" ref="AT72:BE72" si="116">$F72*AT8</f>
        <v>0</v>
      </c>
      <c r="AU72" s="151">
        <f t="shared" si="116"/>
        <v>0</v>
      </c>
      <c r="AV72" s="151">
        <f t="shared" si="116"/>
        <v>0</v>
      </c>
      <c r="AW72" s="151">
        <f t="shared" si="116"/>
        <v>0</v>
      </c>
      <c r="AX72" s="151">
        <f t="shared" si="116"/>
        <v>0</v>
      </c>
      <c r="AY72" s="151">
        <f t="shared" si="116"/>
        <v>0</v>
      </c>
      <c r="AZ72" s="151">
        <f t="shared" si="116"/>
        <v>0</v>
      </c>
      <c r="BA72" s="151">
        <f t="shared" si="116"/>
        <v>0</v>
      </c>
      <c r="BB72" s="151">
        <f t="shared" si="116"/>
        <v>0</v>
      </c>
      <c r="BC72" s="151">
        <f t="shared" si="116"/>
        <v>0</v>
      </c>
      <c r="BD72" s="151">
        <f t="shared" si="116"/>
        <v>0</v>
      </c>
      <c r="BE72" s="151">
        <f t="shared" si="116"/>
        <v>0</v>
      </c>
      <c r="BF72" s="181">
        <f t="shared" ref="BF72:BQ72" si="117">$F72*BF8</f>
        <v>0</v>
      </c>
      <c r="BG72" s="182">
        <f t="shared" si="117"/>
        <v>0</v>
      </c>
      <c r="BH72" s="182">
        <f t="shared" si="117"/>
        <v>0</v>
      </c>
      <c r="BI72" s="182">
        <f t="shared" si="117"/>
        <v>0</v>
      </c>
      <c r="BJ72" s="182">
        <f t="shared" si="117"/>
        <v>0</v>
      </c>
      <c r="BK72" s="182">
        <f t="shared" si="117"/>
        <v>0</v>
      </c>
      <c r="BL72" s="182">
        <f t="shared" si="117"/>
        <v>0</v>
      </c>
      <c r="BM72" s="182">
        <f t="shared" si="117"/>
        <v>0</v>
      </c>
      <c r="BN72" s="182">
        <f t="shared" si="117"/>
        <v>0</v>
      </c>
      <c r="BO72" s="182">
        <f t="shared" si="117"/>
        <v>0</v>
      </c>
      <c r="BP72" s="182">
        <f t="shared" si="117"/>
        <v>0</v>
      </c>
      <c r="BQ72" s="182">
        <f t="shared" si="117"/>
        <v>0</v>
      </c>
      <c r="BR72" s="21">
        <f t="shared" ref="BR72:CC72" si="118">$F72*BR8</f>
        <v>0</v>
      </c>
      <c r="BS72" s="20">
        <f t="shared" si="118"/>
        <v>0</v>
      </c>
      <c r="BT72" s="20">
        <f t="shared" si="118"/>
        <v>0</v>
      </c>
      <c r="BU72" s="20">
        <f t="shared" si="118"/>
        <v>0</v>
      </c>
      <c r="BV72" s="20">
        <f t="shared" si="118"/>
        <v>0</v>
      </c>
      <c r="BW72" s="20">
        <f t="shared" si="118"/>
        <v>0</v>
      </c>
      <c r="BX72" s="20">
        <f t="shared" si="118"/>
        <v>0</v>
      </c>
      <c r="BY72" s="20">
        <f t="shared" si="118"/>
        <v>0</v>
      </c>
      <c r="BZ72" s="20">
        <f t="shared" si="118"/>
        <v>0</v>
      </c>
      <c r="CA72" s="20">
        <f t="shared" si="118"/>
        <v>0</v>
      </c>
      <c r="CB72" s="20">
        <f t="shared" si="118"/>
        <v>0</v>
      </c>
      <c r="CC72" s="20">
        <f t="shared" si="118"/>
        <v>0</v>
      </c>
      <c r="CE72" s="19">
        <f t="shared" si="101"/>
        <v>0</v>
      </c>
      <c r="CF72" s="22">
        <f t="shared" si="102"/>
        <v>0</v>
      </c>
      <c r="CG72" s="111">
        <f t="shared" si="103"/>
        <v>0</v>
      </c>
      <c r="CH72" s="141">
        <f t="shared" si="104"/>
        <v>0</v>
      </c>
      <c r="CI72" s="172">
        <f t="shared" si="105"/>
        <v>0</v>
      </c>
      <c r="CJ72" s="19">
        <f t="shared" si="106"/>
        <v>0</v>
      </c>
    </row>
    <row r="73" spans="1:88" s="4" customFormat="1">
      <c r="A73" s="17"/>
      <c r="B73" s="30" t="str">
        <f t="shared" si="93"/>
        <v>Additional Position</v>
      </c>
      <c r="C73" s="223" t="s">
        <v>2</v>
      </c>
      <c r="D73" s="222">
        <v>0</v>
      </c>
      <c r="E73" s="29">
        <f t="shared" si="94"/>
        <v>0</v>
      </c>
      <c r="F73" s="29">
        <f t="shared" si="94"/>
        <v>0</v>
      </c>
      <c r="G73" s="29">
        <f t="shared" si="94"/>
        <v>0</v>
      </c>
      <c r="H73" s="29">
        <f t="shared" si="94"/>
        <v>0</v>
      </c>
      <c r="I73" s="29">
        <f t="shared" si="94"/>
        <v>0</v>
      </c>
      <c r="J73" s="21">
        <f t="shared" ref="J73:U73" si="119">$D73*J9</f>
        <v>0</v>
      </c>
      <c r="K73" s="20">
        <f t="shared" si="119"/>
        <v>0</v>
      </c>
      <c r="L73" s="20">
        <f t="shared" si="119"/>
        <v>0</v>
      </c>
      <c r="M73" s="20">
        <f t="shared" si="119"/>
        <v>0</v>
      </c>
      <c r="N73" s="20">
        <f t="shared" si="119"/>
        <v>0</v>
      </c>
      <c r="O73" s="20">
        <f t="shared" si="119"/>
        <v>0</v>
      </c>
      <c r="P73" s="20">
        <f t="shared" si="119"/>
        <v>0</v>
      </c>
      <c r="Q73" s="20">
        <f t="shared" si="119"/>
        <v>0</v>
      </c>
      <c r="R73" s="20">
        <f t="shared" si="119"/>
        <v>0</v>
      </c>
      <c r="S73" s="20">
        <f t="shared" si="119"/>
        <v>0</v>
      </c>
      <c r="T73" s="20">
        <f t="shared" si="119"/>
        <v>0</v>
      </c>
      <c r="U73" s="20">
        <f t="shared" si="119"/>
        <v>0</v>
      </c>
      <c r="V73" s="24">
        <f t="shared" ref="V73:AG73" si="120">$E73*V9</f>
        <v>0</v>
      </c>
      <c r="W73" s="23">
        <f t="shared" si="120"/>
        <v>0</v>
      </c>
      <c r="X73" s="23">
        <f t="shared" si="120"/>
        <v>0</v>
      </c>
      <c r="Y73" s="23">
        <f t="shared" si="120"/>
        <v>0</v>
      </c>
      <c r="Z73" s="23">
        <f t="shared" si="120"/>
        <v>0</v>
      </c>
      <c r="AA73" s="23">
        <f t="shared" si="120"/>
        <v>0</v>
      </c>
      <c r="AB73" s="23">
        <f t="shared" si="120"/>
        <v>0</v>
      </c>
      <c r="AC73" s="23">
        <f t="shared" si="120"/>
        <v>0</v>
      </c>
      <c r="AD73" s="23">
        <f t="shared" si="120"/>
        <v>0</v>
      </c>
      <c r="AE73" s="23">
        <f t="shared" si="120"/>
        <v>0</v>
      </c>
      <c r="AF73" s="23">
        <f t="shared" si="120"/>
        <v>0</v>
      </c>
      <c r="AG73" s="23">
        <f t="shared" si="120"/>
        <v>0</v>
      </c>
      <c r="AH73" s="120">
        <f t="shared" ref="AH73:AS73" si="121">$F73*AH9</f>
        <v>0</v>
      </c>
      <c r="AI73" s="121">
        <f t="shared" si="121"/>
        <v>0</v>
      </c>
      <c r="AJ73" s="121">
        <f t="shared" si="121"/>
        <v>0</v>
      </c>
      <c r="AK73" s="121">
        <f t="shared" si="121"/>
        <v>0</v>
      </c>
      <c r="AL73" s="121">
        <f t="shared" si="121"/>
        <v>0</v>
      </c>
      <c r="AM73" s="121">
        <f t="shared" si="121"/>
        <v>0</v>
      </c>
      <c r="AN73" s="121">
        <f t="shared" si="121"/>
        <v>0</v>
      </c>
      <c r="AO73" s="121">
        <f t="shared" si="121"/>
        <v>0</v>
      </c>
      <c r="AP73" s="121">
        <f t="shared" si="121"/>
        <v>0</v>
      </c>
      <c r="AQ73" s="121">
        <f t="shared" si="121"/>
        <v>0</v>
      </c>
      <c r="AR73" s="121">
        <f t="shared" si="121"/>
        <v>0</v>
      </c>
      <c r="AS73" s="121">
        <f t="shared" si="121"/>
        <v>0</v>
      </c>
      <c r="AT73" s="150">
        <f t="shared" ref="AT73:BE73" si="122">$F73*AT9</f>
        <v>0</v>
      </c>
      <c r="AU73" s="151">
        <f t="shared" si="122"/>
        <v>0</v>
      </c>
      <c r="AV73" s="151">
        <f t="shared" si="122"/>
        <v>0</v>
      </c>
      <c r="AW73" s="151">
        <f t="shared" si="122"/>
        <v>0</v>
      </c>
      <c r="AX73" s="151">
        <f t="shared" si="122"/>
        <v>0</v>
      </c>
      <c r="AY73" s="151">
        <f t="shared" si="122"/>
        <v>0</v>
      </c>
      <c r="AZ73" s="151">
        <f t="shared" si="122"/>
        <v>0</v>
      </c>
      <c r="BA73" s="151">
        <f t="shared" si="122"/>
        <v>0</v>
      </c>
      <c r="BB73" s="151">
        <f t="shared" si="122"/>
        <v>0</v>
      </c>
      <c r="BC73" s="151">
        <f t="shared" si="122"/>
        <v>0</v>
      </c>
      <c r="BD73" s="151">
        <f t="shared" si="122"/>
        <v>0</v>
      </c>
      <c r="BE73" s="151">
        <f t="shared" si="122"/>
        <v>0</v>
      </c>
      <c r="BF73" s="181">
        <f t="shared" ref="BF73:BQ73" si="123">$F73*BF9</f>
        <v>0</v>
      </c>
      <c r="BG73" s="182">
        <f t="shared" si="123"/>
        <v>0</v>
      </c>
      <c r="BH73" s="182">
        <f t="shared" si="123"/>
        <v>0</v>
      </c>
      <c r="BI73" s="182">
        <f t="shared" si="123"/>
        <v>0</v>
      </c>
      <c r="BJ73" s="182">
        <f t="shared" si="123"/>
        <v>0</v>
      </c>
      <c r="BK73" s="182">
        <f t="shared" si="123"/>
        <v>0</v>
      </c>
      <c r="BL73" s="182">
        <f t="shared" si="123"/>
        <v>0</v>
      </c>
      <c r="BM73" s="182">
        <f t="shared" si="123"/>
        <v>0</v>
      </c>
      <c r="BN73" s="182">
        <f t="shared" si="123"/>
        <v>0</v>
      </c>
      <c r="BO73" s="182">
        <f t="shared" si="123"/>
        <v>0</v>
      </c>
      <c r="BP73" s="182">
        <f t="shared" si="123"/>
        <v>0</v>
      </c>
      <c r="BQ73" s="182">
        <f t="shared" si="123"/>
        <v>0</v>
      </c>
      <c r="BR73" s="21">
        <f t="shared" ref="BR73:CC73" si="124">$F73*BR9</f>
        <v>0</v>
      </c>
      <c r="BS73" s="20">
        <f t="shared" si="124"/>
        <v>0</v>
      </c>
      <c r="BT73" s="20">
        <f t="shared" si="124"/>
        <v>0</v>
      </c>
      <c r="BU73" s="20">
        <f t="shared" si="124"/>
        <v>0</v>
      </c>
      <c r="BV73" s="20">
        <f t="shared" si="124"/>
        <v>0</v>
      </c>
      <c r="BW73" s="20">
        <f t="shared" si="124"/>
        <v>0</v>
      </c>
      <c r="BX73" s="20">
        <f t="shared" si="124"/>
        <v>0</v>
      </c>
      <c r="BY73" s="20">
        <f t="shared" si="124"/>
        <v>0</v>
      </c>
      <c r="BZ73" s="20">
        <f t="shared" si="124"/>
        <v>0</v>
      </c>
      <c r="CA73" s="20">
        <f t="shared" si="124"/>
        <v>0</v>
      </c>
      <c r="CB73" s="20">
        <f t="shared" si="124"/>
        <v>0</v>
      </c>
      <c r="CC73" s="20">
        <f t="shared" si="124"/>
        <v>0</v>
      </c>
      <c r="CE73" s="19">
        <f t="shared" si="101"/>
        <v>0</v>
      </c>
      <c r="CF73" s="22">
        <f t="shared" si="102"/>
        <v>0</v>
      </c>
      <c r="CG73" s="111">
        <f t="shared" si="103"/>
        <v>0</v>
      </c>
      <c r="CH73" s="141">
        <f t="shared" si="104"/>
        <v>0</v>
      </c>
      <c r="CI73" s="172">
        <f t="shared" si="105"/>
        <v>0</v>
      </c>
      <c r="CJ73" s="19">
        <f t="shared" si="106"/>
        <v>0</v>
      </c>
    </row>
    <row r="74" spans="1:88" s="4" customFormat="1">
      <c r="A74" s="17"/>
      <c r="B74" s="30" t="str">
        <f t="shared" si="93"/>
        <v>Additional Position</v>
      </c>
      <c r="C74" s="223" t="s">
        <v>2</v>
      </c>
      <c r="D74" s="222">
        <v>0</v>
      </c>
      <c r="E74" s="29">
        <f t="shared" si="94"/>
        <v>0</v>
      </c>
      <c r="F74" s="29">
        <f t="shared" si="94"/>
        <v>0</v>
      </c>
      <c r="G74" s="29">
        <f t="shared" si="94"/>
        <v>0</v>
      </c>
      <c r="H74" s="29">
        <f t="shared" si="94"/>
        <v>0</v>
      </c>
      <c r="I74" s="29">
        <f t="shared" si="94"/>
        <v>0</v>
      </c>
      <c r="J74" s="21">
        <f t="shared" ref="J74:U74" si="125">$D74*J10</f>
        <v>0</v>
      </c>
      <c r="K74" s="20">
        <f t="shared" si="125"/>
        <v>0</v>
      </c>
      <c r="L74" s="20">
        <f t="shared" si="125"/>
        <v>0</v>
      </c>
      <c r="M74" s="20">
        <f t="shared" si="125"/>
        <v>0</v>
      </c>
      <c r="N74" s="20">
        <f t="shared" si="125"/>
        <v>0</v>
      </c>
      <c r="O74" s="20">
        <f t="shared" si="125"/>
        <v>0</v>
      </c>
      <c r="P74" s="20">
        <f t="shared" si="125"/>
        <v>0</v>
      </c>
      <c r="Q74" s="20">
        <f t="shared" si="125"/>
        <v>0</v>
      </c>
      <c r="R74" s="20">
        <f t="shared" si="125"/>
        <v>0</v>
      </c>
      <c r="S74" s="20">
        <f t="shared" si="125"/>
        <v>0</v>
      </c>
      <c r="T74" s="20">
        <f t="shared" si="125"/>
        <v>0</v>
      </c>
      <c r="U74" s="20">
        <f t="shared" si="125"/>
        <v>0</v>
      </c>
      <c r="V74" s="24">
        <f t="shared" ref="V74:AG74" si="126">$E74*V10</f>
        <v>0</v>
      </c>
      <c r="W74" s="23">
        <f t="shared" si="126"/>
        <v>0</v>
      </c>
      <c r="X74" s="23">
        <f t="shared" si="126"/>
        <v>0</v>
      </c>
      <c r="Y74" s="23">
        <f t="shared" si="126"/>
        <v>0</v>
      </c>
      <c r="Z74" s="23">
        <f t="shared" si="126"/>
        <v>0</v>
      </c>
      <c r="AA74" s="23">
        <f t="shared" si="126"/>
        <v>0</v>
      </c>
      <c r="AB74" s="23">
        <f t="shared" si="126"/>
        <v>0</v>
      </c>
      <c r="AC74" s="23">
        <f t="shared" si="126"/>
        <v>0</v>
      </c>
      <c r="AD74" s="23">
        <f t="shared" si="126"/>
        <v>0</v>
      </c>
      <c r="AE74" s="23">
        <f t="shared" si="126"/>
        <v>0</v>
      </c>
      <c r="AF74" s="23">
        <f t="shared" si="126"/>
        <v>0</v>
      </c>
      <c r="AG74" s="23">
        <f t="shared" si="126"/>
        <v>0</v>
      </c>
      <c r="AH74" s="120">
        <f t="shared" ref="AH74:AS74" si="127">$F74*AH10</f>
        <v>0</v>
      </c>
      <c r="AI74" s="121">
        <f t="shared" si="127"/>
        <v>0</v>
      </c>
      <c r="AJ74" s="121">
        <f t="shared" si="127"/>
        <v>0</v>
      </c>
      <c r="AK74" s="121">
        <f t="shared" si="127"/>
        <v>0</v>
      </c>
      <c r="AL74" s="121">
        <f t="shared" si="127"/>
        <v>0</v>
      </c>
      <c r="AM74" s="121">
        <f t="shared" si="127"/>
        <v>0</v>
      </c>
      <c r="AN74" s="121">
        <f t="shared" si="127"/>
        <v>0</v>
      </c>
      <c r="AO74" s="121">
        <f t="shared" si="127"/>
        <v>0</v>
      </c>
      <c r="AP74" s="121">
        <f t="shared" si="127"/>
        <v>0</v>
      </c>
      <c r="AQ74" s="121">
        <f t="shared" si="127"/>
        <v>0</v>
      </c>
      <c r="AR74" s="121">
        <f t="shared" si="127"/>
        <v>0</v>
      </c>
      <c r="AS74" s="121">
        <f t="shared" si="127"/>
        <v>0</v>
      </c>
      <c r="AT74" s="150">
        <f t="shared" ref="AT74:BE74" si="128">$F74*AT10</f>
        <v>0</v>
      </c>
      <c r="AU74" s="151">
        <f t="shared" si="128"/>
        <v>0</v>
      </c>
      <c r="AV74" s="151">
        <f t="shared" si="128"/>
        <v>0</v>
      </c>
      <c r="AW74" s="151">
        <f t="shared" si="128"/>
        <v>0</v>
      </c>
      <c r="AX74" s="151">
        <f t="shared" si="128"/>
        <v>0</v>
      </c>
      <c r="AY74" s="151">
        <f t="shared" si="128"/>
        <v>0</v>
      </c>
      <c r="AZ74" s="151">
        <f t="shared" si="128"/>
        <v>0</v>
      </c>
      <c r="BA74" s="151">
        <f t="shared" si="128"/>
        <v>0</v>
      </c>
      <c r="BB74" s="151">
        <f t="shared" si="128"/>
        <v>0</v>
      </c>
      <c r="BC74" s="151">
        <f t="shared" si="128"/>
        <v>0</v>
      </c>
      <c r="BD74" s="151">
        <f t="shared" si="128"/>
        <v>0</v>
      </c>
      <c r="BE74" s="151">
        <f t="shared" si="128"/>
        <v>0</v>
      </c>
      <c r="BF74" s="181">
        <f t="shared" ref="BF74:BQ74" si="129">$F74*BF10</f>
        <v>0</v>
      </c>
      <c r="BG74" s="182">
        <f t="shared" si="129"/>
        <v>0</v>
      </c>
      <c r="BH74" s="182">
        <f t="shared" si="129"/>
        <v>0</v>
      </c>
      <c r="BI74" s="182">
        <f t="shared" si="129"/>
        <v>0</v>
      </c>
      <c r="BJ74" s="182">
        <f t="shared" si="129"/>
        <v>0</v>
      </c>
      <c r="BK74" s="182">
        <f t="shared" si="129"/>
        <v>0</v>
      </c>
      <c r="BL74" s="182">
        <f t="shared" si="129"/>
        <v>0</v>
      </c>
      <c r="BM74" s="182">
        <f t="shared" si="129"/>
        <v>0</v>
      </c>
      <c r="BN74" s="182">
        <f t="shared" si="129"/>
        <v>0</v>
      </c>
      <c r="BO74" s="182">
        <f t="shared" si="129"/>
        <v>0</v>
      </c>
      <c r="BP74" s="182">
        <f t="shared" si="129"/>
        <v>0</v>
      </c>
      <c r="BQ74" s="182">
        <f t="shared" si="129"/>
        <v>0</v>
      </c>
      <c r="BR74" s="21">
        <f t="shared" ref="BR74:CC74" si="130">$F74*BR10</f>
        <v>0</v>
      </c>
      <c r="BS74" s="20">
        <f t="shared" si="130"/>
        <v>0</v>
      </c>
      <c r="BT74" s="20">
        <f t="shared" si="130"/>
        <v>0</v>
      </c>
      <c r="BU74" s="20">
        <f t="shared" si="130"/>
        <v>0</v>
      </c>
      <c r="BV74" s="20">
        <f t="shared" si="130"/>
        <v>0</v>
      </c>
      <c r="BW74" s="20">
        <f t="shared" si="130"/>
        <v>0</v>
      </c>
      <c r="BX74" s="20">
        <f t="shared" si="130"/>
        <v>0</v>
      </c>
      <c r="BY74" s="20">
        <f t="shared" si="130"/>
        <v>0</v>
      </c>
      <c r="BZ74" s="20">
        <f t="shared" si="130"/>
        <v>0</v>
      </c>
      <c r="CA74" s="20">
        <f t="shared" si="130"/>
        <v>0</v>
      </c>
      <c r="CB74" s="20">
        <f t="shared" si="130"/>
        <v>0</v>
      </c>
      <c r="CC74" s="20">
        <f t="shared" si="130"/>
        <v>0</v>
      </c>
      <c r="CE74" s="19">
        <f t="shared" si="101"/>
        <v>0</v>
      </c>
      <c r="CF74" s="22">
        <f t="shared" si="102"/>
        <v>0</v>
      </c>
      <c r="CG74" s="111">
        <f t="shared" si="103"/>
        <v>0</v>
      </c>
      <c r="CH74" s="141">
        <f t="shared" si="104"/>
        <v>0</v>
      </c>
      <c r="CI74" s="172">
        <f t="shared" si="105"/>
        <v>0</v>
      </c>
      <c r="CJ74" s="19">
        <f t="shared" si="106"/>
        <v>0</v>
      </c>
    </row>
    <row r="75" spans="1:88" s="4" customFormat="1">
      <c r="A75" s="17"/>
      <c r="B75" s="30" t="str">
        <f t="shared" si="93"/>
        <v>Additional Position</v>
      </c>
      <c r="C75" s="223" t="s">
        <v>2</v>
      </c>
      <c r="D75" s="222">
        <v>0</v>
      </c>
      <c r="E75" s="29">
        <f t="shared" si="94"/>
        <v>0</v>
      </c>
      <c r="F75" s="29">
        <f t="shared" si="94"/>
        <v>0</v>
      </c>
      <c r="G75" s="29">
        <f t="shared" si="94"/>
        <v>0</v>
      </c>
      <c r="H75" s="29">
        <f t="shared" si="94"/>
        <v>0</v>
      </c>
      <c r="I75" s="29">
        <f t="shared" si="94"/>
        <v>0</v>
      </c>
      <c r="J75" s="21">
        <f t="shared" ref="J75:U75" si="131">$D75*J11</f>
        <v>0</v>
      </c>
      <c r="K75" s="20">
        <f t="shared" si="131"/>
        <v>0</v>
      </c>
      <c r="L75" s="20">
        <f t="shared" si="131"/>
        <v>0</v>
      </c>
      <c r="M75" s="20">
        <f t="shared" si="131"/>
        <v>0</v>
      </c>
      <c r="N75" s="20">
        <f t="shared" si="131"/>
        <v>0</v>
      </c>
      <c r="O75" s="20">
        <f t="shared" si="131"/>
        <v>0</v>
      </c>
      <c r="P75" s="20">
        <f t="shared" si="131"/>
        <v>0</v>
      </c>
      <c r="Q75" s="20">
        <f t="shared" si="131"/>
        <v>0</v>
      </c>
      <c r="R75" s="20">
        <f t="shared" si="131"/>
        <v>0</v>
      </c>
      <c r="S75" s="20">
        <f t="shared" si="131"/>
        <v>0</v>
      </c>
      <c r="T75" s="20">
        <f t="shared" si="131"/>
        <v>0</v>
      </c>
      <c r="U75" s="20">
        <f t="shared" si="131"/>
        <v>0</v>
      </c>
      <c r="V75" s="24">
        <f t="shared" ref="V75:AG75" si="132">$E75*V11</f>
        <v>0</v>
      </c>
      <c r="W75" s="23">
        <f t="shared" si="132"/>
        <v>0</v>
      </c>
      <c r="X75" s="23">
        <f t="shared" si="132"/>
        <v>0</v>
      </c>
      <c r="Y75" s="23">
        <f t="shared" si="132"/>
        <v>0</v>
      </c>
      <c r="Z75" s="23">
        <f t="shared" si="132"/>
        <v>0</v>
      </c>
      <c r="AA75" s="23">
        <f t="shared" si="132"/>
        <v>0</v>
      </c>
      <c r="AB75" s="23">
        <f t="shared" si="132"/>
        <v>0</v>
      </c>
      <c r="AC75" s="23">
        <f t="shared" si="132"/>
        <v>0</v>
      </c>
      <c r="AD75" s="23">
        <f t="shared" si="132"/>
        <v>0</v>
      </c>
      <c r="AE75" s="23">
        <f t="shared" si="132"/>
        <v>0</v>
      </c>
      <c r="AF75" s="23">
        <f t="shared" si="132"/>
        <v>0</v>
      </c>
      <c r="AG75" s="23">
        <f t="shared" si="132"/>
        <v>0</v>
      </c>
      <c r="AH75" s="120">
        <f t="shared" ref="AH75:AS75" si="133">$F75*AH11</f>
        <v>0</v>
      </c>
      <c r="AI75" s="121">
        <f t="shared" si="133"/>
        <v>0</v>
      </c>
      <c r="AJ75" s="121">
        <f t="shared" si="133"/>
        <v>0</v>
      </c>
      <c r="AK75" s="121">
        <f t="shared" si="133"/>
        <v>0</v>
      </c>
      <c r="AL75" s="121">
        <f t="shared" si="133"/>
        <v>0</v>
      </c>
      <c r="AM75" s="121">
        <f t="shared" si="133"/>
        <v>0</v>
      </c>
      <c r="AN75" s="121">
        <f t="shared" si="133"/>
        <v>0</v>
      </c>
      <c r="AO75" s="121">
        <f t="shared" si="133"/>
        <v>0</v>
      </c>
      <c r="AP75" s="121">
        <f t="shared" si="133"/>
        <v>0</v>
      </c>
      <c r="AQ75" s="121">
        <f t="shared" si="133"/>
        <v>0</v>
      </c>
      <c r="AR75" s="121">
        <f t="shared" si="133"/>
        <v>0</v>
      </c>
      <c r="AS75" s="121">
        <f t="shared" si="133"/>
        <v>0</v>
      </c>
      <c r="AT75" s="150">
        <f t="shared" ref="AT75:BE75" si="134">$F75*AT11</f>
        <v>0</v>
      </c>
      <c r="AU75" s="151">
        <f t="shared" si="134"/>
        <v>0</v>
      </c>
      <c r="AV75" s="151">
        <f t="shared" si="134"/>
        <v>0</v>
      </c>
      <c r="AW75" s="151">
        <f t="shared" si="134"/>
        <v>0</v>
      </c>
      <c r="AX75" s="151">
        <f t="shared" si="134"/>
        <v>0</v>
      </c>
      <c r="AY75" s="151">
        <f t="shared" si="134"/>
        <v>0</v>
      </c>
      <c r="AZ75" s="151">
        <f t="shared" si="134"/>
        <v>0</v>
      </c>
      <c r="BA75" s="151">
        <f t="shared" si="134"/>
        <v>0</v>
      </c>
      <c r="BB75" s="151">
        <f t="shared" si="134"/>
        <v>0</v>
      </c>
      <c r="BC75" s="151">
        <f t="shared" si="134"/>
        <v>0</v>
      </c>
      <c r="BD75" s="151">
        <f t="shared" si="134"/>
        <v>0</v>
      </c>
      <c r="BE75" s="151">
        <f t="shared" si="134"/>
        <v>0</v>
      </c>
      <c r="BF75" s="181">
        <f t="shared" ref="BF75:BQ75" si="135">$F75*BF11</f>
        <v>0</v>
      </c>
      <c r="BG75" s="182">
        <f t="shared" si="135"/>
        <v>0</v>
      </c>
      <c r="BH75" s="182">
        <f t="shared" si="135"/>
        <v>0</v>
      </c>
      <c r="BI75" s="182">
        <f t="shared" si="135"/>
        <v>0</v>
      </c>
      <c r="BJ75" s="182">
        <f t="shared" si="135"/>
        <v>0</v>
      </c>
      <c r="BK75" s="182">
        <f t="shared" si="135"/>
        <v>0</v>
      </c>
      <c r="BL75" s="182">
        <f t="shared" si="135"/>
        <v>0</v>
      </c>
      <c r="BM75" s="182">
        <f t="shared" si="135"/>
        <v>0</v>
      </c>
      <c r="BN75" s="182">
        <f t="shared" si="135"/>
        <v>0</v>
      </c>
      <c r="BO75" s="182">
        <f t="shared" si="135"/>
        <v>0</v>
      </c>
      <c r="BP75" s="182">
        <f t="shared" si="135"/>
        <v>0</v>
      </c>
      <c r="BQ75" s="182">
        <f t="shared" si="135"/>
        <v>0</v>
      </c>
      <c r="BR75" s="21">
        <f t="shared" ref="BR75:CC75" si="136">$F75*BR11</f>
        <v>0</v>
      </c>
      <c r="BS75" s="20">
        <f t="shared" si="136"/>
        <v>0</v>
      </c>
      <c r="BT75" s="20">
        <f t="shared" si="136"/>
        <v>0</v>
      </c>
      <c r="BU75" s="20">
        <f t="shared" si="136"/>
        <v>0</v>
      </c>
      <c r="BV75" s="20">
        <f t="shared" si="136"/>
        <v>0</v>
      </c>
      <c r="BW75" s="20">
        <f t="shared" si="136"/>
        <v>0</v>
      </c>
      <c r="BX75" s="20">
        <f t="shared" si="136"/>
        <v>0</v>
      </c>
      <c r="BY75" s="20">
        <f t="shared" si="136"/>
        <v>0</v>
      </c>
      <c r="BZ75" s="20">
        <f t="shared" si="136"/>
        <v>0</v>
      </c>
      <c r="CA75" s="20">
        <f t="shared" si="136"/>
        <v>0</v>
      </c>
      <c r="CB75" s="20">
        <f t="shared" si="136"/>
        <v>0</v>
      </c>
      <c r="CC75" s="20">
        <f t="shared" si="136"/>
        <v>0</v>
      </c>
      <c r="CE75" s="19">
        <f t="shared" si="101"/>
        <v>0</v>
      </c>
      <c r="CF75" s="22">
        <f t="shared" si="102"/>
        <v>0</v>
      </c>
      <c r="CG75" s="111">
        <f t="shared" si="103"/>
        <v>0</v>
      </c>
      <c r="CH75" s="141">
        <f t="shared" si="104"/>
        <v>0</v>
      </c>
      <c r="CI75" s="172">
        <f t="shared" si="105"/>
        <v>0</v>
      </c>
      <c r="CJ75" s="19">
        <f t="shared" si="106"/>
        <v>0</v>
      </c>
    </row>
    <row r="76" spans="1:88" s="4" customFormat="1">
      <c r="A76" s="17"/>
      <c r="B76" s="30" t="str">
        <f t="shared" si="93"/>
        <v>Additional Position</v>
      </c>
      <c r="C76" s="223" t="s">
        <v>2</v>
      </c>
      <c r="D76" s="222">
        <v>0</v>
      </c>
      <c r="E76" s="29">
        <f t="shared" si="94"/>
        <v>0</v>
      </c>
      <c r="F76" s="29">
        <f t="shared" si="94"/>
        <v>0</v>
      </c>
      <c r="G76" s="29">
        <f t="shared" si="94"/>
        <v>0</v>
      </c>
      <c r="H76" s="29">
        <f t="shared" si="94"/>
        <v>0</v>
      </c>
      <c r="I76" s="29">
        <f t="shared" si="94"/>
        <v>0</v>
      </c>
      <c r="J76" s="21">
        <f t="shared" ref="J76:U76" si="137">$D76*J12</f>
        <v>0</v>
      </c>
      <c r="K76" s="20">
        <f t="shared" si="137"/>
        <v>0</v>
      </c>
      <c r="L76" s="20">
        <f t="shared" si="137"/>
        <v>0</v>
      </c>
      <c r="M76" s="20">
        <f t="shared" si="137"/>
        <v>0</v>
      </c>
      <c r="N76" s="20">
        <f t="shared" si="137"/>
        <v>0</v>
      </c>
      <c r="O76" s="20">
        <f t="shared" si="137"/>
        <v>0</v>
      </c>
      <c r="P76" s="20">
        <f t="shared" si="137"/>
        <v>0</v>
      </c>
      <c r="Q76" s="20">
        <f t="shared" si="137"/>
        <v>0</v>
      </c>
      <c r="R76" s="20">
        <f t="shared" si="137"/>
        <v>0</v>
      </c>
      <c r="S76" s="20">
        <f t="shared" si="137"/>
        <v>0</v>
      </c>
      <c r="T76" s="20">
        <f t="shared" si="137"/>
        <v>0</v>
      </c>
      <c r="U76" s="20">
        <f t="shared" si="137"/>
        <v>0</v>
      </c>
      <c r="V76" s="24">
        <f t="shared" ref="V76:AG76" si="138">$E76*V12</f>
        <v>0</v>
      </c>
      <c r="W76" s="23">
        <f t="shared" si="138"/>
        <v>0</v>
      </c>
      <c r="X76" s="23">
        <f t="shared" si="138"/>
        <v>0</v>
      </c>
      <c r="Y76" s="23">
        <f t="shared" si="138"/>
        <v>0</v>
      </c>
      <c r="Z76" s="23">
        <f t="shared" si="138"/>
        <v>0</v>
      </c>
      <c r="AA76" s="23">
        <f t="shared" si="138"/>
        <v>0</v>
      </c>
      <c r="AB76" s="23">
        <f t="shared" si="138"/>
        <v>0</v>
      </c>
      <c r="AC76" s="23">
        <f t="shared" si="138"/>
        <v>0</v>
      </c>
      <c r="AD76" s="23">
        <f t="shared" si="138"/>
        <v>0</v>
      </c>
      <c r="AE76" s="23">
        <f t="shared" si="138"/>
        <v>0</v>
      </c>
      <c r="AF76" s="23">
        <f t="shared" si="138"/>
        <v>0</v>
      </c>
      <c r="AG76" s="23">
        <f t="shared" si="138"/>
        <v>0</v>
      </c>
      <c r="AH76" s="120">
        <f t="shared" ref="AH76:AS76" si="139">$F76*AH12</f>
        <v>0</v>
      </c>
      <c r="AI76" s="121">
        <f t="shared" si="139"/>
        <v>0</v>
      </c>
      <c r="AJ76" s="121">
        <f t="shared" si="139"/>
        <v>0</v>
      </c>
      <c r="AK76" s="121">
        <f t="shared" si="139"/>
        <v>0</v>
      </c>
      <c r="AL76" s="121">
        <f t="shared" si="139"/>
        <v>0</v>
      </c>
      <c r="AM76" s="121">
        <f t="shared" si="139"/>
        <v>0</v>
      </c>
      <c r="AN76" s="121">
        <f t="shared" si="139"/>
        <v>0</v>
      </c>
      <c r="AO76" s="121">
        <f t="shared" si="139"/>
        <v>0</v>
      </c>
      <c r="AP76" s="121">
        <f t="shared" si="139"/>
        <v>0</v>
      </c>
      <c r="AQ76" s="121">
        <f t="shared" si="139"/>
        <v>0</v>
      </c>
      <c r="AR76" s="121">
        <f t="shared" si="139"/>
        <v>0</v>
      </c>
      <c r="AS76" s="121">
        <f t="shared" si="139"/>
        <v>0</v>
      </c>
      <c r="AT76" s="150">
        <f t="shared" ref="AT76:BE76" si="140">$F76*AT12</f>
        <v>0</v>
      </c>
      <c r="AU76" s="151">
        <f t="shared" si="140"/>
        <v>0</v>
      </c>
      <c r="AV76" s="151">
        <f t="shared" si="140"/>
        <v>0</v>
      </c>
      <c r="AW76" s="151">
        <f t="shared" si="140"/>
        <v>0</v>
      </c>
      <c r="AX76" s="151">
        <f t="shared" si="140"/>
        <v>0</v>
      </c>
      <c r="AY76" s="151">
        <f t="shared" si="140"/>
        <v>0</v>
      </c>
      <c r="AZ76" s="151">
        <f t="shared" si="140"/>
        <v>0</v>
      </c>
      <c r="BA76" s="151">
        <f t="shared" si="140"/>
        <v>0</v>
      </c>
      <c r="BB76" s="151">
        <f t="shared" si="140"/>
        <v>0</v>
      </c>
      <c r="BC76" s="151">
        <f t="shared" si="140"/>
        <v>0</v>
      </c>
      <c r="BD76" s="151">
        <f t="shared" si="140"/>
        <v>0</v>
      </c>
      <c r="BE76" s="151">
        <f t="shared" si="140"/>
        <v>0</v>
      </c>
      <c r="BF76" s="181">
        <f t="shared" ref="BF76:BQ76" si="141">$F76*BF12</f>
        <v>0</v>
      </c>
      <c r="BG76" s="182">
        <f t="shared" si="141"/>
        <v>0</v>
      </c>
      <c r="BH76" s="182">
        <f t="shared" si="141"/>
        <v>0</v>
      </c>
      <c r="BI76" s="182">
        <f t="shared" si="141"/>
        <v>0</v>
      </c>
      <c r="BJ76" s="182">
        <f t="shared" si="141"/>
        <v>0</v>
      </c>
      <c r="BK76" s="182">
        <f t="shared" si="141"/>
        <v>0</v>
      </c>
      <c r="BL76" s="182">
        <f t="shared" si="141"/>
        <v>0</v>
      </c>
      <c r="BM76" s="182">
        <f t="shared" si="141"/>
        <v>0</v>
      </c>
      <c r="BN76" s="182">
        <f t="shared" si="141"/>
        <v>0</v>
      </c>
      <c r="BO76" s="182">
        <f t="shared" si="141"/>
        <v>0</v>
      </c>
      <c r="BP76" s="182">
        <f t="shared" si="141"/>
        <v>0</v>
      </c>
      <c r="BQ76" s="182">
        <f t="shared" si="141"/>
        <v>0</v>
      </c>
      <c r="BR76" s="21">
        <f t="shared" ref="BR76:CC76" si="142">$F76*BR12</f>
        <v>0</v>
      </c>
      <c r="BS76" s="20">
        <f t="shared" si="142"/>
        <v>0</v>
      </c>
      <c r="BT76" s="20">
        <f t="shared" si="142"/>
        <v>0</v>
      </c>
      <c r="BU76" s="20">
        <f t="shared" si="142"/>
        <v>0</v>
      </c>
      <c r="BV76" s="20">
        <f t="shared" si="142"/>
        <v>0</v>
      </c>
      <c r="BW76" s="20">
        <f t="shared" si="142"/>
        <v>0</v>
      </c>
      <c r="BX76" s="20">
        <f t="shared" si="142"/>
        <v>0</v>
      </c>
      <c r="BY76" s="20">
        <f t="shared" si="142"/>
        <v>0</v>
      </c>
      <c r="BZ76" s="20">
        <f t="shared" si="142"/>
        <v>0</v>
      </c>
      <c r="CA76" s="20">
        <f t="shared" si="142"/>
        <v>0</v>
      </c>
      <c r="CB76" s="20">
        <f t="shared" si="142"/>
        <v>0</v>
      </c>
      <c r="CC76" s="20">
        <f t="shared" si="142"/>
        <v>0</v>
      </c>
      <c r="CE76" s="19">
        <f t="shared" si="101"/>
        <v>0</v>
      </c>
      <c r="CF76" s="22">
        <f t="shared" si="102"/>
        <v>0</v>
      </c>
      <c r="CG76" s="111">
        <f t="shared" si="103"/>
        <v>0</v>
      </c>
      <c r="CH76" s="141">
        <f t="shared" si="104"/>
        <v>0</v>
      </c>
      <c r="CI76" s="172">
        <f t="shared" si="105"/>
        <v>0</v>
      </c>
      <c r="CJ76" s="19">
        <f t="shared" si="106"/>
        <v>0</v>
      </c>
    </row>
    <row r="77" spans="1:88" s="4" customFormat="1">
      <c r="A77" s="17"/>
      <c r="B77" s="38" t="s">
        <v>7</v>
      </c>
      <c r="C77" s="221"/>
      <c r="D77" s="14"/>
      <c r="E77" s="28"/>
      <c r="F77" s="28"/>
      <c r="G77" s="28"/>
      <c r="H77" s="28"/>
      <c r="I77" s="28"/>
      <c r="J77" s="10">
        <f t="shared" ref="J77:U77" si="143">SUM(J70:J76)</f>
        <v>0</v>
      </c>
      <c r="K77" s="9">
        <f t="shared" si="143"/>
        <v>0</v>
      </c>
      <c r="L77" s="9">
        <f t="shared" si="143"/>
        <v>0</v>
      </c>
      <c r="M77" s="9">
        <f t="shared" si="143"/>
        <v>0</v>
      </c>
      <c r="N77" s="9">
        <f t="shared" si="143"/>
        <v>0</v>
      </c>
      <c r="O77" s="9">
        <f t="shared" si="143"/>
        <v>0</v>
      </c>
      <c r="P77" s="9">
        <f t="shared" si="143"/>
        <v>0</v>
      </c>
      <c r="Q77" s="9">
        <f t="shared" si="143"/>
        <v>29166</v>
      </c>
      <c r="R77" s="9">
        <f t="shared" si="143"/>
        <v>29166</v>
      </c>
      <c r="S77" s="9">
        <f t="shared" si="143"/>
        <v>29166</v>
      </c>
      <c r="T77" s="9">
        <f t="shared" si="143"/>
        <v>29166</v>
      </c>
      <c r="U77" s="9">
        <f t="shared" si="143"/>
        <v>29166</v>
      </c>
      <c r="V77" s="13">
        <f t="shared" ref="V77:AG77" si="144">SUM(V70:V76)</f>
        <v>35999.64</v>
      </c>
      <c r="W77" s="12">
        <f t="shared" si="144"/>
        <v>35999.64</v>
      </c>
      <c r="X77" s="12">
        <f t="shared" si="144"/>
        <v>51749.280000000006</v>
      </c>
      <c r="Y77" s="12">
        <f t="shared" si="144"/>
        <v>51749.280000000006</v>
      </c>
      <c r="Z77" s="12">
        <f t="shared" si="144"/>
        <v>51749.280000000006</v>
      </c>
      <c r="AA77" s="12">
        <f t="shared" si="144"/>
        <v>51749.280000000006</v>
      </c>
      <c r="AB77" s="12">
        <f t="shared" si="144"/>
        <v>51749.280000000006</v>
      </c>
      <c r="AC77" s="12">
        <f t="shared" si="144"/>
        <v>51749.280000000006</v>
      </c>
      <c r="AD77" s="12">
        <f t="shared" si="144"/>
        <v>51749.280000000006</v>
      </c>
      <c r="AE77" s="12">
        <f t="shared" si="144"/>
        <v>51749.280000000006</v>
      </c>
      <c r="AF77" s="12">
        <f t="shared" si="144"/>
        <v>51749.280000000006</v>
      </c>
      <c r="AG77" s="12">
        <f t="shared" si="144"/>
        <v>51749.280000000006</v>
      </c>
      <c r="AH77" s="114">
        <f t="shared" ref="AH77:AS77" si="145">SUM(AH70:AH76)</f>
        <v>55889.222400000013</v>
      </c>
      <c r="AI77" s="115">
        <f t="shared" si="145"/>
        <v>55889.222400000013</v>
      </c>
      <c r="AJ77" s="115">
        <f t="shared" si="145"/>
        <v>89908.444800000012</v>
      </c>
      <c r="AK77" s="115">
        <f t="shared" si="145"/>
        <v>89908.444800000012</v>
      </c>
      <c r="AL77" s="115">
        <f t="shared" si="145"/>
        <v>89908.444800000012</v>
      </c>
      <c r="AM77" s="115">
        <f t="shared" si="145"/>
        <v>89908.444800000012</v>
      </c>
      <c r="AN77" s="115">
        <f t="shared" si="145"/>
        <v>89908.444800000012</v>
      </c>
      <c r="AO77" s="115">
        <f t="shared" si="145"/>
        <v>89908.444800000012</v>
      </c>
      <c r="AP77" s="115">
        <f t="shared" si="145"/>
        <v>89908.444800000012</v>
      </c>
      <c r="AQ77" s="115">
        <f t="shared" si="145"/>
        <v>89908.444800000012</v>
      </c>
      <c r="AR77" s="115">
        <f t="shared" si="145"/>
        <v>89908.444800000012</v>
      </c>
      <c r="AS77" s="115">
        <f t="shared" si="145"/>
        <v>89908.444800000012</v>
      </c>
      <c r="AT77" s="144">
        <f t="shared" ref="AT77:BE77" si="146">SUM(AT70:AT76)</f>
        <v>60749.611200000014</v>
      </c>
      <c r="AU77" s="145">
        <f t="shared" si="146"/>
        <v>60749.611200000014</v>
      </c>
      <c r="AV77" s="145">
        <f t="shared" si="146"/>
        <v>60749.611200000014</v>
      </c>
      <c r="AW77" s="145">
        <f t="shared" si="146"/>
        <v>60749.611200000014</v>
      </c>
      <c r="AX77" s="145">
        <f t="shared" si="146"/>
        <v>60749.611200000014</v>
      </c>
      <c r="AY77" s="145">
        <f t="shared" si="146"/>
        <v>60749.611200000014</v>
      </c>
      <c r="AZ77" s="145">
        <f t="shared" si="146"/>
        <v>60749.611200000014</v>
      </c>
      <c r="BA77" s="145">
        <f t="shared" si="146"/>
        <v>60749.611200000014</v>
      </c>
      <c r="BB77" s="145">
        <f t="shared" si="146"/>
        <v>60749.611200000014</v>
      </c>
      <c r="BC77" s="145">
        <f t="shared" si="146"/>
        <v>60749.611200000014</v>
      </c>
      <c r="BD77" s="145">
        <f t="shared" si="146"/>
        <v>60749.611200000014</v>
      </c>
      <c r="BE77" s="145">
        <f t="shared" si="146"/>
        <v>60749.611200000014</v>
      </c>
      <c r="BF77" s="175">
        <f t="shared" ref="BF77:BQ77" si="147">SUM(BF70:BF76)</f>
        <v>60749.611200000014</v>
      </c>
      <c r="BG77" s="176">
        <f t="shared" si="147"/>
        <v>60749.611200000014</v>
      </c>
      <c r="BH77" s="176">
        <f t="shared" si="147"/>
        <v>60749.611200000014</v>
      </c>
      <c r="BI77" s="176">
        <f t="shared" si="147"/>
        <v>60749.611200000014</v>
      </c>
      <c r="BJ77" s="176">
        <f t="shared" si="147"/>
        <v>60749.611200000014</v>
      </c>
      <c r="BK77" s="176">
        <f t="shared" si="147"/>
        <v>60749.611200000014</v>
      </c>
      <c r="BL77" s="176">
        <f t="shared" si="147"/>
        <v>60749.611200000014</v>
      </c>
      <c r="BM77" s="176">
        <f t="shared" si="147"/>
        <v>60749.611200000014</v>
      </c>
      <c r="BN77" s="176">
        <f t="shared" si="147"/>
        <v>60749.611200000014</v>
      </c>
      <c r="BO77" s="176">
        <f t="shared" si="147"/>
        <v>60749.611200000014</v>
      </c>
      <c r="BP77" s="176">
        <f t="shared" si="147"/>
        <v>60749.611200000014</v>
      </c>
      <c r="BQ77" s="176">
        <f t="shared" si="147"/>
        <v>60749.611200000014</v>
      </c>
      <c r="BR77" s="10">
        <f t="shared" ref="BR77:CC77" si="148">SUM(BR70:BR76)</f>
        <v>77759.222400000013</v>
      </c>
      <c r="BS77" s="9">
        <f t="shared" si="148"/>
        <v>77759.222400000013</v>
      </c>
      <c r="BT77" s="9">
        <f t="shared" si="148"/>
        <v>77759.222400000013</v>
      </c>
      <c r="BU77" s="9">
        <f t="shared" si="148"/>
        <v>77759.222400000013</v>
      </c>
      <c r="BV77" s="9">
        <f t="shared" si="148"/>
        <v>77759.222400000013</v>
      </c>
      <c r="BW77" s="9">
        <f t="shared" si="148"/>
        <v>77759.222400000013</v>
      </c>
      <c r="BX77" s="9">
        <f t="shared" si="148"/>
        <v>77759.222400000013</v>
      </c>
      <c r="BY77" s="9">
        <f t="shared" si="148"/>
        <v>77759.222400000013</v>
      </c>
      <c r="BZ77" s="9">
        <f t="shared" si="148"/>
        <v>77759.222400000013</v>
      </c>
      <c r="CA77" s="9">
        <f t="shared" si="148"/>
        <v>77759.222400000013</v>
      </c>
      <c r="CB77" s="9">
        <f t="shared" si="148"/>
        <v>77759.222400000013</v>
      </c>
      <c r="CC77" s="9">
        <f t="shared" si="148"/>
        <v>77759.222400000013</v>
      </c>
      <c r="CE77" s="8">
        <f t="shared" si="101"/>
        <v>145830</v>
      </c>
      <c r="CF77" s="11">
        <f t="shared" si="102"/>
        <v>589492.08000000019</v>
      </c>
      <c r="CG77" s="116">
        <f t="shared" si="103"/>
        <v>1010862.8928000004</v>
      </c>
      <c r="CH77" s="146">
        <f t="shared" si="104"/>
        <v>728995.3344000004</v>
      </c>
      <c r="CI77" s="177">
        <f t="shared" si="105"/>
        <v>728995.3344000004</v>
      </c>
      <c r="CJ77" s="8">
        <f t="shared" si="106"/>
        <v>933110.66879999998</v>
      </c>
    </row>
    <row r="78" spans="1:88" s="4" customFormat="1">
      <c r="A78" s="17"/>
      <c r="B78" s="37" t="s">
        <v>6</v>
      </c>
      <c r="C78" s="223"/>
      <c r="D78" s="25"/>
      <c r="E78" s="18"/>
      <c r="F78" s="18"/>
      <c r="G78" s="18"/>
      <c r="H78" s="18"/>
      <c r="I78" s="18"/>
      <c r="J78" s="33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6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107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36"/>
      <c r="AU78" s="137"/>
      <c r="AV78" s="137"/>
      <c r="AW78" s="137"/>
      <c r="AX78" s="137"/>
      <c r="AY78" s="137"/>
      <c r="AZ78" s="137"/>
      <c r="BA78" s="137"/>
      <c r="BB78" s="137"/>
      <c r="BC78" s="137"/>
      <c r="BD78" s="137"/>
      <c r="BE78" s="137"/>
      <c r="BF78" s="167"/>
      <c r="BG78" s="168"/>
      <c r="BH78" s="168"/>
      <c r="BI78" s="168"/>
      <c r="BJ78" s="168"/>
      <c r="BK78" s="168"/>
      <c r="BL78" s="168"/>
      <c r="BM78" s="168"/>
      <c r="BN78" s="168"/>
      <c r="BO78" s="168"/>
      <c r="BP78" s="168"/>
      <c r="BQ78" s="168"/>
      <c r="BR78" s="33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E78" s="31"/>
      <c r="CF78" s="34"/>
      <c r="CG78" s="109"/>
      <c r="CH78" s="138"/>
      <c r="CI78" s="169"/>
      <c r="CJ78" s="31"/>
    </row>
    <row r="79" spans="1:88" s="4" customFormat="1">
      <c r="A79" s="17"/>
      <c r="B79" s="30" t="str">
        <f t="shared" ref="B79:B87" si="149">B15</f>
        <v>Business Development</v>
      </c>
      <c r="C79" s="223" t="s">
        <v>2</v>
      </c>
      <c r="D79" s="222">
        <v>8333</v>
      </c>
      <c r="E79" s="29">
        <f t="shared" ref="E79:I87" si="150">(1+E$69)*D79</f>
        <v>8999.6400000000012</v>
      </c>
      <c r="F79" s="29">
        <f t="shared" si="150"/>
        <v>9719.6112000000012</v>
      </c>
      <c r="G79" s="29">
        <f t="shared" si="150"/>
        <v>10497.180096000002</v>
      </c>
      <c r="H79" s="29">
        <f t="shared" si="150"/>
        <v>11336.954503680003</v>
      </c>
      <c r="I79" s="29">
        <f t="shared" si="150"/>
        <v>12243.910863974404</v>
      </c>
      <c r="J79" s="21">
        <f t="shared" ref="J79:U79" si="151">$D79*J15</f>
        <v>0</v>
      </c>
      <c r="K79" s="20">
        <f t="shared" si="151"/>
        <v>0</v>
      </c>
      <c r="L79" s="20">
        <f t="shared" si="151"/>
        <v>0</v>
      </c>
      <c r="M79" s="20">
        <f t="shared" si="151"/>
        <v>0</v>
      </c>
      <c r="N79" s="20">
        <f t="shared" si="151"/>
        <v>0</v>
      </c>
      <c r="O79" s="20">
        <f t="shared" si="151"/>
        <v>0</v>
      </c>
      <c r="P79" s="20">
        <f t="shared" si="151"/>
        <v>0</v>
      </c>
      <c r="Q79" s="20">
        <f t="shared" si="151"/>
        <v>0</v>
      </c>
      <c r="R79" s="20">
        <f t="shared" si="151"/>
        <v>0</v>
      </c>
      <c r="S79" s="20">
        <f t="shared" si="151"/>
        <v>0</v>
      </c>
      <c r="T79" s="20">
        <f t="shared" si="151"/>
        <v>0</v>
      </c>
      <c r="U79" s="20">
        <f t="shared" si="151"/>
        <v>0</v>
      </c>
      <c r="V79" s="24">
        <f t="shared" ref="V79:AG79" si="152">$E79*V15</f>
        <v>0</v>
      </c>
      <c r="W79" s="23">
        <f t="shared" si="152"/>
        <v>0</v>
      </c>
      <c r="X79" s="23">
        <f t="shared" si="152"/>
        <v>8999.6400000000012</v>
      </c>
      <c r="Y79" s="23">
        <f t="shared" si="152"/>
        <v>8999.6400000000012</v>
      </c>
      <c r="Z79" s="23">
        <f t="shared" si="152"/>
        <v>8999.6400000000012</v>
      </c>
      <c r="AA79" s="23">
        <f t="shared" si="152"/>
        <v>8999.6400000000012</v>
      </c>
      <c r="AB79" s="23">
        <f t="shared" si="152"/>
        <v>8999.6400000000012</v>
      </c>
      <c r="AC79" s="23">
        <f t="shared" si="152"/>
        <v>8999.6400000000012</v>
      </c>
      <c r="AD79" s="23">
        <f t="shared" si="152"/>
        <v>17999.280000000002</v>
      </c>
      <c r="AE79" s="23">
        <f t="shared" si="152"/>
        <v>17999.280000000002</v>
      </c>
      <c r="AF79" s="23">
        <f t="shared" si="152"/>
        <v>17999.280000000002</v>
      </c>
      <c r="AG79" s="23">
        <f t="shared" si="152"/>
        <v>17999.280000000002</v>
      </c>
      <c r="AH79" s="120">
        <f t="shared" ref="AH79:AS79" si="153">$F79*AH15</f>
        <v>19439.222400000002</v>
      </c>
      <c r="AI79" s="121">
        <f t="shared" si="153"/>
        <v>19439.222400000002</v>
      </c>
      <c r="AJ79" s="121">
        <f t="shared" si="153"/>
        <v>19439.222400000002</v>
      </c>
      <c r="AK79" s="121">
        <f t="shared" si="153"/>
        <v>19439.222400000002</v>
      </c>
      <c r="AL79" s="121">
        <f t="shared" si="153"/>
        <v>19439.222400000002</v>
      </c>
      <c r="AM79" s="121">
        <f t="shared" si="153"/>
        <v>19439.222400000002</v>
      </c>
      <c r="AN79" s="121">
        <f t="shared" si="153"/>
        <v>19439.222400000002</v>
      </c>
      <c r="AO79" s="121">
        <f t="shared" si="153"/>
        <v>19439.222400000002</v>
      </c>
      <c r="AP79" s="121">
        <f t="shared" si="153"/>
        <v>19439.222400000002</v>
      </c>
      <c r="AQ79" s="121">
        <f t="shared" si="153"/>
        <v>19439.222400000002</v>
      </c>
      <c r="AR79" s="121">
        <f t="shared" si="153"/>
        <v>19439.222400000002</v>
      </c>
      <c r="AS79" s="121">
        <f t="shared" si="153"/>
        <v>19439.222400000002</v>
      </c>
      <c r="AT79" s="150">
        <f t="shared" ref="AT79:BE79" si="154">$F79*AT15</f>
        <v>19439.222400000002</v>
      </c>
      <c r="AU79" s="151">
        <f t="shared" si="154"/>
        <v>19439.222400000002</v>
      </c>
      <c r="AV79" s="151">
        <f t="shared" si="154"/>
        <v>19439.222400000002</v>
      </c>
      <c r="AW79" s="151">
        <f t="shared" si="154"/>
        <v>19439.222400000002</v>
      </c>
      <c r="AX79" s="151">
        <f t="shared" si="154"/>
        <v>19439.222400000002</v>
      </c>
      <c r="AY79" s="151">
        <f t="shared" si="154"/>
        <v>19439.222400000002</v>
      </c>
      <c r="AZ79" s="151">
        <f t="shared" si="154"/>
        <v>19439.222400000002</v>
      </c>
      <c r="BA79" s="151">
        <f t="shared" si="154"/>
        <v>19439.222400000002</v>
      </c>
      <c r="BB79" s="151">
        <f t="shared" si="154"/>
        <v>19439.222400000002</v>
      </c>
      <c r="BC79" s="151">
        <f t="shared" si="154"/>
        <v>19439.222400000002</v>
      </c>
      <c r="BD79" s="151">
        <f t="shared" si="154"/>
        <v>19439.222400000002</v>
      </c>
      <c r="BE79" s="151">
        <f t="shared" si="154"/>
        <v>19439.222400000002</v>
      </c>
      <c r="BF79" s="181">
        <f t="shared" ref="BF79:BQ79" si="155">$F79*BF15</f>
        <v>29158.833600000005</v>
      </c>
      <c r="BG79" s="182">
        <f t="shared" si="155"/>
        <v>29158.833600000005</v>
      </c>
      <c r="BH79" s="182">
        <f t="shared" si="155"/>
        <v>29158.833600000005</v>
      </c>
      <c r="BI79" s="182">
        <f t="shared" si="155"/>
        <v>29158.833600000005</v>
      </c>
      <c r="BJ79" s="182">
        <f t="shared" si="155"/>
        <v>29158.833600000005</v>
      </c>
      <c r="BK79" s="182">
        <f t="shared" si="155"/>
        <v>29158.833600000005</v>
      </c>
      <c r="BL79" s="182">
        <f t="shared" si="155"/>
        <v>29158.833600000005</v>
      </c>
      <c r="BM79" s="182">
        <f t="shared" si="155"/>
        <v>29158.833600000005</v>
      </c>
      <c r="BN79" s="182">
        <f t="shared" si="155"/>
        <v>29158.833600000005</v>
      </c>
      <c r="BO79" s="182">
        <f t="shared" si="155"/>
        <v>29158.833600000005</v>
      </c>
      <c r="BP79" s="182">
        <f t="shared" si="155"/>
        <v>29158.833600000005</v>
      </c>
      <c r="BQ79" s="182">
        <f t="shared" si="155"/>
        <v>29158.833600000005</v>
      </c>
      <c r="BR79" s="21">
        <f t="shared" ref="BR79:CC79" si="156">$F79*BR15</f>
        <v>29158.833600000005</v>
      </c>
      <c r="BS79" s="20">
        <f t="shared" si="156"/>
        <v>29158.833600000005</v>
      </c>
      <c r="BT79" s="20">
        <f t="shared" si="156"/>
        <v>29158.833600000005</v>
      </c>
      <c r="BU79" s="20">
        <f t="shared" si="156"/>
        <v>29158.833600000005</v>
      </c>
      <c r="BV79" s="20">
        <f t="shared" si="156"/>
        <v>29158.833600000005</v>
      </c>
      <c r="BW79" s="20">
        <f t="shared" si="156"/>
        <v>29158.833600000005</v>
      </c>
      <c r="BX79" s="20">
        <f t="shared" si="156"/>
        <v>29158.833600000005</v>
      </c>
      <c r="BY79" s="20">
        <f t="shared" si="156"/>
        <v>29158.833600000005</v>
      </c>
      <c r="BZ79" s="20">
        <f t="shared" si="156"/>
        <v>29158.833600000005</v>
      </c>
      <c r="CA79" s="20">
        <f t="shared" si="156"/>
        <v>29158.833600000005</v>
      </c>
      <c r="CB79" s="20">
        <f t="shared" si="156"/>
        <v>29158.833600000005</v>
      </c>
      <c r="CC79" s="20">
        <f t="shared" si="156"/>
        <v>29158.833600000005</v>
      </c>
      <c r="CE79" s="19">
        <f t="shared" ref="CE79:CE88" si="157">SUM(J79:U79)</f>
        <v>0</v>
      </c>
      <c r="CF79" s="22">
        <f t="shared" ref="CF79:CF88" si="158">SUM(V79:AG79)</f>
        <v>125994.96</v>
      </c>
      <c r="CG79" s="111">
        <f t="shared" ref="CG79:CG88" si="159">SUM(AH79:AS79)</f>
        <v>233270.66880000001</v>
      </c>
      <c r="CH79" s="141">
        <f t="shared" ref="CH79:CH88" si="160">SUM(AT79:BE79)</f>
        <v>233270.66880000001</v>
      </c>
      <c r="CI79" s="172">
        <f t="shared" ref="CI79:CI88" si="161">SUM(BF79:BQ79)</f>
        <v>349906.00320000009</v>
      </c>
      <c r="CJ79" s="19">
        <f t="shared" ref="CJ79:CJ88" si="162">SUM(BR79:CC79)</f>
        <v>349906.00320000009</v>
      </c>
    </row>
    <row r="80" spans="1:88" s="4" customFormat="1">
      <c r="A80" s="17"/>
      <c r="B80" s="30" t="str">
        <f t="shared" si="149"/>
        <v xml:space="preserve">Sales </v>
      </c>
      <c r="C80" s="223" t="s">
        <v>2</v>
      </c>
      <c r="D80" s="222">
        <v>5333</v>
      </c>
      <c r="E80" s="29">
        <f t="shared" si="150"/>
        <v>5759.64</v>
      </c>
      <c r="F80" s="29">
        <f t="shared" si="150"/>
        <v>6220.4112000000005</v>
      </c>
      <c r="G80" s="29">
        <f t="shared" si="150"/>
        <v>6718.0440960000005</v>
      </c>
      <c r="H80" s="29">
        <f t="shared" si="150"/>
        <v>7255.487623680001</v>
      </c>
      <c r="I80" s="29">
        <f t="shared" si="150"/>
        <v>7835.9266335744014</v>
      </c>
      <c r="J80" s="21">
        <f t="shared" ref="J80:U80" si="163">$D80*J16</f>
        <v>0</v>
      </c>
      <c r="K80" s="20">
        <f t="shared" si="163"/>
        <v>0</v>
      </c>
      <c r="L80" s="20">
        <f t="shared" si="163"/>
        <v>0</v>
      </c>
      <c r="M80" s="20">
        <f t="shared" si="163"/>
        <v>0</v>
      </c>
      <c r="N80" s="20">
        <f t="shared" si="163"/>
        <v>0</v>
      </c>
      <c r="O80" s="20">
        <f t="shared" si="163"/>
        <v>0</v>
      </c>
      <c r="P80" s="20">
        <f t="shared" si="163"/>
        <v>0</v>
      </c>
      <c r="Q80" s="20">
        <f t="shared" si="163"/>
        <v>0</v>
      </c>
      <c r="R80" s="20">
        <f t="shared" si="163"/>
        <v>0</v>
      </c>
      <c r="S80" s="20">
        <f t="shared" si="163"/>
        <v>0</v>
      </c>
      <c r="T80" s="20">
        <f t="shared" si="163"/>
        <v>0</v>
      </c>
      <c r="U80" s="20">
        <f t="shared" si="163"/>
        <v>0</v>
      </c>
      <c r="V80" s="24">
        <f t="shared" ref="V80:AG80" si="164">$E80*V16</f>
        <v>5759.64</v>
      </c>
      <c r="W80" s="23">
        <f t="shared" si="164"/>
        <v>5759.64</v>
      </c>
      <c r="X80" s="23">
        <f t="shared" si="164"/>
        <v>5759.64</v>
      </c>
      <c r="Y80" s="23">
        <f t="shared" si="164"/>
        <v>5759.64</v>
      </c>
      <c r="Z80" s="23">
        <f t="shared" si="164"/>
        <v>5759.64</v>
      </c>
      <c r="AA80" s="23">
        <f t="shared" si="164"/>
        <v>5759.64</v>
      </c>
      <c r="AB80" s="23">
        <f t="shared" si="164"/>
        <v>5759.64</v>
      </c>
      <c r="AC80" s="23">
        <f t="shared" si="164"/>
        <v>5759.64</v>
      </c>
      <c r="AD80" s="23">
        <f t="shared" si="164"/>
        <v>5759.64</v>
      </c>
      <c r="AE80" s="23">
        <f t="shared" si="164"/>
        <v>5759.64</v>
      </c>
      <c r="AF80" s="23">
        <f t="shared" si="164"/>
        <v>5759.64</v>
      </c>
      <c r="AG80" s="23">
        <f t="shared" si="164"/>
        <v>5759.64</v>
      </c>
      <c r="AH80" s="120">
        <f t="shared" ref="AH80:AS80" si="165">$F80*AH16</f>
        <v>6220.4112000000005</v>
      </c>
      <c r="AI80" s="121">
        <f t="shared" si="165"/>
        <v>6220.4112000000005</v>
      </c>
      <c r="AJ80" s="121">
        <f t="shared" si="165"/>
        <v>6220.4112000000005</v>
      </c>
      <c r="AK80" s="121">
        <f t="shared" si="165"/>
        <v>6220.4112000000005</v>
      </c>
      <c r="AL80" s="121">
        <f t="shared" si="165"/>
        <v>6220.4112000000005</v>
      </c>
      <c r="AM80" s="121">
        <f t="shared" si="165"/>
        <v>6220.4112000000005</v>
      </c>
      <c r="AN80" s="121">
        <f t="shared" si="165"/>
        <v>6220.4112000000005</v>
      </c>
      <c r="AO80" s="121">
        <f t="shared" si="165"/>
        <v>6220.4112000000005</v>
      </c>
      <c r="AP80" s="121">
        <f t="shared" si="165"/>
        <v>6220.4112000000005</v>
      </c>
      <c r="AQ80" s="121">
        <f t="shared" si="165"/>
        <v>6220.4112000000005</v>
      </c>
      <c r="AR80" s="121">
        <f t="shared" si="165"/>
        <v>6220.4112000000005</v>
      </c>
      <c r="AS80" s="121">
        <f t="shared" si="165"/>
        <v>6220.4112000000005</v>
      </c>
      <c r="AT80" s="150">
        <f t="shared" ref="AT80:BE80" si="166">$F80*AT16</f>
        <v>12440.822400000001</v>
      </c>
      <c r="AU80" s="151">
        <f t="shared" si="166"/>
        <v>12440.822400000001</v>
      </c>
      <c r="AV80" s="151">
        <f t="shared" si="166"/>
        <v>12440.822400000001</v>
      </c>
      <c r="AW80" s="151">
        <f t="shared" si="166"/>
        <v>12440.822400000001</v>
      </c>
      <c r="AX80" s="151">
        <f t="shared" si="166"/>
        <v>12440.822400000001</v>
      </c>
      <c r="AY80" s="151">
        <f t="shared" si="166"/>
        <v>12440.822400000001</v>
      </c>
      <c r="AZ80" s="151">
        <f t="shared" si="166"/>
        <v>12440.822400000001</v>
      </c>
      <c r="BA80" s="151">
        <f t="shared" si="166"/>
        <v>12440.822400000001</v>
      </c>
      <c r="BB80" s="151">
        <f t="shared" si="166"/>
        <v>12440.822400000001</v>
      </c>
      <c r="BC80" s="151">
        <f t="shared" si="166"/>
        <v>12440.822400000001</v>
      </c>
      <c r="BD80" s="151">
        <f t="shared" si="166"/>
        <v>12440.822400000001</v>
      </c>
      <c r="BE80" s="151">
        <f t="shared" si="166"/>
        <v>12440.822400000001</v>
      </c>
      <c r="BF80" s="181">
        <f t="shared" ref="BF80:BQ80" si="167">$F80*BF16</f>
        <v>18661.2336</v>
      </c>
      <c r="BG80" s="182">
        <f t="shared" si="167"/>
        <v>18661.2336</v>
      </c>
      <c r="BH80" s="182">
        <f t="shared" si="167"/>
        <v>18661.2336</v>
      </c>
      <c r="BI80" s="182">
        <f t="shared" si="167"/>
        <v>18661.2336</v>
      </c>
      <c r="BJ80" s="182">
        <f t="shared" si="167"/>
        <v>18661.2336</v>
      </c>
      <c r="BK80" s="182">
        <f t="shared" si="167"/>
        <v>18661.2336</v>
      </c>
      <c r="BL80" s="182">
        <f t="shared" si="167"/>
        <v>18661.2336</v>
      </c>
      <c r="BM80" s="182">
        <f t="shared" si="167"/>
        <v>18661.2336</v>
      </c>
      <c r="BN80" s="182">
        <f t="shared" si="167"/>
        <v>18661.2336</v>
      </c>
      <c r="BO80" s="182">
        <f t="shared" si="167"/>
        <v>18661.2336</v>
      </c>
      <c r="BP80" s="182">
        <f t="shared" si="167"/>
        <v>18661.2336</v>
      </c>
      <c r="BQ80" s="182">
        <f t="shared" si="167"/>
        <v>18661.2336</v>
      </c>
      <c r="BR80" s="21">
        <f t="shared" ref="BR80:CC80" si="168">$F80*BR16</f>
        <v>24881.644800000002</v>
      </c>
      <c r="BS80" s="20">
        <f t="shared" si="168"/>
        <v>24881.644800000002</v>
      </c>
      <c r="BT80" s="20">
        <f t="shared" si="168"/>
        <v>24881.644800000002</v>
      </c>
      <c r="BU80" s="20">
        <f t="shared" si="168"/>
        <v>24881.644800000002</v>
      </c>
      <c r="BV80" s="20">
        <f t="shared" si="168"/>
        <v>24881.644800000002</v>
      </c>
      <c r="BW80" s="20">
        <f t="shared" si="168"/>
        <v>24881.644800000002</v>
      </c>
      <c r="BX80" s="20">
        <f t="shared" si="168"/>
        <v>24881.644800000002</v>
      </c>
      <c r="BY80" s="20">
        <f t="shared" si="168"/>
        <v>24881.644800000002</v>
      </c>
      <c r="BZ80" s="20">
        <f t="shared" si="168"/>
        <v>24881.644800000002</v>
      </c>
      <c r="CA80" s="20">
        <f t="shared" si="168"/>
        <v>24881.644800000002</v>
      </c>
      <c r="CB80" s="20">
        <f t="shared" si="168"/>
        <v>24881.644800000002</v>
      </c>
      <c r="CC80" s="20">
        <f t="shared" si="168"/>
        <v>24881.644800000002</v>
      </c>
      <c r="CE80" s="19">
        <f t="shared" si="157"/>
        <v>0</v>
      </c>
      <c r="CF80" s="22">
        <f t="shared" si="158"/>
        <v>69115.680000000008</v>
      </c>
      <c r="CG80" s="111">
        <f t="shared" si="159"/>
        <v>74644.934400000013</v>
      </c>
      <c r="CH80" s="141">
        <f t="shared" si="160"/>
        <v>149289.86880000003</v>
      </c>
      <c r="CI80" s="172">
        <f t="shared" si="161"/>
        <v>223934.80320000005</v>
      </c>
      <c r="CJ80" s="19">
        <f t="shared" si="162"/>
        <v>298579.73760000005</v>
      </c>
    </row>
    <row r="81" spans="1:88" s="4" customFormat="1">
      <c r="A81" s="17"/>
      <c r="B81" s="30" t="str">
        <f t="shared" si="149"/>
        <v>Marketing</v>
      </c>
      <c r="C81" s="223" t="s">
        <v>2</v>
      </c>
      <c r="D81" s="222">
        <v>4000</v>
      </c>
      <c r="E81" s="29">
        <f t="shared" si="150"/>
        <v>4320</v>
      </c>
      <c r="F81" s="29">
        <f t="shared" si="150"/>
        <v>4665.6000000000004</v>
      </c>
      <c r="G81" s="29">
        <f t="shared" si="150"/>
        <v>5038.8480000000009</v>
      </c>
      <c r="H81" s="29">
        <f t="shared" si="150"/>
        <v>5441.9558400000014</v>
      </c>
      <c r="I81" s="29">
        <f t="shared" si="150"/>
        <v>5877.3123072000017</v>
      </c>
      <c r="J81" s="21">
        <f t="shared" ref="J81:U81" si="169">$D81*J17</f>
        <v>0</v>
      </c>
      <c r="K81" s="20">
        <f t="shared" si="169"/>
        <v>0</v>
      </c>
      <c r="L81" s="20">
        <f t="shared" si="169"/>
        <v>0</v>
      </c>
      <c r="M81" s="20">
        <f t="shared" si="169"/>
        <v>0</v>
      </c>
      <c r="N81" s="20">
        <f t="shared" si="169"/>
        <v>0</v>
      </c>
      <c r="O81" s="20">
        <f t="shared" si="169"/>
        <v>0</v>
      </c>
      <c r="P81" s="20">
        <f t="shared" si="169"/>
        <v>0</v>
      </c>
      <c r="Q81" s="20">
        <f t="shared" si="169"/>
        <v>0</v>
      </c>
      <c r="R81" s="20">
        <f t="shared" si="169"/>
        <v>0</v>
      </c>
      <c r="S81" s="20">
        <f t="shared" si="169"/>
        <v>0</v>
      </c>
      <c r="T81" s="20">
        <f t="shared" si="169"/>
        <v>0</v>
      </c>
      <c r="U81" s="20">
        <f t="shared" si="169"/>
        <v>0</v>
      </c>
      <c r="V81" s="24">
        <f t="shared" ref="V81:AG81" si="170">$E81*V17</f>
        <v>0</v>
      </c>
      <c r="W81" s="23">
        <f t="shared" si="170"/>
        <v>0</v>
      </c>
      <c r="X81" s="23">
        <f t="shared" si="170"/>
        <v>0</v>
      </c>
      <c r="Y81" s="23">
        <f t="shared" si="170"/>
        <v>0</v>
      </c>
      <c r="Z81" s="23">
        <f t="shared" si="170"/>
        <v>0</v>
      </c>
      <c r="AA81" s="23">
        <f t="shared" si="170"/>
        <v>0</v>
      </c>
      <c r="AB81" s="23">
        <f t="shared" si="170"/>
        <v>0</v>
      </c>
      <c r="AC81" s="23">
        <f t="shared" si="170"/>
        <v>4320</v>
      </c>
      <c r="AD81" s="23">
        <f t="shared" si="170"/>
        <v>4320</v>
      </c>
      <c r="AE81" s="23">
        <f t="shared" si="170"/>
        <v>4320</v>
      </c>
      <c r="AF81" s="23">
        <f t="shared" si="170"/>
        <v>4320</v>
      </c>
      <c r="AG81" s="23">
        <f t="shared" si="170"/>
        <v>4320</v>
      </c>
      <c r="AH81" s="120">
        <f t="shared" ref="AH81:AS81" si="171">$F81*AH17</f>
        <v>4665.6000000000004</v>
      </c>
      <c r="AI81" s="121">
        <f t="shared" si="171"/>
        <v>4665.6000000000004</v>
      </c>
      <c r="AJ81" s="121">
        <f t="shared" si="171"/>
        <v>4665.6000000000004</v>
      </c>
      <c r="AK81" s="121">
        <f t="shared" si="171"/>
        <v>4665.6000000000004</v>
      </c>
      <c r="AL81" s="121">
        <f t="shared" si="171"/>
        <v>4665.6000000000004</v>
      </c>
      <c r="AM81" s="121">
        <f t="shared" si="171"/>
        <v>4665.6000000000004</v>
      </c>
      <c r="AN81" s="121">
        <f t="shared" si="171"/>
        <v>4665.6000000000004</v>
      </c>
      <c r="AO81" s="121">
        <f t="shared" si="171"/>
        <v>4665.6000000000004</v>
      </c>
      <c r="AP81" s="121">
        <f t="shared" si="171"/>
        <v>4665.6000000000004</v>
      </c>
      <c r="AQ81" s="121">
        <f t="shared" si="171"/>
        <v>9331.2000000000007</v>
      </c>
      <c r="AR81" s="121">
        <f t="shared" si="171"/>
        <v>9331.2000000000007</v>
      </c>
      <c r="AS81" s="121">
        <f t="shared" si="171"/>
        <v>9331.2000000000007</v>
      </c>
      <c r="AT81" s="150">
        <f t="shared" ref="AT81:BE81" si="172">$F81*AT17</f>
        <v>9331.2000000000007</v>
      </c>
      <c r="AU81" s="151">
        <f t="shared" si="172"/>
        <v>9331.2000000000007</v>
      </c>
      <c r="AV81" s="151">
        <f t="shared" si="172"/>
        <v>9331.2000000000007</v>
      </c>
      <c r="AW81" s="151">
        <f t="shared" si="172"/>
        <v>9331.2000000000007</v>
      </c>
      <c r="AX81" s="151">
        <f t="shared" si="172"/>
        <v>9331.2000000000007</v>
      </c>
      <c r="AY81" s="151">
        <f t="shared" si="172"/>
        <v>9331.2000000000007</v>
      </c>
      <c r="AZ81" s="151">
        <f t="shared" si="172"/>
        <v>9331.2000000000007</v>
      </c>
      <c r="BA81" s="151">
        <f t="shared" si="172"/>
        <v>9331.2000000000007</v>
      </c>
      <c r="BB81" s="151">
        <f t="shared" si="172"/>
        <v>9331.2000000000007</v>
      </c>
      <c r="BC81" s="151">
        <f t="shared" si="172"/>
        <v>9331.2000000000007</v>
      </c>
      <c r="BD81" s="151">
        <f t="shared" si="172"/>
        <v>9331.2000000000007</v>
      </c>
      <c r="BE81" s="151">
        <f t="shared" si="172"/>
        <v>9331.2000000000007</v>
      </c>
      <c r="BF81" s="181">
        <f t="shared" ref="BF81:BQ81" si="173">$F81*BF17</f>
        <v>13996.800000000001</v>
      </c>
      <c r="BG81" s="182">
        <f t="shared" si="173"/>
        <v>13996.800000000001</v>
      </c>
      <c r="BH81" s="182">
        <f t="shared" si="173"/>
        <v>13996.800000000001</v>
      </c>
      <c r="BI81" s="182">
        <f t="shared" si="173"/>
        <v>13996.800000000001</v>
      </c>
      <c r="BJ81" s="182">
        <f t="shared" si="173"/>
        <v>13996.800000000001</v>
      </c>
      <c r="BK81" s="182">
        <f t="shared" si="173"/>
        <v>13996.800000000001</v>
      </c>
      <c r="BL81" s="182">
        <f t="shared" si="173"/>
        <v>13996.800000000001</v>
      </c>
      <c r="BM81" s="182">
        <f t="shared" si="173"/>
        <v>13996.800000000001</v>
      </c>
      <c r="BN81" s="182">
        <f t="shared" si="173"/>
        <v>13996.800000000001</v>
      </c>
      <c r="BO81" s="182">
        <f t="shared" si="173"/>
        <v>13996.800000000001</v>
      </c>
      <c r="BP81" s="182">
        <f t="shared" si="173"/>
        <v>13996.800000000001</v>
      </c>
      <c r="BQ81" s="182">
        <f t="shared" si="173"/>
        <v>13996.800000000001</v>
      </c>
      <c r="BR81" s="21">
        <f t="shared" ref="BR81:CC81" si="174">$F81*BR17</f>
        <v>13996.800000000001</v>
      </c>
      <c r="BS81" s="20">
        <f t="shared" si="174"/>
        <v>13996.800000000001</v>
      </c>
      <c r="BT81" s="20">
        <f t="shared" si="174"/>
        <v>13996.800000000001</v>
      </c>
      <c r="BU81" s="20">
        <f t="shared" si="174"/>
        <v>13996.800000000001</v>
      </c>
      <c r="BV81" s="20">
        <f t="shared" si="174"/>
        <v>13996.800000000001</v>
      </c>
      <c r="BW81" s="20">
        <f t="shared" si="174"/>
        <v>13996.800000000001</v>
      </c>
      <c r="BX81" s="20">
        <f t="shared" si="174"/>
        <v>13996.800000000001</v>
      </c>
      <c r="BY81" s="20">
        <f t="shared" si="174"/>
        <v>13996.800000000001</v>
      </c>
      <c r="BZ81" s="20">
        <f t="shared" si="174"/>
        <v>13996.800000000001</v>
      </c>
      <c r="CA81" s="20">
        <f t="shared" si="174"/>
        <v>13996.800000000001</v>
      </c>
      <c r="CB81" s="20">
        <f t="shared" si="174"/>
        <v>13996.800000000001</v>
      </c>
      <c r="CC81" s="20">
        <f t="shared" si="174"/>
        <v>13996.800000000001</v>
      </c>
      <c r="CE81" s="19">
        <f t="shared" si="157"/>
        <v>0</v>
      </c>
      <c r="CF81" s="22">
        <f t="shared" si="158"/>
        <v>21600</v>
      </c>
      <c r="CG81" s="111">
        <f t="shared" si="159"/>
        <v>69983.999999999985</v>
      </c>
      <c r="CH81" s="141">
        <f t="shared" si="160"/>
        <v>111974.39999999998</v>
      </c>
      <c r="CI81" s="172">
        <f t="shared" si="161"/>
        <v>167961.59999999998</v>
      </c>
      <c r="CJ81" s="19">
        <f t="shared" si="162"/>
        <v>167961.59999999998</v>
      </c>
    </row>
    <row r="82" spans="1:88" s="4" customFormat="1">
      <c r="A82" s="17"/>
      <c r="B82" s="30" t="str">
        <f t="shared" si="149"/>
        <v>Additional Position</v>
      </c>
      <c r="C82" s="223" t="s">
        <v>2</v>
      </c>
      <c r="D82" s="222">
        <v>0</v>
      </c>
      <c r="E82" s="29">
        <f t="shared" si="150"/>
        <v>0</v>
      </c>
      <c r="F82" s="29">
        <f t="shared" si="150"/>
        <v>0</v>
      </c>
      <c r="G82" s="29">
        <f t="shared" si="150"/>
        <v>0</v>
      </c>
      <c r="H82" s="29">
        <f t="shared" si="150"/>
        <v>0</v>
      </c>
      <c r="I82" s="29">
        <f t="shared" si="150"/>
        <v>0</v>
      </c>
      <c r="J82" s="21">
        <f t="shared" ref="J82:U82" si="175">$D82*J18</f>
        <v>0</v>
      </c>
      <c r="K82" s="20">
        <f t="shared" si="175"/>
        <v>0</v>
      </c>
      <c r="L82" s="20">
        <f t="shared" si="175"/>
        <v>0</v>
      </c>
      <c r="M82" s="20">
        <f t="shared" si="175"/>
        <v>0</v>
      </c>
      <c r="N82" s="20">
        <f t="shared" si="175"/>
        <v>0</v>
      </c>
      <c r="O82" s="20">
        <f t="shared" si="175"/>
        <v>0</v>
      </c>
      <c r="P82" s="20">
        <f t="shared" si="175"/>
        <v>0</v>
      </c>
      <c r="Q82" s="20">
        <f t="shared" si="175"/>
        <v>0</v>
      </c>
      <c r="R82" s="20">
        <f t="shared" si="175"/>
        <v>0</v>
      </c>
      <c r="S82" s="20">
        <f t="shared" si="175"/>
        <v>0</v>
      </c>
      <c r="T82" s="20">
        <f t="shared" si="175"/>
        <v>0</v>
      </c>
      <c r="U82" s="20">
        <f t="shared" si="175"/>
        <v>0</v>
      </c>
      <c r="V82" s="24">
        <f t="shared" ref="V82:AG82" si="176">$E82*V18</f>
        <v>0</v>
      </c>
      <c r="W82" s="23">
        <f t="shared" si="176"/>
        <v>0</v>
      </c>
      <c r="X82" s="23">
        <f t="shared" si="176"/>
        <v>0</v>
      </c>
      <c r="Y82" s="23">
        <f t="shared" si="176"/>
        <v>0</v>
      </c>
      <c r="Z82" s="23">
        <f t="shared" si="176"/>
        <v>0</v>
      </c>
      <c r="AA82" s="23">
        <f t="shared" si="176"/>
        <v>0</v>
      </c>
      <c r="AB82" s="23">
        <f t="shared" si="176"/>
        <v>0</v>
      </c>
      <c r="AC82" s="23">
        <f t="shared" si="176"/>
        <v>0</v>
      </c>
      <c r="AD82" s="23">
        <f t="shared" si="176"/>
        <v>0</v>
      </c>
      <c r="AE82" s="23">
        <f t="shared" si="176"/>
        <v>0</v>
      </c>
      <c r="AF82" s="23">
        <f t="shared" si="176"/>
        <v>0</v>
      </c>
      <c r="AG82" s="23">
        <f t="shared" si="176"/>
        <v>0</v>
      </c>
      <c r="AH82" s="120">
        <f t="shared" ref="AH82:AS82" si="177">$F82*AH18</f>
        <v>0</v>
      </c>
      <c r="AI82" s="121">
        <f t="shared" si="177"/>
        <v>0</v>
      </c>
      <c r="AJ82" s="121">
        <f t="shared" si="177"/>
        <v>0</v>
      </c>
      <c r="AK82" s="121">
        <f t="shared" si="177"/>
        <v>0</v>
      </c>
      <c r="AL82" s="121">
        <f t="shared" si="177"/>
        <v>0</v>
      </c>
      <c r="AM82" s="121">
        <f t="shared" si="177"/>
        <v>0</v>
      </c>
      <c r="AN82" s="121">
        <f t="shared" si="177"/>
        <v>0</v>
      </c>
      <c r="AO82" s="121">
        <f t="shared" si="177"/>
        <v>0</v>
      </c>
      <c r="AP82" s="121">
        <f t="shared" si="177"/>
        <v>0</v>
      </c>
      <c r="AQ82" s="121">
        <f t="shared" si="177"/>
        <v>0</v>
      </c>
      <c r="AR82" s="121">
        <f t="shared" si="177"/>
        <v>0</v>
      </c>
      <c r="AS82" s="121">
        <f t="shared" si="177"/>
        <v>0</v>
      </c>
      <c r="AT82" s="150">
        <f t="shared" ref="AT82:BE82" si="178">$F82*AT18</f>
        <v>0</v>
      </c>
      <c r="AU82" s="151">
        <f t="shared" si="178"/>
        <v>0</v>
      </c>
      <c r="AV82" s="151">
        <f t="shared" si="178"/>
        <v>0</v>
      </c>
      <c r="AW82" s="151">
        <f t="shared" si="178"/>
        <v>0</v>
      </c>
      <c r="AX82" s="151">
        <f t="shared" si="178"/>
        <v>0</v>
      </c>
      <c r="AY82" s="151">
        <f t="shared" si="178"/>
        <v>0</v>
      </c>
      <c r="AZ82" s="151">
        <f t="shared" si="178"/>
        <v>0</v>
      </c>
      <c r="BA82" s="151">
        <f t="shared" si="178"/>
        <v>0</v>
      </c>
      <c r="BB82" s="151">
        <f t="shared" si="178"/>
        <v>0</v>
      </c>
      <c r="BC82" s="151">
        <f t="shared" si="178"/>
        <v>0</v>
      </c>
      <c r="BD82" s="151">
        <f t="shared" si="178"/>
        <v>0</v>
      </c>
      <c r="BE82" s="151">
        <f t="shared" si="178"/>
        <v>0</v>
      </c>
      <c r="BF82" s="181">
        <f t="shared" ref="BF82:BQ82" si="179">$F82*BF18</f>
        <v>0</v>
      </c>
      <c r="BG82" s="182">
        <f t="shared" si="179"/>
        <v>0</v>
      </c>
      <c r="BH82" s="182">
        <f t="shared" si="179"/>
        <v>0</v>
      </c>
      <c r="BI82" s="182">
        <f t="shared" si="179"/>
        <v>0</v>
      </c>
      <c r="BJ82" s="182">
        <f t="shared" si="179"/>
        <v>0</v>
      </c>
      <c r="BK82" s="182">
        <f t="shared" si="179"/>
        <v>0</v>
      </c>
      <c r="BL82" s="182">
        <f t="shared" si="179"/>
        <v>0</v>
      </c>
      <c r="BM82" s="182">
        <f t="shared" si="179"/>
        <v>0</v>
      </c>
      <c r="BN82" s="182">
        <f t="shared" si="179"/>
        <v>0</v>
      </c>
      <c r="BO82" s="182">
        <f t="shared" si="179"/>
        <v>0</v>
      </c>
      <c r="BP82" s="182">
        <f t="shared" si="179"/>
        <v>0</v>
      </c>
      <c r="BQ82" s="182">
        <f t="shared" si="179"/>
        <v>0</v>
      </c>
      <c r="BR82" s="21">
        <f t="shared" ref="BR82:CC82" si="180">$F82*BR18</f>
        <v>0</v>
      </c>
      <c r="BS82" s="20">
        <f t="shared" si="180"/>
        <v>0</v>
      </c>
      <c r="BT82" s="20">
        <f t="shared" si="180"/>
        <v>0</v>
      </c>
      <c r="BU82" s="20">
        <f t="shared" si="180"/>
        <v>0</v>
      </c>
      <c r="BV82" s="20">
        <f t="shared" si="180"/>
        <v>0</v>
      </c>
      <c r="BW82" s="20">
        <f t="shared" si="180"/>
        <v>0</v>
      </c>
      <c r="BX82" s="20">
        <f t="shared" si="180"/>
        <v>0</v>
      </c>
      <c r="BY82" s="20">
        <f t="shared" si="180"/>
        <v>0</v>
      </c>
      <c r="BZ82" s="20">
        <f t="shared" si="180"/>
        <v>0</v>
      </c>
      <c r="CA82" s="20">
        <f t="shared" si="180"/>
        <v>0</v>
      </c>
      <c r="CB82" s="20">
        <f t="shared" si="180"/>
        <v>0</v>
      </c>
      <c r="CC82" s="20">
        <f t="shared" si="180"/>
        <v>0</v>
      </c>
      <c r="CE82" s="19">
        <f t="shared" si="157"/>
        <v>0</v>
      </c>
      <c r="CF82" s="22">
        <f t="shared" si="158"/>
        <v>0</v>
      </c>
      <c r="CG82" s="111">
        <f t="shared" si="159"/>
        <v>0</v>
      </c>
      <c r="CH82" s="141">
        <f t="shared" si="160"/>
        <v>0</v>
      </c>
      <c r="CI82" s="172">
        <f t="shared" si="161"/>
        <v>0</v>
      </c>
      <c r="CJ82" s="19">
        <f t="shared" si="162"/>
        <v>0</v>
      </c>
    </row>
    <row r="83" spans="1:88" s="4" customFormat="1">
      <c r="A83" s="17"/>
      <c r="B83" s="30" t="str">
        <f t="shared" si="149"/>
        <v>Additional Position</v>
      </c>
      <c r="C83" s="223" t="s">
        <v>2</v>
      </c>
      <c r="D83" s="222">
        <v>0</v>
      </c>
      <c r="E83" s="29">
        <f t="shared" si="150"/>
        <v>0</v>
      </c>
      <c r="F83" s="29">
        <f t="shared" si="150"/>
        <v>0</v>
      </c>
      <c r="G83" s="29">
        <f t="shared" si="150"/>
        <v>0</v>
      </c>
      <c r="H83" s="29">
        <f t="shared" si="150"/>
        <v>0</v>
      </c>
      <c r="I83" s="29">
        <f t="shared" si="150"/>
        <v>0</v>
      </c>
      <c r="J83" s="21">
        <f t="shared" ref="J83:U83" si="181">$D83*J19</f>
        <v>0</v>
      </c>
      <c r="K83" s="20">
        <f t="shared" si="181"/>
        <v>0</v>
      </c>
      <c r="L83" s="20">
        <f t="shared" si="181"/>
        <v>0</v>
      </c>
      <c r="M83" s="20">
        <f t="shared" si="181"/>
        <v>0</v>
      </c>
      <c r="N83" s="20">
        <f t="shared" si="181"/>
        <v>0</v>
      </c>
      <c r="O83" s="20">
        <f t="shared" si="181"/>
        <v>0</v>
      </c>
      <c r="P83" s="20">
        <f t="shared" si="181"/>
        <v>0</v>
      </c>
      <c r="Q83" s="20">
        <f t="shared" si="181"/>
        <v>0</v>
      </c>
      <c r="R83" s="20">
        <f t="shared" si="181"/>
        <v>0</v>
      </c>
      <c r="S83" s="20">
        <f t="shared" si="181"/>
        <v>0</v>
      </c>
      <c r="T83" s="20">
        <f t="shared" si="181"/>
        <v>0</v>
      </c>
      <c r="U83" s="20">
        <f t="shared" si="181"/>
        <v>0</v>
      </c>
      <c r="V83" s="24">
        <f t="shared" ref="V83:AG83" si="182">$E83*V19</f>
        <v>0</v>
      </c>
      <c r="W83" s="23">
        <f t="shared" si="182"/>
        <v>0</v>
      </c>
      <c r="X83" s="23">
        <f t="shared" si="182"/>
        <v>0</v>
      </c>
      <c r="Y83" s="23">
        <f t="shared" si="182"/>
        <v>0</v>
      </c>
      <c r="Z83" s="23">
        <f t="shared" si="182"/>
        <v>0</v>
      </c>
      <c r="AA83" s="23">
        <f t="shared" si="182"/>
        <v>0</v>
      </c>
      <c r="AB83" s="23">
        <f t="shared" si="182"/>
        <v>0</v>
      </c>
      <c r="AC83" s="23">
        <f t="shared" si="182"/>
        <v>0</v>
      </c>
      <c r="AD83" s="23">
        <f t="shared" si="182"/>
        <v>0</v>
      </c>
      <c r="AE83" s="23">
        <f t="shared" si="182"/>
        <v>0</v>
      </c>
      <c r="AF83" s="23">
        <f t="shared" si="182"/>
        <v>0</v>
      </c>
      <c r="AG83" s="23">
        <f t="shared" si="182"/>
        <v>0</v>
      </c>
      <c r="AH83" s="120">
        <f t="shared" ref="AH83:AS83" si="183">$F83*AH19</f>
        <v>0</v>
      </c>
      <c r="AI83" s="121">
        <f t="shared" si="183"/>
        <v>0</v>
      </c>
      <c r="AJ83" s="121">
        <f t="shared" si="183"/>
        <v>0</v>
      </c>
      <c r="AK83" s="121">
        <f t="shared" si="183"/>
        <v>0</v>
      </c>
      <c r="AL83" s="121">
        <f t="shared" si="183"/>
        <v>0</v>
      </c>
      <c r="AM83" s="121">
        <f t="shared" si="183"/>
        <v>0</v>
      </c>
      <c r="AN83" s="121">
        <f t="shared" si="183"/>
        <v>0</v>
      </c>
      <c r="AO83" s="121">
        <f t="shared" si="183"/>
        <v>0</v>
      </c>
      <c r="AP83" s="121">
        <f t="shared" si="183"/>
        <v>0</v>
      </c>
      <c r="AQ83" s="121">
        <f t="shared" si="183"/>
        <v>0</v>
      </c>
      <c r="AR83" s="121">
        <f t="shared" si="183"/>
        <v>0</v>
      </c>
      <c r="AS83" s="121">
        <f t="shared" si="183"/>
        <v>0</v>
      </c>
      <c r="AT83" s="150">
        <f t="shared" ref="AT83:BE83" si="184">$F83*AT19</f>
        <v>0</v>
      </c>
      <c r="AU83" s="151">
        <f t="shared" si="184"/>
        <v>0</v>
      </c>
      <c r="AV83" s="151">
        <f t="shared" si="184"/>
        <v>0</v>
      </c>
      <c r="AW83" s="151">
        <f t="shared" si="184"/>
        <v>0</v>
      </c>
      <c r="AX83" s="151">
        <f t="shared" si="184"/>
        <v>0</v>
      </c>
      <c r="AY83" s="151">
        <f t="shared" si="184"/>
        <v>0</v>
      </c>
      <c r="AZ83" s="151">
        <f t="shared" si="184"/>
        <v>0</v>
      </c>
      <c r="BA83" s="151">
        <f t="shared" si="184"/>
        <v>0</v>
      </c>
      <c r="BB83" s="151">
        <f t="shared" si="184"/>
        <v>0</v>
      </c>
      <c r="BC83" s="151">
        <f t="shared" si="184"/>
        <v>0</v>
      </c>
      <c r="BD83" s="151">
        <f t="shared" si="184"/>
        <v>0</v>
      </c>
      <c r="BE83" s="151">
        <f t="shared" si="184"/>
        <v>0</v>
      </c>
      <c r="BF83" s="181">
        <f t="shared" ref="BF83:BQ83" si="185">$F83*BF19</f>
        <v>0</v>
      </c>
      <c r="BG83" s="182">
        <f t="shared" si="185"/>
        <v>0</v>
      </c>
      <c r="BH83" s="182">
        <f t="shared" si="185"/>
        <v>0</v>
      </c>
      <c r="BI83" s="182">
        <f t="shared" si="185"/>
        <v>0</v>
      </c>
      <c r="BJ83" s="182">
        <f t="shared" si="185"/>
        <v>0</v>
      </c>
      <c r="BK83" s="182">
        <f t="shared" si="185"/>
        <v>0</v>
      </c>
      <c r="BL83" s="182">
        <f t="shared" si="185"/>
        <v>0</v>
      </c>
      <c r="BM83" s="182">
        <f t="shared" si="185"/>
        <v>0</v>
      </c>
      <c r="BN83" s="182">
        <f t="shared" si="185"/>
        <v>0</v>
      </c>
      <c r="BO83" s="182">
        <f t="shared" si="185"/>
        <v>0</v>
      </c>
      <c r="BP83" s="182">
        <f t="shared" si="185"/>
        <v>0</v>
      </c>
      <c r="BQ83" s="182">
        <f t="shared" si="185"/>
        <v>0</v>
      </c>
      <c r="BR83" s="21">
        <f t="shared" ref="BR83:CC83" si="186">$F83*BR19</f>
        <v>0</v>
      </c>
      <c r="BS83" s="20">
        <f t="shared" si="186"/>
        <v>0</v>
      </c>
      <c r="BT83" s="20">
        <f t="shared" si="186"/>
        <v>0</v>
      </c>
      <c r="BU83" s="20">
        <f t="shared" si="186"/>
        <v>0</v>
      </c>
      <c r="BV83" s="20">
        <f t="shared" si="186"/>
        <v>0</v>
      </c>
      <c r="BW83" s="20">
        <f t="shared" si="186"/>
        <v>0</v>
      </c>
      <c r="BX83" s="20">
        <f t="shared" si="186"/>
        <v>0</v>
      </c>
      <c r="BY83" s="20">
        <f t="shared" si="186"/>
        <v>0</v>
      </c>
      <c r="BZ83" s="20">
        <f t="shared" si="186"/>
        <v>0</v>
      </c>
      <c r="CA83" s="20">
        <f t="shared" si="186"/>
        <v>0</v>
      </c>
      <c r="CB83" s="20">
        <f t="shared" si="186"/>
        <v>0</v>
      </c>
      <c r="CC83" s="20">
        <f t="shared" si="186"/>
        <v>0</v>
      </c>
      <c r="CE83" s="19">
        <f t="shared" si="157"/>
        <v>0</v>
      </c>
      <c r="CF83" s="22">
        <f t="shared" si="158"/>
        <v>0</v>
      </c>
      <c r="CG83" s="111">
        <f t="shared" si="159"/>
        <v>0</v>
      </c>
      <c r="CH83" s="141">
        <f t="shared" si="160"/>
        <v>0</v>
      </c>
      <c r="CI83" s="172">
        <f t="shared" si="161"/>
        <v>0</v>
      </c>
      <c r="CJ83" s="19">
        <f t="shared" si="162"/>
        <v>0</v>
      </c>
    </row>
    <row r="84" spans="1:88" s="4" customFormat="1">
      <c r="A84" s="17"/>
      <c r="B84" s="30" t="str">
        <f t="shared" si="149"/>
        <v>Additional Position</v>
      </c>
      <c r="C84" s="223" t="s">
        <v>2</v>
      </c>
      <c r="D84" s="222">
        <v>0</v>
      </c>
      <c r="E84" s="29">
        <f t="shared" si="150"/>
        <v>0</v>
      </c>
      <c r="F84" s="29">
        <f t="shared" si="150"/>
        <v>0</v>
      </c>
      <c r="G84" s="29">
        <f t="shared" si="150"/>
        <v>0</v>
      </c>
      <c r="H84" s="29">
        <f t="shared" si="150"/>
        <v>0</v>
      </c>
      <c r="I84" s="29">
        <f t="shared" si="150"/>
        <v>0</v>
      </c>
      <c r="J84" s="21">
        <f t="shared" ref="J84:U84" si="187">$D84*J20</f>
        <v>0</v>
      </c>
      <c r="K84" s="20">
        <f t="shared" si="187"/>
        <v>0</v>
      </c>
      <c r="L84" s="20">
        <f t="shared" si="187"/>
        <v>0</v>
      </c>
      <c r="M84" s="20">
        <f t="shared" si="187"/>
        <v>0</v>
      </c>
      <c r="N84" s="20">
        <f t="shared" si="187"/>
        <v>0</v>
      </c>
      <c r="O84" s="20">
        <f t="shared" si="187"/>
        <v>0</v>
      </c>
      <c r="P84" s="20">
        <f t="shared" si="187"/>
        <v>0</v>
      </c>
      <c r="Q84" s="20">
        <f t="shared" si="187"/>
        <v>0</v>
      </c>
      <c r="R84" s="20">
        <f t="shared" si="187"/>
        <v>0</v>
      </c>
      <c r="S84" s="20">
        <f t="shared" si="187"/>
        <v>0</v>
      </c>
      <c r="T84" s="20">
        <f t="shared" si="187"/>
        <v>0</v>
      </c>
      <c r="U84" s="20">
        <f t="shared" si="187"/>
        <v>0</v>
      </c>
      <c r="V84" s="24">
        <f t="shared" ref="V84:AG84" si="188">$E84*V20</f>
        <v>0</v>
      </c>
      <c r="W84" s="23">
        <f t="shared" si="188"/>
        <v>0</v>
      </c>
      <c r="X84" s="23">
        <f t="shared" si="188"/>
        <v>0</v>
      </c>
      <c r="Y84" s="23">
        <f t="shared" si="188"/>
        <v>0</v>
      </c>
      <c r="Z84" s="23">
        <f t="shared" si="188"/>
        <v>0</v>
      </c>
      <c r="AA84" s="23">
        <f t="shared" si="188"/>
        <v>0</v>
      </c>
      <c r="AB84" s="23">
        <f t="shared" si="188"/>
        <v>0</v>
      </c>
      <c r="AC84" s="23">
        <f t="shared" si="188"/>
        <v>0</v>
      </c>
      <c r="AD84" s="23">
        <f t="shared" si="188"/>
        <v>0</v>
      </c>
      <c r="AE84" s="23">
        <f t="shared" si="188"/>
        <v>0</v>
      </c>
      <c r="AF84" s="23">
        <f t="shared" si="188"/>
        <v>0</v>
      </c>
      <c r="AG84" s="23">
        <f t="shared" si="188"/>
        <v>0</v>
      </c>
      <c r="AH84" s="120">
        <f t="shared" ref="AH84:AS84" si="189">$F84*AH20</f>
        <v>0</v>
      </c>
      <c r="AI84" s="121">
        <f t="shared" si="189"/>
        <v>0</v>
      </c>
      <c r="AJ84" s="121">
        <f t="shared" si="189"/>
        <v>0</v>
      </c>
      <c r="AK84" s="121">
        <f t="shared" si="189"/>
        <v>0</v>
      </c>
      <c r="AL84" s="121">
        <f t="shared" si="189"/>
        <v>0</v>
      </c>
      <c r="AM84" s="121">
        <f t="shared" si="189"/>
        <v>0</v>
      </c>
      <c r="AN84" s="121">
        <f t="shared" si="189"/>
        <v>0</v>
      </c>
      <c r="AO84" s="121">
        <f t="shared" si="189"/>
        <v>0</v>
      </c>
      <c r="AP84" s="121">
        <f t="shared" si="189"/>
        <v>0</v>
      </c>
      <c r="AQ84" s="121">
        <f t="shared" si="189"/>
        <v>0</v>
      </c>
      <c r="AR84" s="121">
        <f t="shared" si="189"/>
        <v>0</v>
      </c>
      <c r="AS84" s="121">
        <f t="shared" si="189"/>
        <v>0</v>
      </c>
      <c r="AT84" s="150">
        <f t="shared" ref="AT84:BE84" si="190">$F84*AT20</f>
        <v>0</v>
      </c>
      <c r="AU84" s="151">
        <f t="shared" si="190"/>
        <v>0</v>
      </c>
      <c r="AV84" s="151">
        <f t="shared" si="190"/>
        <v>0</v>
      </c>
      <c r="AW84" s="151">
        <f t="shared" si="190"/>
        <v>0</v>
      </c>
      <c r="AX84" s="151">
        <f t="shared" si="190"/>
        <v>0</v>
      </c>
      <c r="AY84" s="151">
        <f t="shared" si="190"/>
        <v>0</v>
      </c>
      <c r="AZ84" s="151">
        <f t="shared" si="190"/>
        <v>0</v>
      </c>
      <c r="BA84" s="151">
        <f t="shared" si="190"/>
        <v>0</v>
      </c>
      <c r="BB84" s="151">
        <f t="shared" si="190"/>
        <v>0</v>
      </c>
      <c r="BC84" s="151">
        <f t="shared" si="190"/>
        <v>0</v>
      </c>
      <c r="BD84" s="151">
        <f t="shared" si="190"/>
        <v>0</v>
      </c>
      <c r="BE84" s="151">
        <f t="shared" si="190"/>
        <v>0</v>
      </c>
      <c r="BF84" s="181">
        <f t="shared" ref="BF84:BQ84" si="191">$F84*BF20</f>
        <v>0</v>
      </c>
      <c r="BG84" s="182">
        <f t="shared" si="191"/>
        <v>0</v>
      </c>
      <c r="BH84" s="182">
        <f t="shared" si="191"/>
        <v>0</v>
      </c>
      <c r="BI84" s="182">
        <f t="shared" si="191"/>
        <v>0</v>
      </c>
      <c r="BJ84" s="182">
        <f t="shared" si="191"/>
        <v>0</v>
      </c>
      <c r="BK84" s="182">
        <f t="shared" si="191"/>
        <v>0</v>
      </c>
      <c r="BL84" s="182">
        <f t="shared" si="191"/>
        <v>0</v>
      </c>
      <c r="BM84" s="182">
        <f t="shared" si="191"/>
        <v>0</v>
      </c>
      <c r="BN84" s="182">
        <f t="shared" si="191"/>
        <v>0</v>
      </c>
      <c r="BO84" s="182">
        <f t="shared" si="191"/>
        <v>0</v>
      </c>
      <c r="BP84" s="182">
        <f t="shared" si="191"/>
        <v>0</v>
      </c>
      <c r="BQ84" s="182">
        <f t="shared" si="191"/>
        <v>0</v>
      </c>
      <c r="BR84" s="21">
        <f t="shared" ref="BR84:CC84" si="192">$F84*BR20</f>
        <v>0</v>
      </c>
      <c r="BS84" s="20">
        <f t="shared" si="192"/>
        <v>0</v>
      </c>
      <c r="BT84" s="20">
        <f t="shared" si="192"/>
        <v>0</v>
      </c>
      <c r="BU84" s="20">
        <f t="shared" si="192"/>
        <v>0</v>
      </c>
      <c r="BV84" s="20">
        <f t="shared" si="192"/>
        <v>0</v>
      </c>
      <c r="BW84" s="20">
        <f t="shared" si="192"/>
        <v>0</v>
      </c>
      <c r="BX84" s="20">
        <f t="shared" si="192"/>
        <v>0</v>
      </c>
      <c r="BY84" s="20">
        <f t="shared" si="192"/>
        <v>0</v>
      </c>
      <c r="BZ84" s="20">
        <f t="shared" si="192"/>
        <v>0</v>
      </c>
      <c r="CA84" s="20">
        <f t="shared" si="192"/>
        <v>0</v>
      </c>
      <c r="CB84" s="20">
        <f t="shared" si="192"/>
        <v>0</v>
      </c>
      <c r="CC84" s="20">
        <f t="shared" si="192"/>
        <v>0</v>
      </c>
      <c r="CE84" s="19">
        <f t="shared" si="157"/>
        <v>0</v>
      </c>
      <c r="CF84" s="22">
        <f t="shared" si="158"/>
        <v>0</v>
      </c>
      <c r="CG84" s="111">
        <f t="shared" si="159"/>
        <v>0</v>
      </c>
      <c r="CH84" s="141">
        <f t="shared" si="160"/>
        <v>0</v>
      </c>
      <c r="CI84" s="172">
        <f t="shared" si="161"/>
        <v>0</v>
      </c>
      <c r="CJ84" s="19">
        <f t="shared" si="162"/>
        <v>0</v>
      </c>
    </row>
    <row r="85" spans="1:88" s="4" customFormat="1">
      <c r="A85" s="17"/>
      <c r="B85" s="30" t="str">
        <f t="shared" si="149"/>
        <v>Additional Position</v>
      </c>
      <c r="C85" s="223" t="s">
        <v>2</v>
      </c>
      <c r="D85" s="222">
        <v>0</v>
      </c>
      <c r="E85" s="29">
        <f t="shared" si="150"/>
        <v>0</v>
      </c>
      <c r="F85" s="29">
        <f t="shared" si="150"/>
        <v>0</v>
      </c>
      <c r="G85" s="29">
        <f t="shared" si="150"/>
        <v>0</v>
      </c>
      <c r="H85" s="29">
        <f t="shared" si="150"/>
        <v>0</v>
      </c>
      <c r="I85" s="29">
        <f t="shared" si="150"/>
        <v>0</v>
      </c>
      <c r="J85" s="21">
        <f t="shared" ref="J85:U85" si="193">$D85*J21</f>
        <v>0</v>
      </c>
      <c r="K85" s="20">
        <f t="shared" si="193"/>
        <v>0</v>
      </c>
      <c r="L85" s="20">
        <f t="shared" si="193"/>
        <v>0</v>
      </c>
      <c r="M85" s="20">
        <f t="shared" si="193"/>
        <v>0</v>
      </c>
      <c r="N85" s="20">
        <f t="shared" si="193"/>
        <v>0</v>
      </c>
      <c r="O85" s="20">
        <f t="shared" si="193"/>
        <v>0</v>
      </c>
      <c r="P85" s="20">
        <f t="shared" si="193"/>
        <v>0</v>
      </c>
      <c r="Q85" s="20">
        <f t="shared" si="193"/>
        <v>0</v>
      </c>
      <c r="R85" s="20">
        <f t="shared" si="193"/>
        <v>0</v>
      </c>
      <c r="S85" s="20">
        <f t="shared" si="193"/>
        <v>0</v>
      </c>
      <c r="T85" s="20">
        <f t="shared" si="193"/>
        <v>0</v>
      </c>
      <c r="U85" s="20">
        <f t="shared" si="193"/>
        <v>0</v>
      </c>
      <c r="V85" s="24">
        <f t="shared" ref="V85:AG85" si="194">$E85*V21</f>
        <v>0</v>
      </c>
      <c r="W85" s="23">
        <f t="shared" si="194"/>
        <v>0</v>
      </c>
      <c r="X85" s="23">
        <f t="shared" si="194"/>
        <v>0</v>
      </c>
      <c r="Y85" s="23">
        <f t="shared" si="194"/>
        <v>0</v>
      </c>
      <c r="Z85" s="23">
        <f t="shared" si="194"/>
        <v>0</v>
      </c>
      <c r="AA85" s="23">
        <f t="shared" si="194"/>
        <v>0</v>
      </c>
      <c r="AB85" s="23">
        <f t="shared" si="194"/>
        <v>0</v>
      </c>
      <c r="AC85" s="23">
        <f t="shared" si="194"/>
        <v>0</v>
      </c>
      <c r="AD85" s="23">
        <f t="shared" si="194"/>
        <v>0</v>
      </c>
      <c r="AE85" s="23">
        <f t="shared" si="194"/>
        <v>0</v>
      </c>
      <c r="AF85" s="23">
        <f t="shared" si="194"/>
        <v>0</v>
      </c>
      <c r="AG85" s="23">
        <f t="shared" si="194"/>
        <v>0</v>
      </c>
      <c r="AH85" s="120">
        <f t="shared" ref="AH85:AS85" si="195">$F85*AH21</f>
        <v>0</v>
      </c>
      <c r="AI85" s="121">
        <f t="shared" si="195"/>
        <v>0</v>
      </c>
      <c r="AJ85" s="121">
        <f t="shared" si="195"/>
        <v>0</v>
      </c>
      <c r="AK85" s="121">
        <f t="shared" si="195"/>
        <v>0</v>
      </c>
      <c r="AL85" s="121">
        <f t="shared" si="195"/>
        <v>0</v>
      </c>
      <c r="AM85" s="121">
        <f t="shared" si="195"/>
        <v>0</v>
      </c>
      <c r="AN85" s="121">
        <f t="shared" si="195"/>
        <v>0</v>
      </c>
      <c r="AO85" s="121">
        <f t="shared" si="195"/>
        <v>0</v>
      </c>
      <c r="AP85" s="121">
        <f t="shared" si="195"/>
        <v>0</v>
      </c>
      <c r="AQ85" s="121">
        <f t="shared" si="195"/>
        <v>0</v>
      </c>
      <c r="AR85" s="121">
        <f t="shared" si="195"/>
        <v>0</v>
      </c>
      <c r="AS85" s="121">
        <f t="shared" si="195"/>
        <v>0</v>
      </c>
      <c r="AT85" s="150">
        <f t="shared" ref="AT85:BE85" si="196">$F85*AT21</f>
        <v>0</v>
      </c>
      <c r="AU85" s="151">
        <f t="shared" si="196"/>
        <v>0</v>
      </c>
      <c r="AV85" s="151">
        <f t="shared" si="196"/>
        <v>0</v>
      </c>
      <c r="AW85" s="151">
        <f t="shared" si="196"/>
        <v>0</v>
      </c>
      <c r="AX85" s="151">
        <f t="shared" si="196"/>
        <v>0</v>
      </c>
      <c r="AY85" s="151">
        <f t="shared" si="196"/>
        <v>0</v>
      </c>
      <c r="AZ85" s="151">
        <f t="shared" si="196"/>
        <v>0</v>
      </c>
      <c r="BA85" s="151">
        <f t="shared" si="196"/>
        <v>0</v>
      </c>
      <c r="BB85" s="151">
        <f t="shared" si="196"/>
        <v>0</v>
      </c>
      <c r="BC85" s="151">
        <f t="shared" si="196"/>
        <v>0</v>
      </c>
      <c r="BD85" s="151">
        <f t="shared" si="196"/>
        <v>0</v>
      </c>
      <c r="BE85" s="151">
        <f t="shared" si="196"/>
        <v>0</v>
      </c>
      <c r="BF85" s="181">
        <f t="shared" ref="BF85:BQ85" si="197">$F85*BF21</f>
        <v>0</v>
      </c>
      <c r="BG85" s="182">
        <f t="shared" si="197"/>
        <v>0</v>
      </c>
      <c r="BH85" s="182">
        <f t="shared" si="197"/>
        <v>0</v>
      </c>
      <c r="BI85" s="182">
        <f t="shared" si="197"/>
        <v>0</v>
      </c>
      <c r="BJ85" s="182">
        <f t="shared" si="197"/>
        <v>0</v>
      </c>
      <c r="BK85" s="182">
        <f t="shared" si="197"/>
        <v>0</v>
      </c>
      <c r="BL85" s="182">
        <f t="shared" si="197"/>
        <v>0</v>
      </c>
      <c r="BM85" s="182">
        <f t="shared" si="197"/>
        <v>0</v>
      </c>
      <c r="BN85" s="182">
        <f t="shared" si="197"/>
        <v>0</v>
      </c>
      <c r="BO85" s="182">
        <f t="shared" si="197"/>
        <v>0</v>
      </c>
      <c r="BP85" s="182">
        <f t="shared" si="197"/>
        <v>0</v>
      </c>
      <c r="BQ85" s="182">
        <f t="shared" si="197"/>
        <v>0</v>
      </c>
      <c r="BR85" s="21">
        <f t="shared" ref="BR85:CC85" si="198">$F85*BR21</f>
        <v>0</v>
      </c>
      <c r="BS85" s="20">
        <f t="shared" si="198"/>
        <v>0</v>
      </c>
      <c r="BT85" s="20">
        <f t="shared" si="198"/>
        <v>0</v>
      </c>
      <c r="BU85" s="20">
        <f t="shared" si="198"/>
        <v>0</v>
      </c>
      <c r="BV85" s="20">
        <f t="shared" si="198"/>
        <v>0</v>
      </c>
      <c r="BW85" s="20">
        <f t="shared" si="198"/>
        <v>0</v>
      </c>
      <c r="BX85" s="20">
        <f t="shared" si="198"/>
        <v>0</v>
      </c>
      <c r="BY85" s="20">
        <f t="shared" si="198"/>
        <v>0</v>
      </c>
      <c r="BZ85" s="20">
        <f t="shared" si="198"/>
        <v>0</v>
      </c>
      <c r="CA85" s="20">
        <f t="shared" si="198"/>
        <v>0</v>
      </c>
      <c r="CB85" s="20">
        <f t="shared" si="198"/>
        <v>0</v>
      </c>
      <c r="CC85" s="20">
        <f t="shared" si="198"/>
        <v>0</v>
      </c>
      <c r="CE85" s="19">
        <f t="shared" si="157"/>
        <v>0</v>
      </c>
      <c r="CF85" s="22">
        <f t="shared" si="158"/>
        <v>0</v>
      </c>
      <c r="CG85" s="111">
        <f t="shared" si="159"/>
        <v>0</v>
      </c>
      <c r="CH85" s="141">
        <f t="shared" si="160"/>
        <v>0</v>
      </c>
      <c r="CI85" s="172">
        <f t="shared" si="161"/>
        <v>0</v>
      </c>
      <c r="CJ85" s="19">
        <f t="shared" si="162"/>
        <v>0</v>
      </c>
    </row>
    <row r="86" spans="1:88" s="4" customFormat="1">
      <c r="A86" s="17"/>
      <c r="B86" s="30" t="str">
        <f t="shared" si="149"/>
        <v>Additional Position</v>
      </c>
      <c r="C86" s="223" t="s">
        <v>2</v>
      </c>
      <c r="D86" s="222">
        <v>0</v>
      </c>
      <c r="E86" s="29">
        <f t="shared" si="150"/>
        <v>0</v>
      </c>
      <c r="F86" s="29">
        <f t="shared" si="150"/>
        <v>0</v>
      </c>
      <c r="G86" s="29">
        <f t="shared" si="150"/>
        <v>0</v>
      </c>
      <c r="H86" s="29">
        <f t="shared" si="150"/>
        <v>0</v>
      </c>
      <c r="I86" s="29">
        <f t="shared" si="150"/>
        <v>0</v>
      </c>
      <c r="J86" s="21">
        <f t="shared" ref="J86:U86" si="199">$D86*J22</f>
        <v>0</v>
      </c>
      <c r="K86" s="20">
        <f t="shared" si="199"/>
        <v>0</v>
      </c>
      <c r="L86" s="20">
        <f t="shared" si="199"/>
        <v>0</v>
      </c>
      <c r="M86" s="20">
        <f t="shared" si="199"/>
        <v>0</v>
      </c>
      <c r="N86" s="20">
        <f t="shared" si="199"/>
        <v>0</v>
      </c>
      <c r="O86" s="20">
        <f t="shared" si="199"/>
        <v>0</v>
      </c>
      <c r="P86" s="20">
        <f t="shared" si="199"/>
        <v>0</v>
      </c>
      <c r="Q86" s="20">
        <f t="shared" si="199"/>
        <v>0</v>
      </c>
      <c r="R86" s="20">
        <f t="shared" si="199"/>
        <v>0</v>
      </c>
      <c r="S86" s="20">
        <f t="shared" si="199"/>
        <v>0</v>
      </c>
      <c r="T86" s="20">
        <f t="shared" si="199"/>
        <v>0</v>
      </c>
      <c r="U86" s="20">
        <f t="shared" si="199"/>
        <v>0</v>
      </c>
      <c r="V86" s="24">
        <f t="shared" ref="V86:AG86" si="200">$E86*V22</f>
        <v>0</v>
      </c>
      <c r="W86" s="23">
        <f t="shared" si="200"/>
        <v>0</v>
      </c>
      <c r="X86" s="23">
        <f t="shared" si="200"/>
        <v>0</v>
      </c>
      <c r="Y86" s="23">
        <f t="shared" si="200"/>
        <v>0</v>
      </c>
      <c r="Z86" s="23">
        <f t="shared" si="200"/>
        <v>0</v>
      </c>
      <c r="AA86" s="23">
        <f t="shared" si="200"/>
        <v>0</v>
      </c>
      <c r="AB86" s="23">
        <f t="shared" si="200"/>
        <v>0</v>
      </c>
      <c r="AC86" s="23">
        <f t="shared" si="200"/>
        <v>0</v>
      </c>
      <c r="AD86" s="23">
        <f t="shared" si="200"/>
        <v>0</v>
      </c>
      <c r="AE86" s="23">
        <f t="shared" si="200"/>
        <v>0</v>
      </c>
      <c r="AF86" s="23">
        <f t="shared" si="200"/>
        <v>0</v>
      </c>
      <c r="AG86" s="23">
        <f t="shared" si="200"/>
        <v>0</v>
      </c>
      <c r="AH86" s="120">
        <f t="shared" ref="AH86:AS86" si="201">$F86*AH22</f>
        <v>0</v>
      </c>
      <c r="AI86" s="121">
        <f t="shared" si="201"/>
        <v>0</v>
      </c>
      <c r="AJ86" s="121">
        <f t="shared" si="201"/>
        <v>0</v>
      </c>
      <c r="AK86" s="121">
        <f t="shared" si="201"/>
        <v>0</v>
      </c>
      <c r="AL86" s="121">
        <f t="shared" si="201"/>
        <v>0</v>
      </c>
      <c r="AM86" s="121">
        <f t="shared" si="201"/>
        <v>0</v>
      </c>
      <c r="AN86" s="121">
        <f t="shared" si="201"/>
        <v>0</v>
      </c>
      <c r="AO86" s="121">
        <f t="shared" si="201"/>
        <v>0</v>
      </c>
      <c r="AP86" s="121">
        <f t="shared" si="201"/>
        <v>0</v>
      </c>
      <c r="AQ86" s="121">
        <f t="shared" si="201"/>
        <v>0</v>
      </c>
      <c r="AR86" s="121">
        <f t="shared" si="201"/>
        <v>0</v>
      </c>
      <c r="AS86" s="121">
        <f t="shared" si="201"/>
        <v>0</v>
      </c>
      <c r="AT86" s="150">
        <f t="shared" ref="AT86:BE86" si="202">$F86*AT22</f>
        <v>0</v>
      </c>
      <c r="AU86" s="151">
        <f t="shared" si="202"/>
        <v>0</v>
      </c>
      <c r="AV86" s="151">
        <f t="shared" si="202"/>
        <v>0</v>
      </c>
      <c r="AW86" s="151">
        <f t="shared" si="202"/>
        <v>0</v>
      </c>
      <c r="AX86" s="151">
        <f t="shared" si="202"/>
        <v>0</v>
      </c>
      <c r="AY86" s="151">
        <f t="shared" si="202"/>
        <v>0</v>
      </c>
      <c r="AZ86" s="151">
        <f t="shared" si="202"/>
        <v>0</v>
      </c>
      <c r="BA86" s="151">
        <f t="shared" si="202"/>
        <v>0</v>
      </c>
      <c r="BB86" s="151">
        <f t="shared" si="202"/>
        <v>0</v>
      </c>
      <c r="BC86" s="151">
        <f t="shared" si="202"/>
        <v>0</v>
      </c>
      <c r="BD86" s="151">
        <f t="shared" si="202"/>
        <v>0</v>
      </c>
      <c r="BE86" s="151">
        <f t="shared" si="202"/>
        <v>0</v>
      </c>
      <c r="BF86" s="181">
        <f t="shared" ref="BF86:BQ86" si="203">$F86*BF22</f>
        <v>0</v>
      </c>
      <c r="BG86" s="182">
        <f t="shared" si="203"/>
        <v>0</v>
      </c>
      <c r="BH86" s="182">
        <f t="shared" si="203"/>
        <v>0</v>
      </c>
      <c r="BI86" s="182">
        <f t="shared" si="203"/>
        <v>0</v>
      </c>
      <c r="BJ86" s="182">
        <f t="shared" si="203"/>
        <v>0</v>
      </c>
      <c r="BK86" s="182">
        <f t="shared" si="203"/>
        <v>0</v>
      </c>
      <c r="BL86" s="182">
        <f t="shared" si="203"/>
        <v>0</v>
      </c>
      <c r="BM86" s="182">
        <f t="shared" si="203"/>
        <v>0</v>
      </c>
      <c r="BN86" s="182">
        <f t="shared" si="203"/>
        <v>0</v>
      </c>
      <c r="BO86" s="182">
        <f t="shared" si="203"/>
        <v>0</v>
      </c>
      <c r="BP86" s="182">
        <f t="shared" si="203"/>
        <v>0</v>
      </c>
      <c r="BQ86" s="182">
        <f t="shared" si="203"/>
        <v>0</v>
      </c>
      <c r="BR86" s="21">
        <f t="shared" ref="BR86:CC86" si="204">$F86*BR22</f>
        <v>0</v>
      </c>
      <c r="BS86" s="20">
        <f t="shared" si="204"/>
        <v>0</v>
      </c>
      <c r="BT86" s="20">
        <f t="shared" si="204"/>
        <v>0</v>
      </c>
      <c r="BU86" s="20">
        <f t="shared" si="204"/>
        <v>0</v>
      </c>
      <c r="BV86" s="20">
        <f t="shared" si="204"/>
        <v>0</v>
      </c>
      <c r="BW86" s="20">
        <f t="shared" si="204"/>
        <v>0</v>
      </c>
      <c r="BX86" s="20">
        <f t="shared" si="204"/>
        <v>0</v>
      </c>
      <c r="BY86" s="20">
        <f t="shared" si="204"/>
        <v>0</v>
      </c>
      <c r="BZ86" s="20">
        <f t="shared" si="204"/>
        <v>0</v>
      </c>
      <c r="CA86" s="20">
        <f t="shared" si="204"/>
        <v>0</v>
      </c>
      <c r="CB86" s="20">
        <f t="shared" si="204"/>
        <v>0</v>
      </c>
      <c r="CC86" s="20">
        <f t="shared" si="204"/>
        <v>0</v>
      </c>
      <c r="CE86" s="19">
        <f t="shared" si="157"/>
        <v>0</v>
      </c>
      <c r="CF86" s="22">
        <f t="shared" si="158"/>
        <v>0</v>
      </c>
      <c r="CG86" s="111">
        <f t="shared" si="159"/>
        <v>0</v>
      </c>
      <c r="CH86" s="141">
        <f t="shared" si="160"/>
        <v>0</v>
      </c>
      <c r="CI86" s="172">
        <f t="shared" si="161"/>
        <v>0</v>
      </c>
      <c r="CJ86" s="19">
        <f t="shared" si="162"/>
        <v>0</v>
      </c>
    </row>
    <row r="87" spans="1:88" s="4" customFormat="1">
      <c r="A87" s="17"/>
      <c r="B87" s="30" t="str">
        <f t="shared" si="149"/>
        <v>Additional Position</v>
      </c>
      <c r="C87" s="223" t="s">
        <v>2</v>
      </c>
      <c r="D87" s="222">
        <v>0</v>
      </c>
      <c r="E87" s="29">
        <f t="shared" si="150"/>
        <v>0</v>
      </c>
      <c r="F87" s="29">
        <f t="shared" si="150"/>
        <v>0</v>
      </c>
      <c r="G87" s="29">
        <f t="shared" si="150"/>
        <v>0</v>
      </c>
      <c r="H87" s="29">
        <f t="shared" si="150"/>
        <v>0</v>
      </c>
      <c r="I87" s="29">
        <f t="shared" si="150"/>
        <v>0</v>
      </c>
      <c r="J87" s="21">
        <f t="shared" ref="J87:U87" si="205">$D87*J23</f>
        <v>0</v>
      </c>
      <c r="K87" s="20">
        <f t="shared" si="205"/>
        <v>0</v>
      </c>
      <c r="L87" s="20">
        <f t="shared" si="205"/>
        <v>0</v>
      </c>
      <c r="M87" s="20">
        <f t="shared" si="205"/>
        <v>0</v>
      </c>
      <c r="N87" s="20">
        <f t="shared" si="205"/>
        <v>0</v>
      </c>
      <c r="O87" s="20">
        <f t="shared" si="205"/>
        <v>0</v>
      </c>
      <c r="P87" s="20">
        <f t="shared" si="205"/>
        <v>0</v>
      </c>
      <c r="Q87" s="20">
        <f t="shared" si="205"/>
        <v>0</v>
      </c>
      <c r="R87" s="20">
        <f t="shared" si="205"/>
        <v>0</v>
      </c>
      <c r="S87" s="20">
        <f t="shared" si="205"/>
        <v>0</v>
      </c>
      <c r="T87" s="20">
        <f t="shared" si="205"/>
        <v>0</v>
      </c>
      <c r="U87" s="20">
        <f t="shared" si="205"/>
        <v>0</v>
      </c>
      <c r="V87" s="24">
        <f t="shared" ref="V87:AG87" si="206">$E87*V23</f>
        <v>0</v>
      </c>
      <c r="W87" s="23">
        <f t="shared" si="206"/>
        <v>0</v>
      </c>
      <c r="X87" s="23">
        <f t="shared" si="206"/>
        <v>0</v>
      </c>
      <c r="Y87" s="23">
        <f t="shared" si="206"/>
        <v>0</v>
      </c>
      <c r="Z87" s="23">
        <f t="shared" si="206"/>
        <v>0</v>
      </c>
      <c r="AA87" s="23">
        <f t="shared" si="206"/>
        <v>0</v>
      </c>
      <c r="AB87" s="23">
        <f t="shared" si="206"/>
        <v>0</v>
      </c>
      <c r="AC87" s="23">
        <f t="shared" si="206"/>
        <v>0</v>
      </c>
      <c r="AD87" s="23">
        <f t="shared" si="206"/>
        <v>0</v>
      </c>
      <c r="AE87" s="23">
        <f t="shared" si="206"/>
        <v>0</v>
      </c>
      <c r="AF87" s="23">
        <f t="shared" si="206"/>
        <v>0</v>
      </c>
      <c r="AG87" s="23">
        <f t="shared" si="206"/>
        <v>0</v>
      </c>
      <c r="AH87" s="120">
        <f t="shared" ref="AH87:AS87" si="207">$F87*AH23</f>
        <v>0</v>
      </c>
      <c r="AI87" s="121">
        <f t="shared" si="207"/>
        <v>0</v>
      </c>
      <c r="AJ87" s="121">
        <f t="shared" si="207"/>
        <v>0</v>
      </c>
      <c r="AK87" s="121">
        <f t="shared" si="207"/>
        <v>0</v>
      </c>
      <c r="AL87" s="121">
        <f t="shared" si="207"/>
        <v>0</v>
      </c>
      <c r="AM87" s="121">
        <f t="shared" si="207"/>
        <v>0</v>
      </c>
      <c r="AN87" s="121">
        <f t="shared" si="207"/>
        <v>0</v>
      </c>
      <c r="AO87" s="121">
        <f t="shared" si="207"/>
        <v>0</v>
      </c>
      <c r="AP87" s="121">
        <f t="shared" si="207"/>
        <v>0</v>
      </c>
      <c r="AQ87" s="121">
        <f t="shared" si="207"/>
        <v>0</v>
      </c>
      <c r="AR87" s="121">
        <f t="shared" si="207"/>
        <v>0</v>
      </c>
      <c r="AS87" s="121">
        <f t="shared" si="207"/>
        <v>0</v>
      </c>
      <c r="AT87" s="150">
        <f t="shared" ref="AT87:BE87" si="208">$F87*AT23</f>
        <v>0</v>
      </c>
      <c r="AU87" s="151">
        <f t="shared" si="208"/>
        <v>0</v>
      </c>
      <c r="AV87" s="151">
        <f t="shared" si="208"/>
        <v>0</v>
      </c>
      <c r="AW87" s="151">
        <f t="shared" si="208"/>
        <v>0</v>
      </c>
      <c r="AX87" s="151">
        <f t="shared" si="208"/>
        <v>0</v>
      </c>
      <c r="AY87" s="151">
        <f t="shared" si="208"/>
        <v>0</v>
      </c>
      <c r="AZ87" s="151">
        <f t="shared" si="208"/>
        <v>0</v>
      </c>
      <c r="BA87" s="151">
        <f t="shared" si="208"/>
        <v>0</v>
      </c>
      <c r="BB87" s="151">
        <f t="shared" si="208"/>
        <v>0</v>
      </c>
      <c r="BC87" s="151">
        <f t="shared" si="208"/>
        <v>0</v>
      </c>
      <c r="BD87" s="151">
        <f t="shared" si="208"/>
        <v>0</v>
      </c>
      <c r="BE87" s="151">
        <f t="shared" si="208"/>
        <v>0</v>
      </c>
      <c r="BF87" s="181">
        <f t="shared" ref="BF87:BQ87" si="209">$F87*BF23</f>
        <v>0</v>
      </c>
      <c r="BG87" s="182">
        <f t="shared" si="209"/>
        <v>0</v>
      </c>
      <c r="BH87" s="182">
        <f t="shared" si="209"/>
        <v>0</v>
      </c>
      <c r="BI87" s="182">
        <f t="shared" si="209"/>
        <v>0</v>
      </c>
      <c r="BJ87" s="182">
        <f t="shared" si="209"/>
        <v>0</v>
      </c>
      <c r="BK87" s="182">
        <f t="shared" si="209"/>
        <v>0</v>
      </c>
      <c r="BL87" s="182">
        <f t="shared" si="209"/>
        <v>0</v>
      </c>
      <c r="BM87" s="182">
        <f t="shared" si="209"/>
        <v>0</v>
      </c>
      <c r="BN87" s="182">
        <f t="shared" si="209"/>
        <v>0</v>
      </c>
      <c r="BO87" s="182">
        <f t="shared" si="209"/>
        <v>0</v>
      </c>
      <c r="BP87" s="182">
        <f t="shared" si="209"/>
        <v>0</v>
      </c>
      <c r="BQ87" s="182">
        <f t="shared" si="209"/>
        <v>0</v>
      </c>
      <c r="BR87" s="21">
        <f t="shared" ref="BR87:CC87" si="210">$F87*BR23</f>
        <v>0</v>
      </c>
      <c r="BS87" s="20">
        <f t="shared" si="210"/>
        <v>0</v>
      </c>
      <c r="BT87" s="20">
        <f t="shared" si="210"/>
        <v>0</v>
      </c>
      <c r="BU87" s="20">
        <f t="shared" si="210"/>
        <v>0</v>
      </c>
      <c r="BV87" s="20">
        <f t="shared" si="210"/>
        <v>0</v>
      </c>
      <c r="BW87" s="20">
        <f t="shared" si="210"/>
        <v>0</v>
      </c>
      <c r="BX87" s="20">
        <f t="shared" si="210"/>
        <v>0</v>
      </c>
      <c r="BY87" s="20">
        <f t="shared" si="210"/>
        <v>0</v>
      </c>
      <c r="BZ87" s="20">
        <f t="shared" si="210"/>
        <v>0</v>
      </c>
      <c r="CA87" s="20">
        <f t="shared" si="210"/>
        <v>0</v>
      </c>
      <c r="CB87" s="20">
        <f t="shared" si="210"/>
        <v>0</v>
      </c>
      <c r="CC87" s="20">
        <f t="shared" si="210"/>
        <v>0</v>
      </c>
      <c r="CE87" s="19">
        <f t="shared" si="157"/>
        <v>0</v>
      </c>
      <c r="CF87" s="22">
        <f t="shared" si="158"/>
        <v>0</v>
      </c>
      <c r="CG87" s="111">
        <f t="shared" si="159"/>
        <v>0</v>
      </c>
      <c r="CH87" s="141">
        <f t="shared" si="160"/>
        <v>0</v>
      </c>
      <c r="CI87" s="172">
        <f t="shared" si="161"/>
        <v>0</v>
      </c>
      <c r="CJ87" s="19">
        <f t="shared" si="162"/>
        <v>0</v>
      </c>
    </row>
    <row r="88" spans="1:88" s="4" customFormat="1">
      <c r="A88" s="17"/>
      <c r="B88" s="16" t="s">
        <v>5</v>
      </c>
      <c r="C88" s="221"/>
      <c r="D88" s="14"/>
      <c r="E88" s="28"/>
      <c r="F88" s="28"/>
      <c r="G88" s="28"/>
      <c r="H88" s="28"/>
      <c r="I88" s="28"/>
      <c r="J88" s="10">
        <f t="shared" ref="J88:U88" si="211">SUM(J79:J87)</f>
        <v>0</v>
      </c>
      <c r="K88" s="9">
        <f t="shared" si="211"/>
        <v>0</v>
      </c>
      <c r="L88" s="9">
        <f t="shared" si="211"/>
        <v>0</v>
      </c>
      <c r="M88" s="9">
        <f t="shared" si="211"/>
        <v>0</v>
      </c>
      <c r="N88" s="9">
        <f t="shared" si="211"/>
        <v>0</v>
      </c>
      <c r="O88" s="9">
        <f t="shared" si="211"/>
        <v>0</v>
      </c>
      <c r="P88" s="9">
        <f t="shared" si="211"/>
        <v>0</v>
      </c>
      <c r="Q88" s="9">
        <f t="shared" si="211"/>
        <v>0</v>
      </c>
      <c r="R88" s="9">
        <f t="shared" si="211"/>
        <v>0</v>
      </c>
      <c r="S88" s="9">
        <f t="shared" si="211"/>
        <v>0</v>
      </c>
      <c r="T88" s="9">
        <f t="shared" si="211"/>
        <v>0</v>
      </c>
      <c r="U88" s="9">
        <f t="shared" si="211"/>
        <v>0</v>
      </c>
      <c r="V88" s="13">
        <f t="shared" ref="V88:AG88" si="212">SUM(V79:V87)</f>
        <v>5759.64</v>
      </c>
      <c r="W88" s="12">
        <f t="shared" si="212"/>
        <v>5759.64</v>
      </c>
      <c r="X88" s="12">
        <f t="shared" si="212"/>
        <v>14759.280000000002</v>
      </c>
      <c r="Y88" s="12">
        <f t="shared" si="212"/>
        <v>14759.280000000002</v>
      </c>
      <c r="Z88" s="12">
        <f t="shared" si="212"/>
        <v>14759.280000000002</v>
      </c>
      <c r="AA88" s="12">
        <f t="shared" si="212"/>
        <v>14759.280000000002</v>
      </c>
      <c r="AB88" s="12">
        <f t="shared" si="212"/>
        <v>14759.280000000002</v>
      </c>
      <c r="AC88" s="12">
        <f t="shared" si="212"/>
        <v>19079.280000000002</v>
      </c>
      <c r="AD88" s="12">
        <f t="shared" si="212"/>
        <v>28078.920000000002</v>
      </c>
      <c r="AE88" s="12">
        <f t="shared" si="212"/>
        <v>28078.920000000002</v>
      </c>
      <c r="AF88" s="12">
        <f t="shared" si="212"/>
        <v>28078.920000000002</v>
      </c>
      <c r="AG88" s="12">
        <f t="shared" si="212"/>
        <v>28078.920000000002</v>
      </c>
      <c r="AH88" s="114">
        <f t="shared" ref="AH88:AS88" si="213">SUM(AH79:AH87)</f>
        <v>30325.2336</v>
      </c>
      <c r="AI88" s="115">
        <f t="shared" si="213"/>
        <v>30325.2336</v>
      </c>
      <c r="AJ88" s="115">
        <f t="shared" si="213"/>
        <v>30325.2336</v>
      </c>
      <c r="AK88" s="115">
        <f t="shared" si="213"/>
        <v>30325.2336</v>
      </c>
      <c r="AL88" s="115">
        <f t="shared" si="213"/>
        <v>30325.2336</v>
      </c>
      <c r="AM88" s="115">
        <f t="shared" si="213"/>
        <v>30325.2336</v>
      </c>
      <c r="AN88" s="115">
        <f t="shared" si="213"/>
        <v>30325.2336</v>
      </c>
      <c r="AO88" s="115">
        <f t="shared" si="213"/>
        <v>30325.2336</v>
      </c>
      <c r="AP88" s="115">
        <f t="shared" si="213"/>
        <v>30325.2336</v>
      </c>
      <c r="AQ88" s="115">
        <f t="shared" si="213"/>
        <v>34990.833599999998</v>
      </c>
      <c r="AR88" s="115">
        <f t="shared" si="213"/>
        <v>34990.833599999998</v>
      </c>
      <c r="AS88" s="131">
        <f t="shared" si="213"/>
        <v>34990.833599999998</v>
      </c>
      <c r="AT88" s="144">
        <f t="shared" ref="AT88:BE88" si="214">SUM(AT79:AT87)</f>
        <v>41211.2448</v>
      </c>
      <c r="AU88" s="145">
        <f t="shared" si="214"/>
        <v>41211.2448</v>
      </c>
      <c r="AV88" s="145">
        <f t="shared" si="214"/>
        <v>41211.2448</v>
      </c>
      <c r="AW88" s="145">
        <f t="shared" si="214"/>
        <v>41211.2448</v>
      </c>
      <c r="AX88" s="145">
        <f t="shared" si="214"/>
        <v>41211.2448</v>
      </c>
      <c r="AY88" s="145">
        <f t="shared" si="214"/>
        <v>41211.2448</v>
      </c>
      <c r="AZ88" s="145">
        <f t="shared" si="214"/>
        <v>41211.2448</v>
      </c>
      <c r="BA88" s="145">
        <f t="shared" si="214"/>
        <v>41211.2448</v>
      </c>
      <c r="BB88" s="145">
        <f t="shared" si="214"/>
        <v>41211.2448</v>
      </c>
      <c r="BC88" s="145">
        <f t="shared" si="214"/>
        <v>41211.2448</v>
      </c>
      <c r="BD88" s="145">
        <f t="shared" si="214"/>
        <v>41211.2448</v>
      </c>
      <c r="BE88" s="161">
        <f t="shared" si="214"/>
        <v>41211.2448</v>
      </c>
      <c r="BF88" s="175">
        <f t="shared" ref="BF88:BQ88" si="215">SUM(BF79:BF87)</f>
        <v>61816.867200000008</v>
      </c>
      <c r="BG88" s="176">
        <f t="shared" si="215"/>
        <v>61816.867200000008</v>
      </c>
      <c r="BH88" s="176">
        <f t="shared" si="215"/>
        <v>61816.867200000008</v>
      </c>
      <c r="BI88" s="176">
        <f t="shared" si="215"/>
        <v>61816.867200000008</v>
      </c>
      <c r="BJ88" s="176">
        <f t="shared" si="215"/>
        <v>61816.867200000008</v>
      </c>
      <c r="BK88" s="176">
        <f t="shared" si="215"/>
        <v>61816.867200000008</v>
      </c>
      <c r="BL88" s="176">
        <f t="shared" si="215"/>
        <v>61816.867200000008</v>
      </c>
      <c r="BM88" s="176">
        <f t="shared" si="215"/>
        <v>61816.867200000008</v>
      </c>
      <c r="BN88" s="176">
        <f t="shared" si="215"/>
        <v>61816.867200000008</v>
      </c>
      <c r="BO88" s="176">
        <f t="shared" si="215"/>
        <v>61816.867200000008</v>
      </c>
      <c r="BP88" s="176">
        <f t="shared" si="215"/>
        <v>61816.867200000008</v>
      </c>
      <c r="BQ88" s="189">
        <f t="shared" si="215"/>
        <v>61816.867200000008</v>
      </c>
      <c r="BR88" s="10">
        <f t="shared" ref="BR88:CC88" si="216">SUM(BR79:BR87)</f>
        <v>68037.27840000001</v>
      </c>
      <c r="BS88" s="9">
        <f t="shared" si="216"/>
        <v>68037.27840000001</v>
      </c>
      <c r="BT88" s="9">
        <f t="shared" si="216"/>
        <v>68037.27840000001</v>
      </c>
      <c r="BU88" s="9">
        <f t="shared" si="216"/>
        <v>68037.27840000001</v>
      </c>
      <c r="BV88" s="9">
        <f t="shared" si="216"/>
        <v>68037.27840000001</v>
      </c>
      <c r="BW88" s="9">
        <f t="shared" si="216"/>
        <v>68037.27840000001</v>
      </c>
      <c r="BX88" s="9">
        <f t="shared" si="216"/>
        <v>68037.27840000001</v>
      </c>
      <c r="BY88" s="9">
        <f t="shared" si="216"/>
        <v>68037.27840000001</v>
      </c>
      <c r="BZ88" s="9">
        <f t="shared" si="216"/>
        <v>68037.27840000001</v>
      </c>
      <c r="CA88" s="9">
        <f t="shared" si="216"/>
        <v>68037.27840000001</v>
      </c>
      <c r="CB88" s="9">
        <f t="shared" si="216"/>
        <v>68037.27840000001</v>
      </c>
      <c r="CC88" s="190">
        <f t="shared" si="216"/>
        <v>68037.27840000001</v>
      </c>
      <c r="CE88" s="8">
        <f t="shared" si="157"/>
        <v>0</v>
      </c>
      <c r="CF88" s="11">
        <f t="shared" si="158"/>
        <v>216710.64000000004</v>
      </c>
      <c r="CG88" s="131">
        <f t="shared" si="159"/>
        <v>377899.60320000007</v>
      </c>
      <c r="CH88" s="161">
        <f t="shared" si="160"/>
        <v>494534.93759999989</v>
      </c>
      <c r="CI88" s="189">
        <f t="shared" si="161"/>
        <v>741802.40639999986</v>
      </c>
      <c r="CJ88" s="190">
        <f t="shared" si="162"/>
        <v>816447.34079999989</v>
      </c>
    </row>
    <row r="89" spans="1:88" s="4" customFormat="1">
      <c r="A89" s="17"/>
      <c r="B89" s="37" t="s">
        <v>4</v>
      </c>
      <c r="C89" s="223"/>
      <c r="D89" s="25"/>
      <c r="E89" s="18"/>
      <c r="F89" s="18"/>
      <c r="G89" s="18"/>
      <c r="H89" s="18"/>
      <c r="I89" s="18"/>
      <c r="J89" s="33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6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107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36"/>
      <c r="AU89" s="137"/>
      <c r="AV89" s="137"/>
      <c r="AW89" s="137"/>
      <c r="AX89" s="137"/>
      <c r="AY89" s="137"/>
      <c r="AZ89" s="137"/>
      <c r="BA89" s="137"/>
      <c r="BB89" s="137"/>
      <c r="BC89" s="137"/>
      <c r="BD89" s="137"/>
      <c r="BE89" s="137"/>
      <c r="BF89" s="167"/>
      <c r="BG89" s="168"/>
      <c r="BH89" s="168"/>
      <c r="BI89" s="168"/>
      <c r="BJ89" s="168"/>
      <c r="BK89" s="168"/>
      <c r="BL89" s="168"/>
      <c r="BM89" s="168"/>
      <c r="BN89" s="168"/>
      <c r="BO89" s="168"/>
      <c r="BP89" s="168"/>
      <c r="BQ89" s="168"/>
      <c r="BR89" s="33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E89" s="31"/>
      <c r="CF89" s="34"/>
      <c r="CG89" s="109"/>
      <c r="CH89" s="138"/>
      <c r="CI89" s="169"/>
      <c r="CJ89" s="31"/>
    </row>
    <row r="90" spans="1:88" s="4" customFormat="1">
      <c r="A90" s="17"/>
      <c r="B90" s="30" t="str">
        <f t="shared" ref="B90:B97" si="217">B26</f>
        <v>Senior Engineer</v>
      </c>
      <c r="C90" s="223" t="s">
        <v>2</v>
      </c>
      <c r="D90" s="222">
        <v>16667</v>
      </c>
      <c r="E90" s="29">
        <f t="shared" ref="E90:I97" si="218">(1+E$69)*D90</f>
        <v>18000.36</v>
      </c>
      <c r="F90" s="29">
        <f t="shared" si="218"/>
        <v>19440.388800000001</v>
      </c>
      <c r="G90" s="29">
        <f t="shared" si="218"/>
        <v>20995.619904000003</v>
      </c>
      <c r="H90" s="29">
        <f t="shared" si="218"/>
        <v>22675.269496320005</v>
      </c>
      <c r="I90" s="29">
        <f t="shared" si="218"/>
        <v>24489.291056025606</v>
      </c>
      <c r="J90" s="21">
        <f t="shared" ref="J90:U90" si="219">$D90*J26</f>
        <v>0</v>
      </c>
      <c r="K90" s="20">
        <f t="shared" si="219"/>
        <v>0</v>
      </c>
      <c r="L90" s="20">
        <f t="shared" si="219"/>
        <v>0</v>
      </c>
      <c r="M90" s="20">
        <f t="shared" si="219"/>
        <v>0</v>
      </c>
      <c r="N90" s="20">
        <f t="shared" si="219"/>
        <v>0</v>
      </c>
      <c r="O90" s="20">
        <f t="shared" si="219"/>
        <v>0</v>
      </c>
      <c r="P90" s="20">
        <f t="shared" si="219"/>
        <v>0</v>
      </c>
      <c r="Q90" s="20">
        <f t="shared" si="219"/>
        <v>16667</v>
      </c>
      <c r="R90" s="20">
        <f t="shared" si="219"/>
        <v>16667</v>
      </c>
      <c r="S90" s="20">
        <f t="shared" si="219"/>
        <v>33334</v>
      </c>
      <c r="T90" s="20">
        <f t="shared" si="219"/>
        <v>33334</v>
      </c>
      <c r="U90" s="20">
        <f t="shared" si="219"/>
        <v>50001</v>
      </c>
      <c r="V90" s="24">
        <f t="shared" ref="V90:AG90" si="220">$E90*V26</f>
        <v>54001.08</v>
      </c>
      <c r="W90" s="23">
        <f t="shared" si="220"/>
        <v>54001.08</v>
      </c>
      <c r="X90" s="23">
        <f t="shared" si="220"/>
        <v>54001.08</v>
      </c>
      <c r="Y90" s="23">
        <f t="shared" si="220"/>
        <v>54001.08</v>
      </c>
      <c r="Z90" s="23">
        <f t="shared" si="220"/>
        <v>54001.08</v>
      </c>
      <c r="AA90" s="23">
        <f t="shared" si="220"/>
        <v>54001.08</v>
      </c>
      <c r="AB90" s="23">
        <f t="shared" si="220"/>
        <v>72001.440000000002</v>
      </c>
      <c r="AC90" s="23">
        <f t="shared" si="220"/>
        <v>72001.440000000002</v>
      </c>
      <c r="AD90" s="23">
        <f t="shared" si="220"/>
        <v>72001.440000000002</v>
      </c>
      <c r="AE90" s="23">
        <f t="shared" si="220"/>
        <v>72001.440000000002</v>
      </c>
      <c r="AF90" s="23">
        <f t="shared" si="220"/>
        <v>72001.440000000002</v>
      </c>
      <c r="AG90" s="23">
        <f t="shared" si="220"/>
        <v>72001.440000000002</v>
      </c>
      <c r="AH90" s="120">
        <f t="shared" ref="AH90:AS90" si="221">$F90*AH26</f>
        <v>77761.555200000003</v>
      </c>
      <c r="AI90" s="121">
        <f t="shared" si="221"/>
        <v>77761.555200000003</v>
      </c>
      <c r="AJ90" s="121">
        <f t="shared" si="221"/>
        <v>77761.555200000003</v>
      </c>
      <c r="AK90" s="121">
        <f t="shared" si="221"/>
        <v>77761.555200000003</v>
      </c>
      <c r="AL90" s="121">
        <f t="shared" si="221"/>
        <v>77761.555200000003</v>
      </c>
      <c r="AM90" s="121">
        <f t="shared" si="221"/>
        <v>77761.555200000003</v>
      </c>
      <c r="AN90" s="121">
        <f t="shared" si="221"/>
        <v>77761.555200000003</v>
      </c>
      <c r="AO90" s="121">
        <f t="shared" si="221"/>
        <v>77761.555200000003</v>
      </c>
      <c r="AP90" s="121">
        <f t="shared" si="221"/>
        <v>77761.555200000003</v>
      </c>
      <c r="AQ90" s="121">
        <f t="shared" si="221"/>
        <v>77761.555200000003</v>
      </c>
      <c r="AR90" s="121">
        <f t="shared" si="221"/>
        <v>77761.555200000003</v>
      </c>
      <c r="AS90" s="121">
        <f t="shared" si="221"/>
        <v>77761.555200000003</v>
      </c>
      <c r="AT90" s="150">
        <f t="shared" ref="AT90:BE90" si="222">$F90*AT26</f>
        <v>77761.555200000003</v>
      </c>
      <c r="AU90" s="151">
        <f t="shared" si="222"/>
        <v>77761.555200000003</v>
      </c>
      <c r="AV90" s="151">
        <f t="shared" si="222"/>
        <v>77761.555200000003</v>
      </c>
      <c r="AW90" s="151">
        <f t="shared" si="222"/>
        <v>77761.555200000003</v>
      </c>
      <c r="AX90" s="151">
        <f t="shared" si="222"/>
        <v>77761.555200000003</v>
      </c>
      <c r="AY90" s="151">
        <f t="shared" si="222"/>
        <v>77761.555200000003</v>
      </c>
      <c r="AZ90" s="151">
        <f t="shared" si="222"/>
        <v>97201.944000000003</v>
      </c>
      <c r="BA90" s="151">
        <f t="shared" si="222"/>
        <v>97201.944000000003</v>
      </c>
      <c r="BB90" s="151">
        <f t="shared" si="222"/>
        <v>97201.944000000003</v>
      </c>
      <c r="BC90" s="151">
        <f t="shared" si="222"/>
        <v>97201.944000000003</v>
      </c>
      <c r="BD90" s="151">
        <f t="shared" si="222"/>
        <v>97201.944000000003</v>
      </c>
      <c r="BE90" s="151">
        <f t="shared" si="222"/>
        <v>97201.944000000003</v>
      </c>
      <c r="BF90" s="181">
        <f t="shared" ref="BF90:BQ90" si="223">$F90*BF26</f>
        <v>116642.3328</v>
      </c>
      <c r="BG90" s="182">
        <f t="shared" si="223"/>
        <v>116642.3328</v>
      </c>
      <c r="BH90" s="182">
        <f t="shared" si="223"/>
        <v>116642.3328</v>
      </c>
      <c r="BI90" s="182">
        <f t="shared" si="223"/>
        <v>116642.3328</v>
      </c>
      <c r="BJ90" s="182">
        <f t="shared" si="223"/>
        <v>116642.3328</v>
      </c>
      <c r="BK90" s="182">
        <f t="shared" si="223"/>
        <v>116642.3328</v>
      </c>
      <c r="BL90" s="182">
        <f t="shared" si="223"/>
        <v>136082.72159999999</v>
      </c>
      <c r="BM90" s="182">
        <f t="shared" si="223"/>
        <v>136082.72159999999</v>
      </c>
      <c r="BN90" s="182">
        <f t="shared" si="223"/>
        <v>136082.72159999999</v>
      </c>
      <c r="BO90" s="182">
        <f t="shared" si="223"/>
        <v>136082.72159999999</v>
      </c>
      <c r="BP90" s="182">
        <f t="shared" si="223"/>
        <v>136082.72159999999</v>
      </c>
      <c r="BQ90" s="182">
        <f t="shared" si="223"/>
        <v>136082.72159999999</v>
      </c>
      <c r="BR90" s="21">
        <f t="shared" ref="BR90:CC90" si="224">$F90*BR26</f>
        <v>155523.11040000001</v>
      </c>
      <c r="BS90" s="20">
        <f t="shared" si="224"/>
        <v>155523.11040000001</v>
      </c>
      <c r="BT90" s="20">
        <f t="shared" si="224"/>
        <v>155523.11040000001</v>
      </c>
      <c r="BU90" s="20">
        <f t="shared" si="224"/>
        <v>155523.11040000001</v>
      </c>
      <c r="BV90" s="20">
        <f t="shared" si="224"/>
        <v>155523.11040000001</v>
      </c>
      <c r="BW90" s="20">
        <f t="shared" si="224"/>
        <v>155523.11040000001</v>
      </c>
      <c r="BX90" s="20">
        <f t="shared" si="224"/>
        <v>174963.49920000002</v>
      </c>
      <c r="BY90" s="20">
        <f t="shared" si="224"/>
        <v>174963.49920000002</v>
      </c>
      <c r="BZ90" s="20">
        <f t="shared" si="224"/>
        <v>174963.49920000002</v>
      </c>
      <c r="CA90" s="20">
        <f t="shared" si="224"/>
        <v>174963.49920000002</v>
      </c>
      <c r="CB90" s="20">
        <f t="shared" si="224"/>
        <v>174963.49920000002</v>
      </c>
      <c r="CC90" s="20">
        <f t="shared" si="224"/>
        <v>174963.49920000002</v>
      </c>
      <c r="CE90" s="19">
        <f t="shared" ref="CE90:CE98" si="225">SUM(J90:U90)</f>
        <v>150003</v>
      </c>
      <c r="CF90" s="22">
        <f t="shared" ref="CF90:CF98" si="226">SUM(V90:AG90)</f>
        <v>756015.11999999988</v>
      </c>
      <c r="CG90" s="111">
        <f t="shared" ref="CG90:CG98" si="227">SUM(AH90:AS90)</f>
        <v>933138.66240000026</v>
      </c>
      <c r="CH90" s="141">
        <f t="shared" ref="CH90:CH98" si="228">SUM(AT90:BE90)</f>
        <v>1049780.9952</v>
      </c>
      <c r="CI90" s="172">
        <f t="shared" ref="CI90:CI98" si="229">SUM(BF90:BQ90)</f>
        <v>1516350.3264000001</v>
      </c>
      <c r="CJ90" s="19">
        <f t="shared" ref="CJ90:CJ98" si="230">SUM(BR90:CC90)</f>
        <v>1982919.6575999998</v>
      </c>
    </row>
    <row r="91" spans="1:88" s="4" customFormat="1">
      <c r="A91" s="17"/>
      <c r="B91" s="30" t="str">
        <f t="shared" si="217"/>
        <v xml:space="preserve">Engineer </v>
      </c>
      <c r="C91" s="223" t="s">
        <v>2</v>
      </c>
      <c r="D91" s="222">
        <v>11667</v>
      </c>
      <c r="E91" s="29">
        <f t="shared" si="218"/>
        <v>12600.36</v>
      </c>
      <c r="F91" s="29">
        <f t="shared" si="218"/>
        <v>13608.388800000001</v>
      </c>
      <c r="G91" s="29">
        <f t="shared" si="218"/>
        <v>14697.059904000002</v>
      </c>
      <c r="H91" s="29">
        <f t="shared" si="218"/>
        <v>15872.824696320004</v>
      </c>
      <c r="I91" s="29">
        <f t="shared" si="218"/>
        <v>17142.650672025604</v>
      </c>
      <c r="J91" s="21">
        <f t="shared" ref="J91:U91" si="231">$D91*J27</f>
        <v>0</v>
      </c>
      <c r="K91" s="20">
        <f t="shared" si="231"/>
        <v>0</v>
      </c>
      <c r="L91" s="20">
        <f t="shared" si="231"/>
        <v>0</v>
      </c>
      <c r="M91" s="20">
        <f t="shared" si="231"/>
        <v>0</v>
      </c>
      <c r="N91" s="20">
        <f t="shared" si="231"/>
        <v>0</v>
      </c>
      <c r="O91" s="20">
        <f t="shared" si="231"/>
        <v>0</v>
      </c>
      <c r="P91" s="20">
        <f t="shared" si="231"/>
        <v>0</v>
      </c>
      <c r="Q91" s="20">
        <f t="shared" si="231"/>
        <v>0</v>
      </c>
      <c r="R91" s="20">
        <f t="shared" si="231"/>
        <v>11667</v>
      </c>
      <c r="S91" s="20">
        <f t="shared" si="231"/>
        <v>23334</v>
      </c>
      <c r="T91" s="20">
        <f t="shared" si="231"/>
        <v>35001</v>
      </c>
      <c r="U91" s="20">
        <f t="shared" si="231"/>
        <v>46668</v>
      </c>
      <c r="V91" s="24">
        <f t="shared" ref="V91:AG91" si="232">$E91*V27</f>
        <v>63001.8</v>
      </c>
      <c r="W91" s="23">
        <f t="shared" si="232"/>
        <v>63001.8</v>
      </c>
      <c r="X91" s="23">
        <f t="shared" si="232"/>
        <v>63001.8</v>
      </c>
      <c r="Y91" s="23">
        <f t="shared" si="232"/>
        <v>63001.8</v>
      </c>
      <c r="Z91" s="23">
        <f t="shared" si="232"/>
        <v>75602.16</v>
      </c>
      <c r="AA91" s="23">
        <f t="shared" si="232"/>
        <v>75602.16</v>
      </c>
      <c r="AB91" s="23">
        <f t="shared" si="232"/>
        <v>75602.16</v>
      </c>
      <c r="AC91" s="23">
        <f t="shared" si="232"/>
        <v>75602.16</v>
      </c>
      <c r="AD91" s="23">
        <f t="shared" si="232"/>
        <v>75602.16</v>
      </c>
      <c r="AE91" s="23">
        <f t="shared" si="232"/>
        <v>75602.16</v>
      </c>
      <c r="AF91" s="23">
        <f t="shared" si="232"/>
        <v>75602.16</v>
      </c>
      <c r="AG91" s="23">
        <f t="shared" si="232"/>
        <v>75602.16</v>
      </c>
      <c r="AH91" s="120">
        <f t="shared" ref="AH91:AS91" si="233">$F91*AH27</f>
        <v>81650.332800000004</v>
      </c>
      <c r="AI91" s="121">
        <f t="shared" si="233"/>
        <v>81650.332800000004</v>
      </c>
      <c r="AJ91" s="121">
        <f t="shared" si="233"/>
        <v>81650.332800000004</v>
      </c>
      <c r="AK91" s="121">
        <f t="shared" si="233"/>
        <v>81650.332800000004</v>
      </c>
      <c r="AL91" s="121">
        <f t="shared" si="233"/>
        <v>81650.332800000004</v>
      </c>
      <c r="AM91" s="121">
        <f t="shared" si="233"/>
        <v>81650.332800000004</v>
      </c>
      <c r="AN91" s="121">
        <f t="shared" si="233"/>
        <v>81650.332800000004</v>
      </c>
      <c r="AO91" s="121">
        <f t="shared" si="233"/>
        <v>81650.332800000004</v>
      </c>
      <c r="AP91" s="121">
        <f t="shared" si="233"/>
        <v>81650.332800000004</v>
      </c>
      <c r="AQ91" s="121">
        <f t="shared" si="233"/>
        <v>81650.332800000004</v>
      </c>
      <c r="AR91" s="121">
        <f t="shared" si="233"/>
        <v>81650.332800000004</v>
      </c>
      <c r="AS91" s="121">
        <f t="shared" si="233"/>
        <v>81650.332800000004</v>
      </c>
      <c r="AT91" s="150">
        <f t="shared" ref="AT91:BE91" si="234">$F91*AT27</f>
        <v>95258.721600000004</v>
      </c>
      <c r="AU91" s="151">
        <f t="shared" si="234"/>
        <v>95258.721600000004</v>
      </c>
      <c r="AV91" s="151">
        <f t="shared" si="234"/>
        <v>95258.721600000004</v>
      </c>
      <c r="AW91" s="151">
        <f t="shared" si="234"/>
        <v>108867.11040000001</v>
      </c>
      <c r="AX91" s="151">
        <f t="shared" si="234"/>
        <v>108867.11040000001</v>
      </c>
      <c r="AY91" s="151">
        <f t="shared" si="234"/>
        <v>122475.49920000001</v>
      </c>
      <c r="AZ91" s="151">
        <f t="shared" si="234"/>
        <v>122475.49920000001</v>
      </c>
      <c r="BA91" s="151">
        <f t="shared" si="234"/>
        <v>122475.49920000001</v>
      </c>
      <c r="BB91" s="151">
        <f t="shared" si="234"/>
        <v>122475.49920000001</v>
      </c>
      <c r="BC91" s="151">
        <f t="shared" si="234"/>
        <v>136083.88800000001</v>
      </c>
      <c r="BD91" s="151">
        <f t="shared" si="234"/>
        <v>136083.88800000001</v>
      </c>
      <c r="BE91" s="151">
        <f t="shared" si="234"/>
        <v>136083.88800000001</v>
      </c>
      <c r="BF91" s="181">
        <f t="shared" ref="BF91:BQ91" si="235">$F91*BF27</f>
        <v>149692.27679999999</v>
      </c>
      <c r="BG91" s="182">
        <f t="shared" si="235"/>
        <v>149692.27679999999</v>
      </c>
      <c r="BH91" s="182">
        <f t="shared" si="235"/>
        <v>149692.27679999999</v>
      </c>
      <c r="BI91" s="182">
        <f t="shared" si="235"/>
        <v>149692.27679999999</v>
      </c>
      <c r="BJ91" s="182">
        <f t="shared" si="235"/>
        <v>149692.27679999999</v>
      </c>
      <c r="BK91" s="182">
        <f t="shared" si="235"/>
        <v>149692.27679999999</v>
      </c>
      <c r="BL91" s="182">
        <f t="shared" si="235"/>
        <v>163300.66560000001</v>
      </c>
      <c r="BM91" s="182">
        <f t="shared" si="235"/>
        <v>163300.66560000001</v>
      </c>
      <c r="BN91" s="182">
        <f t="shared" si="235"/>
        <v>163300.66560000001</v>
      </c>
      <c r="BO91" s="182">
        <f t="shared" si="235"/>
        <v>163300.66560000001</v>
      </c>
      <c r="BP91" s="182">
        <f t="shared" si="235"/>
        <v>163300.66560000001</v>
      </c>
      <c r="BQ91" s="182">
        <f t="shared" si="235"/>
        <v>163300.66560000001</v>
      </c>
      <c r="BR91" s="21">
        <f t="shared" ref="BR91:CC91" si="236">$F91*BR27</f>
        <v>163300.66560000001</v>
      </c>
      <c r="BS91" s="20">
        <f t="shared" si="236"/>
        <v>163300.66560000001</v>
      </c>
      <c r="BT91" s="20">
        <f t="shared" si="236"/>
        <v>163300.66560000001</v>
      </c>
      <c r="BU91" s="20">
        <f t="shared" si="236"/>
        <v>163300.66560000001</v>
      </c>
      <c r="BV91" s="20">
        <f t="shared" si="236"/>
        <v>163300.66560000001</v>
      </c>
      <c r="BW91" s="20">
        <f t="shared" si="236"/>
        <v>163300.66560000001</v>
      </c>
      <c r="BX91" s="20">
        <f t="shared" si="236"/>
        <v>190517.44320000001</v>
      </c>
      <c r="BY91" s="20">
        <f t="shared" si="236"/>
        <v>190517.44320000001</v>
      </c>
      <c r="BZ91" s="20">
        <f t="shared" si="236"/>
        <v>190517.44320000001</v>
      </c>
      <c r="CA91" s="20">
        <f t="shared" si="236"/>
        <v>190517.44320000001</v>
      </c>
      <c r="CB91" s="20">
        <f t="shared" si="236"/>
        <v>190517.44320000001</v>
      </c>
      <c r="CC91" s="20">
        <f t="shared" si="236"/>
        <v>190517.44320000001</v>
      </c>
      <c r="CE91" s="19">
        <f t="shared" si="225"/>
        <v>116670</v>
      </c>
      <c r="CF91" s="22">
        <f t="shared" si="226"/>
        <v>856824.48000000021</v>
      </c>
      <c r="CG91" s="111">
        <f t="shared" si="227"/>
        <v>979803.99359999981</v>
      </c>
      <c r="CH91" s="141">
        <f t="shared" si="228"/>
        <v>1401664.0463999999</v>
      </c>
      <c r="CI91" s="172">
        <f t="shared" si="229"/>
        <v>1877957.6543999997</v>
      </c>
      <c r="CJ91" s="19">
        <f t="shared" si="230"/>
        <v>2122908.6528000003</v>
      </c>
    </row>
    <row r="92" spans="1:88" s="4" customFormat="1">
      <c r="A92" s="17"/>
      <c r="B92" s="30" t="str">
        <f t="shared" si="217"/>
        <v>Junior Engineer</v>
      </c>
      <c r="C92" s="223" t="s">
        <v>2</v>
      </c>
      <c r="D92" s="222">
        <v>7500</v>
      </c>
      <c r="E92" s="29">
        <f t="shared" si="218"/>
        <v>8100.0000000000009</v>
      </c>
      <c r="F92" s="29">
        <f t="shared" si="218"/>
        <v>8748.0000000000018</v>
      </c>
      <c r="G92" s="29">
        <f t="shared" si="218"/>
        <v>9447.840000000002</v>
      </c>
      <c r="H92" s="29">
        <f t="shared" si="218"/>
        <v>10203.667200000004</v>
      </c>
      <c r="I92" s="29">
        <f t="shared" si="218"/>
        <v>11019.960576000005</v>
      </c>
      <c r="J92" s="21">
        <f t="shared" ref="J92:U92" si="237">$D92*J28</f>
        <v>0</v>
      </c>
      <c r="K92" s="20">
        <f t="shared" si="237"/>
        <v>0</v>
      </c>
      <c r="L92" s="20">
        <f t="shared" si="237"/>
        <v>0</v>
      </c>
      <c r="M92" s="20">
        <f t="shared" si="237"/>
        <v>0</v>
      </c>
      <c r="N92" s="20">
        <f t="shared" si="237"/>
        <v>0</v>
      </c>
      <c r="O92" s="20">
        <f t="shared" si="237"/>
        <v>0</v>
      </c>
      <c r="P92" s="20">
        <f t="shared" si="237"/>
        <v>0</v>
      </c>
      <c r="Q92" s="20">
        <f t="shared" si="237"/>
        <v>15000</v>
      </c>
      <c r="R92" s="20">
        <f t="shared" si="237"/>
        <v>15000</v>
      </c>
      <c r="S92" s="20">
        <f t="shared" si="237"/>
        <v>15000</v>
      </c>
      <c r="T92" s="20">
        <f t="shared" si="237"/>
        <v>22500</v>
      </c>
      <c r="U92" s="20">
        <f t="shared" si="237"/>
        <v>22500</v>
      </c>
      <c r="V92" s="24">
        <f t="shared" ref="V92:AG92" si="238">$E92*V28</f>
        <v>32400.000000000004</v>
      </c>
      <c r="W92" s="23">
        <f t="shared" si="238"/>
        <v>32400.000000000004</v>
      </c>
      <c r="X92" s="23">
        <f t="shared" si="238"/>
        <v>32400.000000000004</v>
      </c>
      <c r="Y92" s="23">
        <f t="shared" si="238"/>
        <v>32400.000000000004</v>
      </c>
      <c r="Z92" s="23">
        <f t="shared" si="238"/>
        <v>40500.000000000007</v>
      </c>
      <c r="AA92" s="23">
        <f t="shared" si="238"/>
        <v>40500.000000000007</v>
      </c>
      <c r="AB92" s="23">
        <f t="shared" si="238"/>
        <v>40500.000000000007</v>
      </c>
      <c r="AC92" s="23">
        <f t="shared" si="238"/>
        <v>40500.000000000007</v>
      </c>
      <c r="AD92" s="23">
        <f t="shared" si="238"/>
        <v>40500.000000000007</v>
      </c>
      <c r="AE92" s="23">
        <f t="shared" si="238"/>
        <v>40500.000000000007</v>
      </c>
      <c r="AF92" s="23">
        <f t="shared" si="238"/>
        <v>40500.000000000007</v>
      </c>
      <c r="AG92" s="23">
        <f t="shared" si="238"/>
        <v>40500.000000000007</v>
      </c>
      <c r="AH92" s="120">
        <f t="shared" ref="AH92:AS92" si="239">$F92*AH28</f>
        <v>43740.000000000007</v>
      </c>
      <c r="AI92" s="121">
        <f t="shared" si="239"/>
        <v>43740.000000000007</v>
      </c>
      <c r="AJ92" s="121">
        <f t="shared" si="239"/>
        <v>43740.000000000007</v>
      </c>
      <c r="AK92" s="121">
        <f t="shared" si="239"/>
        <v>43740.000000000007</v>
      </c>
      <c r="AL92" s="121">
        <f t="shared" si="239"/>
        <v>43740.000000000007</v>
      </c>
      <c r="AM92" s="121">
        <f t="shared" si="239"/>
        <v>43740.000000000007</v>
      </c>
      <c r="AN92" s="121">
        <f t="shared" si="239"/>
        <v>43740.000000000007</v>
      </c>
      <c r="AO92" s="121">
        <f t="shared" si="239"/>
        <v>43740.000000000007</v>
      </c>
      <c r="AP92" s="121">
        <f t="shared" si="239"/>
        <v>43740.000000000007</v>
      </c>
      <c r="AQ92" s="121">
        <f t="shared" si="239"/>
        <v>43740.000000000007</v>
      </c>
      <c r="AR92" s="121">
        <f t="shared" si="239"/>
        <v>43740.000000000007</v>
      </c>
      <c r="AS92" s="121">
        <f t="shared" si="239"/>
        <v>43740.000000000007</v>
      </c>
      <c r="AT92" s="150">
        <f t="shared" ref="AT92:BE92" si="240">$F92*AT28</f>
        <v>52488.000000000015</v>
      </c>
      <c r="AU92" s="151">
        <f t="shared" si="240"/>
        <v>52488.000000000015</v>
      </c>
      <c r="AV92" s="151">
        <f t="shared" si="240"/>
        <v>52488.000000000015</v>
      </c>
      <c r="AW92" s="151">
        <f t="shared" si="240"/>
        <v>52488.000000000015</v>
      </c>
      <c r="AX92" s="151">
        <f t="shared" si="240"/>
        <v>52488.000000000015</v>
      </c>
      <c r="AY92" s="151">
        <f t="shared" si="240"/>
        <v>61236.000000000015</v>
      </c>
      <c r="AZ92" s="151">
        <f t="shared" si="240"/>
        <v>61236.000000000015</v>
      </c>
      <c r="BA92" s="151">
        <f t="shared" si="240"/>
        <v>61236.000000000015</v>
      </c>
      <c r="BB92" s="151">
        <f t="shared" si="240"/>
        <v>61236.000000000015</v>
      </c>
      <c r="BC92" s="151">
        <f t="shared" si="240"/>
        <v>69984.000000000015</v>
      </c>
      <c r="BD92" s="151">
        <f t="shared" si="240"/>
        <v>69984.000000000015</v>
      </c>
      <c r="BE92" s="151">
        <f t="shared" si="240"/>
        <v>69984.000000000015</v>
      </c>
      <c r="BF92" s="181">
        <f t="shared" ref="BF92:BQ92" si="241">$F92*BF28</f>
        <v>69984.000000000015</v>
      </c>
      <c r="BG92" s="182">
        <f t="shared" si="241"/>
        <v>69984.000000000015</v>
      </c>
      <c r="BH92" s="182">
        <f t="shared" si="241"/>
        <v>69984.000000000015</v>
      </c>
      <c r="BI92" s="182">
        <f t="shared" si="241"/>
        <v>69984.000000000015</v>
      </c>
      <c r="BJ92" s="182">
        <f t="shared" si="241"/>
        <v>69984.000000000015</v>
      </c>
      <c r="BK92" s="182">
        <f t="shared" si="241"/>
        <v>69984.000000000015</v>
      </c>
      <c r="BL92" s="182">
        <f t="shared" si="241"/>
        <v>78732.000000000015</v>
      </c>
      <c r="BM92" s="182">
        <f t="shared" si="241"/>
        <v>78732.000000000015</v>
      </c>
      <c r="BN92" s="182">
        <f t="shared" si="241"/>
        <v>78732.000000000015</v>
      </c>
      <c r="BO92" s="182">
        <f t="shared" si="241"/>
        <v>78732.000000000015</v>
      </c>
      <c r="BP92" s="182">
        <f t="shared" si="241"/>
        <v>87480.000000000015</v>
      </c>
      <c r="BQ92" s="182">
        <f t="shared" si="241"/>
        <v>87480.000000000015</v>
      </c>
      <c r="BR92" s="21">
        <f t="shared" ref="BR92:CC92" si="242">$F92*BR28</f>
        <v>96228.000000000015</v>
      </c>
      <c r="BS92" s="20">
        <f t="shared" si="242"/>
        <v>96228.000000000015</v>
      </c>
      <c r="BT92" s="20">
        <f t="shared" si="242"/>
        <v>96228.000000000015</v>
      </c>
      <c r="BU92" s="20">
        <f t="shared" si="242"/>
        <v>104976.00000000003</v>
      </c>
      <c r="BV92" s="20">
        <f t="shared" si="242"/>
        <v>104976.00000000003</v>
      </c>
      <c r="BW92" s="20">
        <f t="shared" si="242"/>
        <v>104976.00000000003</v>
      </c>
      <c r="BX92" s="20">
        <f t="shared" si="242"/>
        <v>104976.00000000003</v>
      </c>
      <c r="BY92" s="20">
        <f t="shared" si="242"/>
        <v>122472.00000000003</v>
      </c>
      <c r="BZ92" s="20">
        <f t="shared" si="242"/>
        <v>122472.00000000003</v>
      </c>
      <c r="CA92" s="20">
        <f t="shared" si="242"/>
        <v>122472.00000000003</v>
      </c>
      <c r="CB92" s="20">
        <f t="shared" si="242"/>
        <v>122472.00000000003</v>
      </c>
      <c r="CC92" s="20">
        <f t="shared" si="242"/>
        <v>122472.00000000003</v>
      </c>
      <c r="CE92" s="19">
        <f t="shared" si="225"/>
        <v>90000</v>
      </c>
      <c r="CF92" s="22">
        <f t="shared" si="226"/>
        <v>453600.00000000006</v>
      </c>
      <c r="CG92" s="111">
        <f t="shared" si="227"/>
        <v>524880.00000000012</v>
      </c>
      <c r="CH92" s="141">
        <f t="shared" si="228"/>
        <v>717336.00000000012</v>
      </c>
      <c r="CI92" s="172">
        <f t="shared" si="229"/>
        <v>909792.00000000012</v>
      </c>
      <c r="CJ92" s="19">
        <f t="shared" si="230"/>
        <v>1320948.0000000002</v>
      </c>
    </row>
    <row r="93" spans="1:88" s="4" customFormat="1">
      <c r="A93" s="17"/>
      <c r="B93" s="30" t="str">
        <f t="shared" si="217"/>
        <v>Technician</v>
      </c>
      <c r="C93" s="223" t="s">
        <v>2</v>
      </c>
      <c r="D93" s="222">
        <v>7500</v>
      </c>
      <c r="E93" s="29">
        <f t="shared" si="218"/>
        <v>8100.0000000000009</v>
      </c>
      <c r="F93" s="29">
        <f t="shared" si="218"/>
        <v>8748.0000000000018</v>
      </c>
      <c r="G93" s="29">
        <f t="shared" si="218"/>
        <v>9447.840000000002</v>
      </c>
      <c r="H93" s="29">
        <f t="shared" si="218"/>
        <v>10203.667200000004</v>
      </c>
      <c r="I93" s="29">
        <f t="shared" si="218"/>
        <v>11019.960576000005</v>
      </c>
      <c r="J93" s="21">
        <f t="shared" ref="J93:U93" si="243">$D93*J29</f>
        <v>0</v>
      </c>
      <c r="K93" s="20">
        <f t="shared" si="243"/>
        <v>0</v>
      </c>
      <c r="L93" s="20">
        <f t="shared" si="243"/>
        <v>0</v>
      </c>
      <c r="M93" s="20">
        <f t="shared" si="243"/>
        <v>0</v>
      </c>
      <c r="N93" s="20">
        <f t="shared" si="243"/>
        <v>0</v>
      </c>
      <c r="O93" s="20">
        <f t="shared" si="243"/>
        <v>0</v>
      </c>
      <c r="P93" s="20">
        <f t="shared" si="243"/>
        <v>0</v>
      </c>
      <c r="Q93" s="20">
        <f t="shared" si="243"/>
        <v>0</v>
      </c>
      <c r="R93" s="20">
        <f t="shared" si="243"/>
        <v>0</v>
      </c>
      <c r="S93" s="20">
        <f t="shared" si="243"/>
        <v>0</v>
      </c>
      <c r="T93" s="20">
        <f t="shared" si="243"/>
        <v>7500</v>
      </c>
      <c r="U93" s="20">
        <f t="shared" si="243"/>
        <v>7500</v>
      </c>
      <c r="V93" s="24">
        <f t="shared" ref="V93:AG93" si="244">$E93*V29</f>
        <v>8100.0000000000009</v>
      </c>
      <c r="W93" s="23">
        <f t="shared" si="244"/>
        <v>16200.000000000002</v>
      </c>
      <c r="X93" s="23">
        <f t="shared" si="244"/>
        <v>16200.000000000002</v>
      </c>
      <c r="Y93" s="23">
        <f t="shared" si="244"/>
        <v>16200.000000000002</v>
      </c>
      <c r="Z93" s="23">
        <f t="shared" si="244"/>
        <v>16200.000000000002</v>
      </c>
      <c r="AA93" s="23">
        <f t="shared" si="244"/>
        <v>16200.000000000002</v>
      </c>
      <c r="AB93" s="23">
        <f t="shared" si="244"/>
        <v>16200.000000000002</v>
      </c>
      <c r="AC93" s="23">
        <f t="shared" si="244"/>
        <v>16200.000000000002</v>
      </c>
      <c r="AD93" s="23">
        <f t="shared" si="244"/>
        <v>16200.000000000002</v>
      </c>
      <c r="AE93" s="23">
        <f t="shared" si="244"/>
        <v>16200.000000000002</v>
      </c>
      <c r="AF93" s="23">
        <f t="shared" si="244"/>
        <v>16200.000000000002</v>
      </c>
      <c r="AG93" s="23">
        <f t="shared" si="244"/>
        <v>16200.000000000002</v>
      </c>
      <c r="AH93" s="120">
        <f t="shared" ref="AH93:AS93" si="245">$F93*AH29</f>
        <v>17496.000000000004</v>
      </c>
      <c r="AI93" s="121">
        <f t="shared" si="245"/>
        <v>17496.000000000004</v>
      </c>
      <c r="AJ93" s="121">
        <f t="shared" si="245"/>
        <v>17496.000000000004</v>
      </c>
      <c r="AK93" s="121">
        <f t="shared" si="245"/>
        <v>17496.000000000004</v>
      </c>
      <c r="AL93" s="121">
        <f t="shared" si="245"/>
        <v>17496.000000000004</v>
      </c>
      <c r="AM93" s="121">
        <f t="shared" si="245"/>
        <v>17496.000000000004</v>
      </c>
      <c r="AN93" s="121">
        <f t="shared" si="245"/>
        <v>17496.000000000004</v>
      </c>
      <c r="AO93" s="121">
        <f t="shared" si="245"/>
        <v>17496.000000000004</v>
      </c>
      <c r="AP93" s="121">
        <f t="shared" si="245"/>
        <v>17496.000000000004</v>
      </c>
      <c r="AQ93" s="121">
        <f t="shared" si="245"/>
        <v>17496.000000000004</v>
      </c>
      <c r="AR93" s="121">
        <f t="shared" si="245"/>
        <v>17496.000000000004</v>
      </c>
      <c r="AS93" s="121">
        <f t="shared" si="245"/>
        <v>17496.000000000004</v>
      </c>
      <c r="AT93" s="150">
        <f t="shared" ref="AT93:BE93" si="246">$F93*AT29</f>
        <v>26244.000000000007</v>
      </c>
      <c r="AU93" s="151">
        <f t="shared" si="246"/>
        <v>26244.000000000007</v>
      </c>
      <c r="AV93" s="151">
        <f t="shared" si="246"/>
        <v>26244.000000000007</v>
      </c>
      <c r="AW93" s="151">
        <f t="shared" si="246"/>
        <v>26244.000000000007</v>
      </c>
      <c r="AX93" s="151">
        <f t="shared" si="246"/>
        <v>26244.000000000007</v>
      </c>
      <c r="AY93" s="151">
        <f t="shared" si="246"/>
        <v>26244.000000000007</v>
      </c>
      <c r="AZ93" s="151">
        <f t="shared" si="246"/>
        <v>26244.000000000007</v>
      </c>
      <c r="BA93" s="151">
        <f t="shared" si="246"/>
        <v>26244.000000000007</v>
      </c>
      <c r="BB93" s="151">
        <f t="shared" si="246"/>
        <v>26244.000000000007</v>
      </c>
      <c r="BC93" s="151">
        <f t="shared" si="246"/>
        <v>26244.000000000007</v>
      </c>
      <c r="BD93" s="151">
        <f t="shared" si="246"/>
        <v>26244.000000000007</v>
      </c>
      <c r="BE93" s="151">
        <f t="shared" si="246"/>
        <v>26244.000000000007</v>
      </c>
      <c r="BF93" s="181">
        <f t="shared" ref="BF93:BQ93" si="247">$F93*BF29</f>
        <v>26244.000000000007</v>
      </c>
      <c r="BG93" s="182">
        <f t="shared" si="247"/>
        <v>26244.000000000007</v>
      </c>
      <c r="BH93" s="182">
        <f t="shared" si="247"/>
        <v>26244.000000000007</v>
      </c>
      <c r="BI93" s="182">
        <f t="shared" si="247"/>
        <v>26244.000000000007</v>
      </c>
      <c r="BJ93" s="182">
        <f t="shared" si="247"/>
        <v>26244.000000000007</v>
      </c>
      <c r="BK93" s="182">
        <f t="shared" si="247"/>
        <v>26244.000000000007</v>
      </c>
      <c r="BL93" s="182">
        <f t="shared" si="247"/>
        <v>26244.000000000007</v>
      </c>
      <c r="BM93" s="182">
        <f t="shared" si="247"/>
        <v>26244.000000000007</v>
      </c>
      <c r="BN93" s="182">
        <f t="shared" si="247"/>
        <v>26244.000000000007</v>
      </c>
      <c r="BO93" s="182">
        <f t="shared" si="247"/>
        <v>26244.000000000007</v>
      </c>
      <c r="BP93" s="182">
        <f t="shared" si="247"/>
        <v>26244.000000000007</v>
      </c>
      <c r="BQ93" s="182">
        <f t="shared" si="247"/>
        <v>26244.000000000007</v>
      </c>
      <c r="BR93" s="21">
        <f t="shared" ref="BR93:CC93" si="248">$F93*BR29</f>
        <v>34992.000000000007</v>
      </c>
      <c r="BS93" s="20">
        <f t="shared" si="248"/>
        <v>34992.000000000007</v>
      </c>
      <c r="BT93" s="20">
        <f t="shared" si="248"/>
        <v>34992.000000000007</v>
      </c>
      <c r="BU93" s="20">
        <f t="shared" si="248"/>
        <v>34992.000000000007</v>
      </c>
      <c r="BV93" s="20">
        <f t="shared" si="248"/>
        <v>34992.000000000007</v>
      </c>
      <c r="BW93" s="20">
        <f t="shared" si="248"/>
        <v>34992.000000000007</v>
      </c>
      <c r="BX93" s="20">
        <f t="shared" si="248"/>
        <v>34992.000000000007</v>
      </c>
      <c r="BY93" s="20">
        <f t="shared" si="248"/>
        <v>34992.000000000007</v>
      </c>
      <c r="BZ93" s="20">
        <f t="shared" si="248"/>
        <v>34992.000000000007</v>
      </c>
      <c r="CA93" s="20">
        <f t="shared" si="248"/>
        <v>34992.000000000007</v>
      </c>
      <c r="CB93" s="20">
        <f t="shared" si="248"/>
        <v>34992.000000000007</v>
      </c>
      <c r="CC93" s="20">
        <f t="shared" si="248"/>
        <v>34992.000000000007</v>
      </c>
      <c r="CE93" s="19">
        <f t="shared" si="225"/>
        <v>15000</v>
      </c>
      <c r="CF93" s="22">
        <f t="shared" si="226"/>
        <v>186300.00000000003</v>
      </c>
      <c r="CG93" s="111">
        <f t="shared" si="227"/>
        <v>209952.00000000003</v>
      </c>
      <c r="CH93" s="141">
        <f t="shared" si="228"/>
        <v>314928.00000000006</v>
      </c>
      <c r="CI93" s="172">
        <f t="shared" si="229"/>
        <v>314928.00000000006</v>
      </c>
      <c r="CJ93" s="19">
        <f t="shared" si="230"/>
        <v>419904.00000000006</v>
      </c>
    </row>
    <row r="94" spans="1:88" s="4" customFormat="1">
      <c r="A94" s="17"/>
      <c r="B94" s="30" t="str">
        <f t="shared" si="217"/>
        <v>Additional Position</v>
      </c>
      <c r="C94" s="223" t="s">
        <v>2</v>
      </c>
      <c r="D94" s="222">
        <v>0</v>
      </c>
      <c r="E94" s="29">
        <f t="shared" si="218"/>
        <v>0</v>
      </c>
      <c r="F94" s="29">
        <f t="shared" si="218"/>
        <v>0</v>
      </c>
      <c r="G94" s="29">
        <f t="shared" si="218"/>
        <v>0</v>
      </c>
      <c r="H94" s="29">
        <f t="shared" si="218"/>
        <v>0</v>
      </c>
      <c r="I94" s="29">
        <f t="shared" si="218"/>
        <v>0</v>
      </c>
      <c r="J94" s="21">
        <f t="shared" ref="J94:U94" si="249">$D94*J30</f>
        <v>0</v>
      </c>
      <c r="K94" s="20">
        <f t="shared" si="249"/>
        <v>0</v>
      </c>
      <c r="L94" s="20">
        <f t="shared" si="249"/>
        <v>0</v>
      </c>
      <c r="M94" s="20">
        <f t="shared" si="249"/>
        <v>0</v>
      </c>
      <c r="N94" s="20">
        <f t="shared" si="249"/>
        <v>0</v>
      </c>
      <c r="O94" s="20">
        <f t="shared" si="249"/>
        <v>0</v>
      </c>
      <c r="P94" s="20">
        <f t="shared" si="249"/>
        <v>0</v>
      </c>
      <c r="Q94" s="20">
        <f t="shared" si="249"/>
        <v>0</v>
      </c>
      <c r="R94" s="20">
        <f t="shared" si="249"/>
        <v>0</v>
      </c>
      <c r="S94" s="20">
        <f t="shared" si="249"/>
        <v>0</v>
      </c>
      <c r="T94" s="20">
        <f t="shared" si="249"/>
        <v>0</v>
      </c>
      <c r="U94" s="20">
        <f t="shared" si="249"/>
        <v>0</v>
      </c>
      <c r="V94" s="24">
        <f t="shared" ref="V94:AG94" si="250">$E94*V30</f>
        <v>0</v>
      </c>
      <c r="W94" s="23">
        <f t="shared" si="250"/>
        <v>0</v>
      </c>
      <c r="X94" s="23">
        <f t="shared" si="250"/>
        <v>0</v>
      </c>
      <c r="Y94" s="23">
        <f t="shared" si="250"/>
        <v>0</v>
      </c>
      <c r="Z94" s="23">
        <f t="shared" si="250"/>
        <v>0</v>
      </c>
      <c r="AA94" s="23">
        <f t="shared" si="250"/>
        <v>0</v>
      </c>
      <c r="AB94" s="23">
        <f t="shared" si="250"/>
        <v>0</v>
      </c>
      <c r="AC94" s="23">
        <f t="shared" si="250"/>
        <v>0</v>
      </c>
      <c r="AD94" s="23">
        <f t="shared" si="250"/>
        <v>0</v>
      </c>
      <c r="AE94" s="23">
        <f t="shared" si="250"/>
        <v>0</v>
      </c>
      <c r="AF94" s="23">
        <f t="shared" si="250"/>
        <v>0</v>
      </c>
      <c r="AG94" s="23">
        <f t="shared" si="250"/>
        <v>0</v>
      </c>
      <c r="AH94" s="120">
        <f t="shared" ref="AH94:AS94" si="251">$F94*AH30</f>
        <v>0</v>
      </c>
      <c r="AI94" s="121">
        <f t="shared" si="251"/>
        <v>0</v>
      </c>
      <c r="AJ94" s="121">
        <f t="shared" si="251"/>
        <v>0</v>
      </c>
      <c r="AK94" s="121">
        <f t="shared" si="251"/>
        <v>0</v>
      </c>
      <c r="AL94" s="121">
        <f t="shared" si="251"/>
        <v>0</v>
      </c>
      <c r="AM94" s="121">
        <f t="shared" si="251"/>
        <v>0</v>
      </c>
      <c r="AN94" s="121">
        <f t="shared" si="251"/>
        <v>0</v>
      </c>
      <c r="AO94" s="121">
        <f t="shared" si="251"/>
        <v>0</v>
      </c>
      <c r="AP94" s="121">
        <f t="shared" si="251"/>
        <v>0</v>
      </c>
      <c r="AQ94" s="121">
        <f t="shared" si="251"/>
        <v>0</v>
      </c>
      <c r="AR94" s="121">
        <f t="shared" si="251"/>
        <v>0</v>
      </c>
      <c r="AS94" s="121">
        <f t="shared" si="251"/>
        <v>0</v>
      </c>
      <c r="AT94" s="150">
        <f t="shared" ref="AT94:BE94" si="252">$F94*AT30</f>
        <v>0</v>
      </c>
      <c r="AU94" s="151">
        <f t="shared" si="252"/>
        <v>0</v>
      </c>
      <c r="AV94" s="151">
        <f t="shared" si="252"/>
        <v>0</v>
      </c>
      <c r="AW94" s="151">
        <f t="shared" si="252"/>
        <v>0</v>
      </c>
      <c r="AX94" s="151">
        <f t="shared" si="252"/>
        <v>0</v>
      </c>
      <c r="AY94" s="151">
        <f t="shared" si="252"/>
        <v>0</v>
      </c>
      <c r="AZ94" s="151">
        <f t="shared" si="252"/>
        <v>0</v>
      </c>
      <c r="BA94" s="151">
        <f t="shared" si="252"/>
        <v>0</v>
      </c>
      <c r="BB94" s="151">
        <f t="shared" si="252"/>
        <v>0</v>
      </c>
      <c r="BC94" s="151">
        <f t="shared" si="252"/>
        <v>0</v>
      </c>
      <c r="BD94" s="151">
        <f t="shared" si="252"/>
        <v>0</v>
      </c>
      <c r="BE94" s="151">
        <f t="shared" si="252"/>
        <v>0</v>
      </c>
      <c r="BF94" s="181">
        <f t="shared" ref="BF94:BQ94" si="253">$F94*BF30</f>
        <v>0</v>
      </c>
      <c r="BG94" s="182">
        <f t="shared" si="253"/>
        <v>0</v>
      </c>
      <c r="BH94" s="182">
        <f t="shared" si="253"/>
        <v>0</v>
      </c>
      <c r="BI94" s="182">
        <f t="shared" si="253"/>
        <v>0</v>
      </c>
      <c r="BJ94" s="182">
        <f t="shared" si="253"/>
        <v>0</v>
      </c>
      <c r="BK94" s="182">
        <f t="shared" si="253"/>
        <v>0</v>
      </c>
      <c r="BL94" s="182">
        <f t="shared" si="253"/>
        <v>0</v>
      </c>
      <c r="BM94" s="182">
        <f t="shared" si="253"/>
        <v>0</v>
      </c>
      <c r="BN94" s="182">
        <f t="shared" si="253"/>
        <v>0</v>
      </c>
      <c r="BO94" s="182">
        <f t="shared" si="253"/>
        <v>0</v>
      </c>
      <c r="BP94" s="182">
        <f t="shared" si="253"/>
        <v>0</v>
      </c>
      <c r="BQ94" s="182">
        <f t="shared" si="253"/>
        <v>0</v>
      </c>
      <c r="BR94" s="21">
        <f t="shared" ref="BR94:CC94" si="254">$F94*BR30</f>
        <v>0</v>
      </c>
      <c r="BS94" s="20">
        <f t="shared" si="254"/>
        <v>0</v>
      </c>
      <c r="BT94" s="20">
        <f t="shared" si="254"/>
        <v>0</v>
      </c>
      <c r="BU94" s="20">
        <f t="shared" si="254"/>
        <v>0</v>
      </c>
      <c r="BV94" s="20">
        <f t="shared" si="254"/>
        <v>0</v>
      </c>
      <c r="BW94" s="20">
        <f t="shared" si="254"/>
        <v>0</v>
      </c>
      <c r="BX94" s="20">
        <f t="shared" si="254"/>
        <v>0</v>
      </c>
      <c r="BY94" s="20">
        <f t="shared" si="254"/>
        <v>0</v>
      </c>
      <c r="BZ94" s="20">
        <f t="shared" si="254"/>
        <v>0</v>
      </c>
      <c r="CA94" s="20">
        <f t="shared" si="254"/>
        <v>0</v>
      </c>
      <c r="CB94" s="20">
        <f t="shared" si="254"/>
        <v>0</v>
      </c>
      <c r="CC94" s="20">
        <f t="shared" si="254"/>
        <v>0</v>
      </c>
      <c r="CE94" s="19">
        <f t="shared" si="225"/>
        <v>0</v>
      </c>
      <c r="CF94" s="22">
        <f t="shared" si="226"/>
        <v>0</v>
      </c>
      <c r="CG94" s="111">
        <f t="shared" si="227"/>
        <v>0</v>
      </c>
      <c r="CH94" s="141">
        <f t="shared" si="228"/>
        <v>0</v>
      </c>
      <c r="CI94" s="172">
        <f t="shared" si="229"/>
        <v>0</v>
      </c>
      <c r="CJ94" s="19">
        <f t="shared" si="230"/>
        <v>0</v>
      </c>
    </row>
    <row r="95" spans="1:88" s="4" customFormat="1">
      <c r="A95" s="17"/>
      <c r="B95" s="30" t="str">
        <f t="shared" si="217"/>
        <v>Additional Position</v>
      </c>
      <c r="C95" s="223" t="s">
        <v>2</v>
      </c>
      <c r="D95" s="222">
        <v>0</v>
      </c>
      <c r="E95" s="29">
        <f t="shared" si="218"/>
        <v>0</v>
      </c>
      <c r="F95" s="29">
        <f t="shared" si="218"/>
        <v>0</v>
      </c>
      <c r="G95" s="29">
        <f t="shared" si="218"/>
        <v>0</v>
      </c>
      <c r="H95" s="29">
        <f t="shared" si="218"/>
        <v>0</v>
      </c>
      <c r="I95" s="29">
        <f t="shared" si="218"/>
        <v>0</v>
      </c>
      <c r="J95" s="21">
        <f t="shared" ref="J95:U95" si="255">$D95*J31</f>
        <v>0</v>
      </c>
      <c r="K95" s="20">
        <f t="shared" si="255"/>
        <v>0</v>
      </c>
      <c r="L95" s="20">
        <f t="shared" si="255"/>
        <v>0</v>
      </c>
      <c r="M95" s="20">
        <f t="shared" si="255"/>
        <v>0</v>
      </c>
      <c r="N95" s="20">
        <f t="shared" si="255"/>
        <v>0</v>
      </c>
      <c r="O95" s="20">
        <f t="shared" si="255"/>
        <v>0</v>
      </c>
      <c r="P95" s="20">
        <f t="shared" si="255"/>
        <v>0</v>
      </c>
      <c r="Q95" s="20">
        <f t="shared" si="255"/>
        <v>0</v>
      </c>
      <c r="R95" s="20">
        <f t="shared" si="255"/>
        <v>0</v>
      </c>
      <c r="S95" s="20">
        <f t="shared" si="255"/>
        <v>0</v>
      </c>
      <c r="T95" s="20">
        <f t="shared" si="255"/>
        <v>0</v>
      </c>
      <c r="U95" s="20">
        <f t="shared" si="255"/>
        <v>0</v>
      </c>
      <c r="V95" s="24">
        <f t="shared" ref="V95:AG95" si="256">$E95*V31</f>
        <v>0</v>
      </c>
      <c r="W95" s="23">
        <f t="shared" si="256"/>
        <v>0</v>
      </c>
      <c r="X95" s="23">
        <f t="shared" si="256"/>
        <v>0</v>
      </c>
      <c r="Y95" s="23">
        <f t="shared" si="256"/>
        <v>0</v>
      </c>
      <c r="Z95" s="23">
        <f t="shared" si="256"/>
        <v>0</v>
      </c>
      <c r="AA95" s="23">
        <f t="shared" si="256"/>
        <v>0</v>
      </c>
      <c r="AB95" s="23">
        <f t="shared" si="256"/>
        <v>0</v>
      </c>
      <c r="AC95" s="23">
        <f t="shared" si="256"/>
        <v>0</v>
      </c>
      <c r="AD95" s="23">
        <f t="shared" si="256"/>
        <v>0</v>
      </c>
      <c r="AE95" s="23">
        <f t="shared" si="256"/>
        <v>0</v>
      </c>
      <c r="AF95" s="23">
        <f t="shared" si="256"/>
        <v>0</v>
      </c>
      <c r="AG95" s="23">
        <f t="shared" si="256"/>
        <v>0</v>
      </c>
      <c r="AH95" s="120">
        <f t="shared" ref="AH95:AS95" si="257">$F95*AH31</f>
        <v>0</v>
      </c>
      <c r="AI95" s="121">
        <f t="shared" si="257"/>
        <v>0</v>
      </c>
      <c r="AJ95" s="121">
        <f t="shared" si="257"/>
        <v>0</v>
      </c>
      <c r="AK95" s="121">
        <f t="shared" si="257"/>
        <v>0</v>
      </c>
      <c r="AL95" s="121">
        <f t="shared" si="257"/>
        <v>0</v>
      </c>
      <c r="AM95" s="121">
        <f t="shared" si="257"/>
        <v>0</v>
      </c>
      <c r="AN95" s="121">
        <f t="shared" si="257"/>
        <v>0</v>
      </c>
      <c r="AO95" s="121">
        <f t="shared" si="257"/>
        <v>0</v>
      </c>
      <c r="AP95" s="121">
        <f t="shared" si="257"/>
        <v>0</v>
      </c>
      <c r="AQ95" s="121">
        <f t="shared" si="257"/>
        <v>0</v>
      </c>
      <c r="AR95" s="121">
        <f t="shared" si="257"/>
        <v>0</v>
      </c>
      <c r="AS95" s="121">
        <f t="shared" si="257"/>
        <v>0</v>
      </c>
      <c r="AT95" s="150">
        <f t="shared" ref="AT95:BE95" si="258">$F95*AT31</f>
        <v>0</v>
      </c>
      <c r="AU95" s="151">
        <f t="shared" si="258"/>
        <v>0</v>
      </c>
      <c r="AV95" s="151">
        <f t="shared" si="258"/>
        <v>0</v>
      </c>
      <c r="AW95" s="151">
        <f t="shared" si="258"/>
        <v>0</v>
      </c>
      <c r="AX95" s="151">
        <f t="shared" si="258"/>
        <v>0</v>
      </c>
      <c r="AY95" s="151">
        <f t="shared" si="258"/>
        <v>0</v>
      </c>
      <c r="AZ95" s="151">
        <f t="shared" si="258"/>
        <v>0</v>
      </c>
      <c r="BA95" s="151">
        <f t="shared" si="258"/>
        <v>0</v>
      </c>
      <c r="BB95" s="151">
        <f t="shared" si="258"/>
        <v>0</v>
      </c>
      <c r="BC95" s="151">
        <f t="shared" si="258"/>
        <v>0</v>
      </c>
      <c r="BD95" s="151">
        <f t="shared" si="258"/>
        <v>0</v>
      </c>
      <c r="BE95" s="151">
        <f t="shared" si="258"/>
        <v>0</v>
      </c>
      <c r="BF95" s="181">
        <f t="shared" ref="BF95:BQ95" si="259">$F95*BF31</f>
        <v>0</v>
      </c>
      <c r="BG95" s="182">
        <f t="shared" si="259"/>
        <v>0</v>
      </c>
      <c r="BH95" s="182">
        <f t="shared" si="259"/>
        <v>0</v>
      </c>
      <c r="BI95" s="182">
        <f t="shared" si="259"/>
        <v>0</v>
      </c>
      <c r="BJ95" s="182">
        <f t="shared" si="259"/>
        <v>0</v>
      </c>
      <c r="BK95" s="182">
        <f t="shared" si="259"/>
        <v>0</v>
      </c>
      <c r="BL95" s="182">
        <f t="shared" si="259"/>
        <v>0</v>
      </c>
      <c r="BM95" s="182">
        <f t="shared" si="259"/>
        <v>0</v>
      </c>
      <c r="BN95" s="182">
        <f t="shared" si="259"/>
        <v>0</v>
      </c>
      <c r="BO95" s="182">
        <f t="shared" si="259"/>
        <v>0</v>
      </c>
      <c r="BP95" s="182">
        <f t="shared" si="259"/>
        <v>0</v>
      </c>
      <c r="BQ95" s="182">
        <f t="shared" si="259"/>
        <v>0</v>
      </c>
      <c r="BR95" s="21">
        <f t="shared" ref="BR95:CC95" si="260">$F95*BR31</f>
        <v>0</v>
      </c>
      <c r="BS95" s="20">
        <f t="shared" si="260"/>
        <v>0</v>
      </c>
      <c r="BT95" s="20">
        <f t="shared" si="260"/>
        <v>0</v>
      </c>
      <c r="BU95" s="20">
        <f t="shared" si="260"/>
        <v>0</v>
      </c>
      <c r="BV95" s="20">
        <f t="shared" si="260"/>
        <v>0</v>
      </c>
      <c r="BW95" s="20">
        <f t="shared" si="260"/>
        <v>0</v>
      </c>
      <c r="BX95" s="20">
        <f t="shared" si="260"/>
        <v>0</v>
      </c>
      <c r="BY95" s="20">
        <f t="shared" si="260"/>
        <v>0</v>
      </c>
      <c r="BZ95" s="20">
        <f t="shared" si="260"/>
        <v>0</v>
      </c>
      <c r="CA95" s="20">
        <f t="shared" si="260"/>
        <v>0</v>
      </c>
      <c r="CB95" s="20">
        <f t="shared" si="260"/>
        <v>0</v>
      </c>
      <c r="CC95" s="20">
        <f t="shared" si="260"/>
        <v>0</v>
      </c>
      <c r="CE95" s="19">
        <f t="shared" si="225"/>
        <v>0</v>
      </c>
      <c r="CF95" s="22">
        <f t="shared" si="226"/>
        <v>0</v>
      </c>
      <c r="CG95" s="111">
        <f t="shared" si="227"/>
        <v>0</v>
      </c>
      <c r="CH95" s="141">
        <f t="shared" si="228"/>
        <v>0</v>
      </c>
      <c r="CI95" s="172">
        <f t="shared" si="229"/>
        <v>0</v>
      </c>
      <c r="CJ95" s="19">
        <f t="shared" si="230"/>
        <v>0</v>
      </c>
    </row>
    <row r="96" spans="1:88" s="4" customFormat="1">
      <c r="A96" s="17"/>
      <c r="B96" s="30" t="str">
        <f t="shared" si="217"/>
        <v>Additional Position</v>
      </c>
      <c r="C96" s="223" t="s">
        <v>2</v>
      </c>
      <c r="D96" s="222">
        <v>0</v>
      </c>
      <c r="E96" s="29">
        <f t="shared" si="218"/>
        <v>0</v>
      </c>
      <c r="F96" s="29">
        <f t="shared" si="218"/>
        <v>0</v>
      </c>
      <c r="G96" s="29">
        <f t="shared" si="218"/>
        <v>0</v>
      </c>
      <c r="H96" s="29">
        <f t="shared" si="218"/>
        <v>0</v>
      </c>
      <c r="I96" s="29">
        <f t="shared" si="218"/>
        <v>0</v>
      </c>
      <c r="J96" s="21">
        <f t="shared" ref="J96:U96" si="261">$D96*J32</f>
        <v>0</v>
      </c>
      <c r="K96" s="20">
        <f t="shared" si="261"/>
        <v>0</v>
      </c>
      <c r="L96" s="20">
        <f t="shared" si="261"/>
        <v>0</v>
      </c>
      <c r="M96" s="20">
        <f t="shared" si="261"/>
        <v>0</v>
      </c>
      <c r="N96" s="20">
        <f t="shared" si="261"/>
        <v>0</v>
      </c>
      <c r="O96" s="20">
        <f t="shared" si="261"/>
        <v>0</v>
      </c>
      <c r="P96" s="20">
        <f t="shared" si="261"/>
        <v>0</v>
      </c>
      <c r="Q96" s="20">
        <f t="shared" si="261"/>
        <v>0</v>
      </c>
      <c r="R96" s="20">
        <f t="shared" si="261"/>
        <v>0</v>
      </c>
      <c r="S96" s="20">
        <f t="shared" si="261"/>
        <v>0</v>
      </c>
      <c r="T96" s="20">
        <f t="shared" si="261"/>
        <v>0</v>
      </c>
      <c r="U96" s="20">
        <f t="shared" si="261"/>
        <v>0</v>
      </c>
      <c r="V96" s="24">
        <f t="shared" ref="V96:AG96" si="262">$E96*V32</f>
        <v>0</v>
      </c>
      <c r="W96" s="23">
        <f t="shared" si="262"/>
        <v>0</v>
      </c>
      <c r="X96" s="23">
        <f t="shared" si="262"/>
        <v>0</v>
      </c>
      <c r="Y96" s="23">
        <f t="shared" si="262"/>
        <v>0</v>
      </c>
      <c r="Z96" s="23">
        <f t="shared" si="262"/>
        <v>0</v>
      </c>
      <c r="AA96" s="23">
        <f t="shared" si="262"/>
        <v>0</v>
      </c>
      <c r="AB96" s="23">
        <f t="shared" si="262"/>
        <v>0</v>
      </c>
      <c r="AC96" s="23">
        <f t="shared" si="262"/>
        <v>0</v>
      </c>
      <c r="AD96" s="23">
        <f t="shared" si="262"/>
        <v>0</v>
      </c>
      <c r="AE96" s="23">
        <f t="shared" si="262"/>
        <v>0</v>
      </c>
      <c r="AF96" s="23">
        <f t="shared" si="262"/>
        <v>0</v>
      </c>
      <c r="AG96" s="23">
        <f t="shared" si="262"/>
        <v>0</v>
      </c>
      <c r="AH96" s="120">
        <f t="shared" ref="AH96:AS96" si="263">$F96*AH32</f>
        <v>0</v>
      </c>
      <c r="AI96" s="121">
        <f t="shared" si="263"/>
        <v>0</v>
      </c>
      <c r="AJ96" s="121">
        <f t="shared" si="263"/>
        <v>0</v>
      </c>
      <c r="AK96" s="121">
        <f t="shared" si="263"/>
        <v>0</v>
      </c>
      <c r="AL96" s="121">
        <f t="shared" si="263"/>
        <v>0</v>
      </c>
      <c r="AM96" s="121">
        <f t="shared" si="263"/>
        <v>0</v>
      </c>
      <c r="AN96" s="121">
        <f t="shared" si="263"/>
        <v>0</v>
      </c>
      <c r="AO96" s="121">
        <f t="shared" si="263"/>
        <v>0</v>
      </c>
      <c r="AP96" s="121">
        <f t="shared" si="263"/>
        <v>0</v>
      </c>
      <c r="AQ96" s="121">
        <f t="shared" si="263"/>
        <v>0</v>
      </c>
      <c r="AR96" s="121">
        <f t="shared" si="263"/>
        <v>0</v>
      </c>
      <c r="AS96" s="121">
        <f t="shared" si="263"/>
        <v>0</v>
      </c>
      <c r="AT96" s="150">
        <f t="shared" ref="AT96:BE96" si="264">$F96*AT32</f>
        <v>0</v>
      </c>
      <c r="AU96" s="151">
        <f t="shared" si="264"/>
        <v>0</v>
      </c>
      <c r="AV96" s="151">
        <f t="shared" si="264"/>
        <v>0</v>
      </c>
      <c r="AW96" s="151">
        <f t="shared" si="264"/>
        <v>0</v>
      </c>
      <c r="AX96" s="151">
        <f t="shared" si="264"/>
        <v>0</v>
      </c>
      <c r="AY96" s="151">
        <f t="shared" si="264"/>
        <v>0</v>
      </c>
      <c r="AZ96" s="151">
        <f t="shared" si="264"/>
        <v>0</v>
      </c>
      <c r="BA96" s="151">
        <f t="shared" si="264"/>
        <v>0</v>
      </c>
      <c r="BB96" s="151">
        <f t="shared" si="264"/>
        <v>0</v>
      </c>
      <c r="BC96" s="151">
        <f t="shared" si="264"/>
        <v>0</v>
      </c>
      <c r="BD96" s="151">
        <f t="shared" si="264"/>
        <v>0</v>
      </c>
      <c r="BE96" s="151">
        <f t="shared" si="264"/>
        <v>0</v>
      </c>
      <c r="BF96" s="181">
        <f t="shared" ref="BF96:BQ96" si="265">$F96*BF32</f>
        <v>0</v>
      </c>
      <c r="BG96" s="182">
        <f t="shared" si="265"/>
        <v>0</v>
      </c>
      <c r="BH96" s="182">
        <f t="shared" si="265"/>
        <v>0</v>
      </c>
      <c r="BI96" s="182">
        <f t="shared" si="265"/>
        <v>0</v>
      </c>
      <c r="BJ96" s="182">
        <f t="shared" si="265"/>
        <v>0</v>
      </c>
      <c r="BK96" s="182">
        <f t="shared" si="265"/>
        <v>0</v>
      </c>
      <c r="BL96" s="182">
        <f t="shared" si="265"/>
        <v>0</v>
      </c>
      <c r="BM96" s="182">
        <f t="shared" si="265"/>
        <v>0</v>
      </c>
      <c r="BN96" s="182">
        <f t="shared" si="265"/>
        <v>0</v>
      </c>
      <c r="BO96" s="182">
        <f t="shared" si="265"/>
        <v>0</v>
      </c>
      <c r="BP96" s="182">
        <f t="shared" si="265"/>
        <v>0</v>
      </c>
      <c r="BQ96" s="182">
        <f t="shared" si="265"/>
        <v>0</v>
      </c>
      <c r="BR96" s="21">
        <f t="shared" ref="BR96:CC96" si="266">$F96*BR32</f>
        <v>0</v>
      </c>
      <c r="BS96" s="20">
        <f t="shared" si="266"/>
        <v>0</v>
      </c>
      <c r="BT96" s="20">
        <f t="shared" si="266"/>
        <v>0</v>
      </c>
      <c r="BU96" s="20">
        <f t="shared" si="266"/>
        <v>0</v>
      </c>
      <c r="BV96" s="20">
        <f t="shared" si="266"/>
        <v>0</v>
      </c>
      <c r="BW96" s="20">
        <f t="shared" si="266"/>
        <v>0</v>
      </c>
      <c r="BX96" s="20">
        <f t="shared" si="266"/>
        <v>0</v>
      </c>
      <c r="BY96" s="20">
        <f t="shared" si="266"/>
        <v>0</v>
      </c>
      <c r="BZ96" s="20">
        <f t="shared" si="266"/>
        <v>0</v>
      </c>
      <c r="CA96" s="20">
        <f t="shared" si="266"/>
        <v>0</v>
      </c>
      <c r="CB96" s="20">
        <f t="shared" si="266"/>
        <v>0</v>
      </c>
      <c r="CC96" s="20">
        <f t="shared" si="266"/>
        <v>0</v>
      </c>
      <c r="CE96" s="19">
        <f t="shared" si="225"/>
        <v>0</v>
      </c>
      <c r="CF96" s="22">
        <f t="shared" si="226"/>
        <v>0</v>
      </c>
      <c r="CG96" s="111">
        <f t="shared" si="227"/>
        <v>0</v>
      </c>
      <c r="CH96" s="141">
        <f t="shared" si="228"/>
        <v>0</v>
      </c>
      <c r="CI96" s="172">
        <f t="shared" si="229"/>
        <v>0</v>
      </c>
      <c r="CJ96" s="19">
        <f t="shared" si="230"/>
        <v>0</v>
      </c>
    </row>
    <row r="97" spans="1:88" s="4" customFormat="1">
      <c r="A97" s="17"/>
      <c r="B97" s="30" t="str">
        <f t="shared" si="217"/>
        <v>Additional Position</v>
      </c>
      <c r="C97" s="223" t="s">
        <v>2</v>
      </c>
      <c r="D97" s="222">
        <v>0</v>
      </c>
      <c r="E97" s="29">
        <f t="shared" si="218"/>
        <v>0</v>
      </c>
      <c r="F97" s="29">
        <f t="shared" si="218"/>
        <v>0</v>
      </c>
      <c r="G97" s="29">
        <f t="shared" si="218"/>
        <v>0</v>
      </c>
      <c r="H97" s="29">
        <f t="shared" si="218"/>
        <v>0</v>
      </c>
      <c r="I97" s="29">
        <f t="shared" si="218"/>
        <v>0</v>
      </c>
      <c r="J97" s="21">
        <f t="shared" ref="J97:U97" si="267">$D97*J33</f>
        <v>0</v>
      </c>
      <c r="K97" s="20">
        <f t="shared" si="267"/>
        <v>0</v>
      </c>
      <c r="L97" s="20">
        <f t="shared" si="267"/>
        <v>0</v>
      </c>
      <c r="M97" s="20">
        <f t="shared" si="267"/>
        <v>0</v>
      </c>
      <c r="N97" s="20">
        <f t="shared" si="267"/>
        <v>0</v>
      </c>
      <c r="O97" s="20">
        <f t="shared" si="267"/>
        <v>0</v>
      </c>
      <c r="P97" s="20">
        <f t="shared" si="267"/>
        <v>0</v>
      </c>
      <c r="Q97" s="20">
        <f t="shared" si="267"/>
        <v>0</v>
      </c>
      <c r="R97" s="20">
        <f t="shared" si="267"/>
        <v>0</v>
      </c>
      <c r="S97" s="20">
        <f t="shared" si="267"/>
        <v>0</v>
      </c>
      <c r="T97" s="20">
        <f t="shared" si="267"/>
        <v>0</v>
      </c>
      <c r="U97" s="20">
        <f t="shared" si="267"/>
        <v>0</v>
      </c>
      <c r="V97" s="24">
        <f t="shared" ref="V97:AG97" si="268">$E97*V33</f>
        <v>0</v>
      </c>
      <c r="W97" s="23">
        <f t="shared" si="268"/>
        <v>0</v>
      </c>
      <c r="X97" s="23">
        <f t="shared" si="268"/>
        <v>0</v>
      </c>
      <c r="Y97" s="23">
        <f t="shared" si="268"/>
        <v>0</v>
      </c>
      <c r="Z97" s="23">
        <f t="shared" si="268"/>
        <v>0</v>
      </c>
      <c r="AA97" s="23">
        <f t="shared" si="268"/>
        <v>0</v>
      </c>
      <c r="AB97" s="23">
        <f t="shared" si="268"/>
        <v>0</v>
      </c>
      <c r="AC97" s="23">
        <f t="shared" si="268"/>
        <v>0</v>
      </c>
      <c r="AD97" s="23">
        <f t="shared" si="268"/>
        <v>0</v>
      </c>
      <c r="AE97" s="23">
        <f t="shared" si="268"/>
        <v>0</v>
      </c>
      <c r="AF97" s="23">
        <f t="shared" si="268"/>
        <v>0</v>
      </c>
      <c r="AG97" s="23">
        <f t="shared" si="268"/>
        <v>0</v>
      </c>
      <c r="AH97" s="120">
        <f t="shared" ref="AH97:AS97" si="269">$F97*AH33</f>
        <v>0</v>
      </c>
      <c r="AI97" s="121">
        <f t="shared" si="269"/>
        <v>0</v>
      </c>
      <c r="AJ97" s="121">
        <f t="shared" si="269"/>
        <v>0</v>
      </c>
      <c r="AK97" s="121">
        <f t="shared" si="269"/>
        <v>0</v>
      </c>
      <c r="AL97" s="121">
        <f t="shared" si="269"/>
        <v>0</v>
      </c>
      <c r="AM97" s="121">
        <f t="shared" si="269"/>
        <v>0</v>
      </c>
      <c r="AN97" s="121">
        <f t="shared" si="269"/>
        <v>0</v>
      </c>
      <c r="AO97" s="121">
        <f t="shared" si="269"/>
        <v>0</v>
      </c>
      <c r="AP97" s="121">
        <f t="shared" si="269"/>
        <v>0</v>
      </c>
      <c r="AQ97" s="121">
        <f t="shared" si="269"/>
        <v>0</v>
      </c>
      <c r="AR97" s="121">
        <f t="shared" si="269"/>
        <v>0</v>
      </c>
      <c r="AS97" s="121">
        <f t="shared" si="269"/>
        <v>0</v>
      </c>
      <c r="AT97" s="150">
        <f t="shared" ref="AT97:BE97" si="270">$F97*AT33</f>
        <v>0</v>
      </c>
      <c r="AU97" s="151">
        <f t="shared" si="270"/>
        <v>0</v>
      </c>
      <c r="AV97" s="151">
        <f t="shared" si="270"/>
        <v>0</v>
      </c>
      <c r="AW97" s="151">
        <f t="shared" si="270"/>
        <v>0</v>
      </c>
      <c r="AX97" s="151">
        <f t="shared" si="270"/>
        <v>0</v>
      </c>
      <c r="AY97" s="151">
        <f t="shared" si="270"/>
        <v>0</v>
      </c>
      <c r="AZ97" s="151">
        <f t="shared" si="270"/>
        <v>0</v>
      </c>
      <c r="BA97" s="151">
        <f t="shared" si="270"/>
        <v>0</v>
      </c>
      <c r="BB97" s="151">
        <f t="shared" si="270"/>
        <v>0</v>
      </c>
      <c r="BC97" s="151">
        <f t="shared" si="270"/>
        <v>0</v>
      </c>
      <c r="BD97" s="151">
        <f t="shared" si="270"/>
        <v>0</v>
      </c>
      <c r="BE97" s="151">
        <f t="shared" si="270"/>
        <v>0</v>
      </c>
      <c r="BF97" s="181">
        <f t="shared" ref="BF97:BQ97" si="271">$F97*BF33</f>
        <v>0</v>
      </c>
      <c r="BG97" s="182">
        <f t="shared" si="271"/>
        <v>0</v>
      </c>
      <c r="BH97" s="182">
        <f t="shared" si="271"/>
        <v>0</v>
      </c>
      <c r="BI97" s="182">
        <f t="shared" si="271"/>
        <v>0</v>
      </c>
      <c r="BJ97" s="182">
        <f t="shared" si="271"/>
        <v>0</v>
      </c>
      <c r="BK97" s="182">
        <f t="shared" si="271"/>
        <v>0</v>
      </c>
      <c r="BL97" s="182">
        <f t="shared" si="271"/>
        <v>0</v>
      </c>
      <c r="BM97" s="182">
        <f t="shared" si="271"/>
        <v>0</v>
      </c>
      <c r="BN97" s="182">
        <f t="shared" si="271"/>
        <v>0</v>
      </c>
      <c r="BO97" s="182">
        <f t="shared" si="271"/>
        <v>0</v>
      </c>
      <c r="BP97" s="182">
        <f t="shared" si="271"/>
        <v>0</v>
      </c>
      <c r="BQ97" s="182">
        <f t="shared" si="271"/>
        <v>0</v>
      </c>
      <c r="BR97" s="21">
        <f t="shared" ref="BR97:CC97" si="272">$F97*BR33</f>
        <v>0</v>
      </c>
      <c r="BS97" s="20">
        <f t="shared" si="272"/>
        <v>0</v>
      </c>
      <c r="BT97" s="20">
        <f t="shared" si="272"/>
        <v>0</v>
      </c>
      <c r="BU97" s="20">
        <f t="shared" si="272"/>
        <v>0</v>
      </c>
      <c r="BV97" s="20">
        <f t="shared" si="272"/>
        <v>0</v>
      </c>
      <c r="BW97" s="20">
        <f t="shared" si="272"/>
        <v>0</v>
      </c>
      <c r="BX97" s="20">
        <f t="shared" si="272"/>
        <v>0</v>
      </c>
      <c r="BY97" s="20">
        <f t="shared" si="272"/>
        <v>0</v>
      </c>
      <c r="BZ97" s="20">
        <f t="shared" si="272"/>
        <v>0</v>
      </c>
      <c r="CA97" s="20">
        <f t="shared" si="272"/>
        <v>0</v>
      </c>
      <c r="CB97" s="20">
        <f t="shared" si="272"/>
        <v>0</v>
      </c>
      <c r="CC97" s="20">
        <f t="shared" si="272"/>
        <v>0</v>
      </c>
      <c r="CE97" s="19">
        <f t="shared" si="225"/>
        <v>0</v>
      </c>
      <c r="CF97" s="22">
        <f t="shared" si="226"/>
        <v>0</v>
      </c>
      <c r="CG97" s="111">
        <f t="shared" si="227"/>
        <v>0</v>
      </c>
      <c r="CH97" s="141">
        <f t="shared" si="228"/>
        <v>0</v>
      </c>
      <c r="CI97" s="172">
        <f t="shared" si="229"/>
        <v>0</v>
      </c>
      <c r="CJ97" s="19">
        <f t="shared" si="230"/>
        <v>0</v>
      </c>
    </row>
    <row r="98" spans="1:88" s="4" customFormat="1">
      <c r="A98" s="17"/>
      <c r="B98" s="16" t="s">
        <v>3</v>
      </c>
      <c r="C98" s="221"/>
      <c r="D98" s="14"/>
      <c r="E98" s="28"/>
      <c r="F98" s="28"/>
      <c r="G98" s="28"/>
      <c r="H98" s="28"/>
      <c r="I98" s="28"/>
      <c r="J98" s="10">
        <f t="shared" ref="J98:U98" si="273">SUM(J90:J97)</f>
        <v>0</v>
      </c>
      <c r="K98" s="9">
        <f t="shared" si="273"/>
        <v>0</v>
      </c>
      <c r="L98" s="9">
        <f t="shared" si="273"/>
        <v>0</v>
      </c>
      <c r="M98" s="9">
        <f t="shared" si="273"/>
        <v>0</v>
      </c>
      <c r="N98" s="9">
        <f t="shared" si="273"/>
        <v>0</v>
      </c>
      <c r="O98" s="9">
        <f t="shared" si="273"/>
        <v>0</v>
      </c>
      <c r="P98" s="9">
        <f t="shared" si="273"/>
        <v>0</v>
      </c>
      <c r="Q98" s="9">
        <f t="shared" si="273"/>
        <v>31667</v>
      </c>
      <c r="R98" s="9">
        <f t="shared" si="273"/>
        <v>43334</v>
      </c>
      <c r="S98" s="9">
        <f t="shared" si="273"/>
        <v>71668</v>
      </c>
      <c r="T98" s="9">
        <f t="shared" si="273"/>
        <v>98335</v>
      </c>
      <c r="U98" s="9">
        <f t="shared" si="273"/>
        <v>126669</v>
      </c>
      <c r="V98" s="13">
        <f t="shared" ref="V98:AG98" si="274">SUM(V90:V97)</f>
        <v>157502.88</v>
      </c>
      <c r="W98" s="12">
        <f t="shared" si="274"/>
        <v>165602.88</v>
      </c>
      <c r="X98" s="12">
        <f t="shared" si="274"/>
        <v>165602.88</v>
      </c>
      <c r="Y98" s="12">
        <f t="shared" si="274"/>
        <v>165602.88</v>
      </c>
      <c r="Z98" s="12">
        <f t="shared" si="274"/>
        <v>186303.24000000002</v>
      </c>
      <c r="AA98" s="12">
        <f t="shared" si="274"/>
        <v>186303.24000000002</v>
      </c>
      <c r="AB98" s="12">
        <f t="shared" si="274"/>
        <v>204303.6</v>
      </c>
      <c r="AC98" s="12">
        <f t="shared" si="274"/>
        <v>204303.6</v>
      </c>
      <c r="AD98" s="12">
        <f t="shared" si="274"/>
        <v>204303.6</v>
      </c>
      <c r="AE98" s="12">
        <f t="shared" si="274"/>
        <v>204303.6</v>
      </c>
      <c r="AF98" s="12">
        <f t="shared" si="274"/>
        <v>204303.6</v>
      </c>
      <c r="AG98" s="12">
        <f t="shared" si="274"/>
        <v>204303.6</v>
      </c>
      <c r="AH98" s="114">
        <f t="shared" ref="AH98:AS98" si="275">SUM(AH90:AH97)</f>
        <v>220647.88800000001</v>
      </c>
      <c r="AI98" s="115">
        <f t="shared" si="275"/>
        <v>220647.88800000001</v>
      </c>
      <c r="AJ98" s="115">
        <f t="shared" si="275"/>
        <v>220647.88800000001</v>
      </c>
      <c r="AK98" s="115">
        <f t="shared" si="275"/>
        <v>220647.88800000001</v>
      </c>
      <c r="AL98" s="115">
        <f t="shared" si="275"/>
        <v>220647.88800000001</v>
      </c>
      <c r="AM98" s="115">
        <f t="shared" si="275"/>
        <v>220647.88800000001</v>
      </c>
      <c r="AN98" s="115">
        <f t="shared" si="275"/>
        <v>220647.88800000001</v>
      </c>
      <c r="AO98" s="115">
        <f t="shared" si="275"/>
        <v>220647.88800000001</v>
      </c>
      <c r="AP98" s="115">
        <f t="shared" si="275"/>
        <v>220647.88800000001</v>
      </c>
      <c r="AQ98" s="115">
        <f t="shared" si="275"/>
        <v>220647.88800000001</v>
      </c>
      <c r="AR98" s="115">
        <f t="shared" si="275"/>
        <v>220647.88800000001</v>
      </c>
      <c r="AS98" s="131">
        <f t="shared" si="275"/>
        <v>220647.88800000001</v>
      </c>
      <c r="AT98" s="144">
        <f t="shared" ref="AT98:BE98" si="276">SUM(AT90:AT97)</f>
        <v>251752.27679999999</v>
      </c>
      <c r="AU98" s="145">
        <f t="shared" si="276"/>
        <v>251752.27679999999</v>
      </c>
      <c r="AV98" s="145">
        <f t="shared" si="276"/>
        <v>251752.27679999999</v>
      </c>
      <c r="AW98" s="145">
        <f t="shared" si="276"/>
        <v>265360.66560000001</v>
      </c>
      <c r="AX98" s="145">
        <f t="shared" si="276"/>
        <v>265360.66560000001</v>
      </c>
      <c r="AY98" s="145">
        <f t="shared" si="276"/>
        <v>287717.05440000002</v>
      </c>
      <c r="AZ98" s="145">
        <f t="shared" si="276"/>
        <v>307157.44320000004</v>
      </c>
      <c r="BA98" s="145">
        <f t="shared" si="276"/>
        <v>307157.44320000004</v>
      </c>
      <c r="BB98" s="145">
        <f t="shared" si="276"/>
        <v>307157.44320000004</v>
      </c>
      <c r="BC98" s="145">
        <f t="shared" si="276"/>
        <v>329513.83199999999</v>
      </c>
      <c r="BD98" s="145">
        <f t="shared" si="276"/>
        <v>329513.83199999999</v>
      </c>
      <c r="BE98" s="161">
        <f t="shared" si="276"/>
        <v>329513.83199999999</v>
      </c>
      <c r="BF98" s="175">
        <f t="shared" ref="BF98:BQ98" si="277">SUM(BF90:BF97)</f>
        <v>362562.60959999997</v>
      </c>
      <c r="BG98" s="176">
        <f t="shared" si="277"/>
        <v>362562.60959999997</v>
      </c>
      <c r="BH98" s="176">
        <f t="shared" si="277"/>
        <v>362562.60959999997</v>
      </c>
      <c r="BI98" s="176">
        <f t="shared" si="277"/>
        <v>362562.60959999997</v>
      </c>
      <c r="BJ98" s="176">
        <f t="shared" si="277"/>
        <v>362562.60959999997</v>
      </c>
      <c r="BK98" s="176">
        <f t="shared" si="277"/>
        <v>362562.60959999997</v>
      </c>
      <c r="BL98" s="176">
        <f t="shared" si="277"/>
        <v>404359.3872</v>
      </c>
      <c r="BM98" s="176">
        <f t="shared" si="277"/>
        <v>404359.3872</v>
      </c>
      <c r="BN98" s="176">
        <f t="shared" si="277"/>
        <v>404359.3872</v>
      </c>
      <c r="BO98" s="176">
        <f t="shared" si="277"/>
        <v>404359.3872</v>
      </c>
      <c r="BP98" s="176">
        <f t="shared" si="277"/>
        <v>413107.3872</v>
      </c>
      <c r="BQ98" s="189">
        <f t="shared" si="277"/>
        <v>413107.3872</v>
      </c>
      <c r="BR98" s="10">
        <f t="shared" ref="BR98:CC98" si="278">SUM(BR90:BR97)</f>
        <v>450043.77600000001</v>
      </c>
      <c r="BS98" s="9">
        <f t="shared" si="278"/>
        <v>450043.77600000001</v>
      </c>
      <c r="BT98" s="9">
        <f t="shared" si="278"/>
        <v>450043.77600000001</v>
      </c>
      <c r="BU98" s="9">
        <f t="shared" si="278"/>
        <v>458791.77600000007</v>
      </c>
      <c r="BV98" s="9">
        <f t="shared" si="278"/>
        <v>458791.77600000007</v>
      </c>
      <c r="BW98" s="9">
        <f t="shared" si="278"/>
        <v>458791.77600000007</v>
      </c>
      <c r="BX98" s="9">
        <f t="shared" si="278"/>
        <v>505448.94240000006</v>
      </c>
      <c r="BY98" s="9">
        <f t="shared" si="278"/>
        <v>522944.94240000006</v>
      </c>
      <c r="BZ98" s="9">
        <f t="shared" si="278"/>
        <v>522944.94240000006</v>
      </c>
      <c r="CA98" s="9">
        <f t="shared" si="278"/>
        <v>522944.94240000006</v>
      </c>
      <c r="CB98" s="9">
        <f t="shared" si="278"/>
        <v>522944.94240000006</v>
      </c>
      <c r="CC98" s="190">
        <f t="shared" si="278"/>
        <v>522944.94240000006</v>
      </c>
      <c r="CE98" s="8">
        <f t="shared" si="225"/>
        <v>371673</v>
      </c>
      <c r="CF98" s="11">
        <f t="shared" si="226"/>
        <v>2252739.6000000006</v>
      </c>
      <c r="CG98" s="131">
        <f t="shared" si="227"/>
        <v>2647774.6559999995</v>
      </c>
      <c r="CH98" s="161">
        <f t="shared" si="228"/>
        <v>3483709.0416000001</v>
      </c>
      <c r="CI98" s="189">
        <f t="shared" si="229"/>
        <v>4619027.9807999991</v>
      </c>
      <c r="CJ98" s="190">
        <f t="shared" si="230"/>
        <v>5846680.3104000008</v>
      </c>
    </row>
    <row r="99" spans="1:88" s="4" customFormat="1">
      <c r="A99" s="17"/>
      <c r="B99" s="37" t="s">
        <v>156</v>
      </c>
      <c r="C99" s="223"/>
      <c r="D99" s="25"/>
      <c r="E99" s="18"/>
      <c r="F99" s="18"/>
      <c r="G99" s="18"/>
      <c r="H99" s="18"/>
      <c r="I99" s="18"/>
      <c r="J99" s="33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6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107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36"/>
      <c r="AU99" s="137"/>
      <c r="AV99" s="137"/>
      <c r="AW99" s="137"/>
      <c r="AX99" s="137"/>
      <c r="AY99" s="137"/>
      <c r="AZ99" s="137"/>
      <c r="BA99" s="137"/>
      <c r="BB99" s="137"/>
      <c r="BC99" s="137"/>
      <c r="BD99" s="137"/>
      <c r="BE99" s="137"/>
      <c r="BF99" s="167"/>
      <c r="BG99" s="168"/>
      <c r="BH99" s="168"/>
      <c r="BI99" s="168"/>
      <c r="BJ99" s="168"/>
      <c r="BK99" s="168"/>
      <c r="BL99" s="168"/>
      <c r="BM99" s="168"/>
      <c r="BN99" s="168"/>
      <c r="BO99" s="168"/>
      <c r="BP99" s="168"/>
      <c r="BQ99" s="168"/>
      <c r="BR99" s="33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E99" s="31"/>
      <c r="CF99" s="34"/>
      <c r="CG99" s="109"/>
      <c r="CH99" s="138"/>
      <c r="CI99" s="169"/>
      <c r="CJ99" s="31"/>
    </row>
    <row r="100" spans="1:88" s="4" customFormat="1">
      <c r="A100" s="17"/>
      <c r="B100" s="30" t="str">
        <f t="shared" ref="B100:B107" si="279">B36</f>
        <v>Additional Position</v>
      </c>
      <c r="C100" s="223" t="s">
        <v>2</v>
      </c>
      <c r="D100" s="222">
        <v>16667</v>
      </c>
      <c r="E100" s="29">
        <f t="shared" ref="E100:I107" si="280">(1+E$69)*D100</f>
        <v>18000.36</v>
      </c>
      <c r="F100" s="29">
        <f t="shared" si="280"/>
        <v>19440.388800000001</v>
      </c>
      <c r="G100" s="29">
        <f t="shared" si="280"/>
        <v>20995.619904000003</v>
      </c>
      <c r="H100" s="29">
        <f t="shared" si="280"/>
        <v>22675.269496320005</v>
      </c>
      <c r="I100" s="29">
        <f t="shared" si="280"/>
        <v>24489.291056025606</v>
      </c>
      <c r="J100" s="21">
        <f t="shared" ref="J100:U100" si="281">$D100*J36</f>
        <v>0</v>
      </c>
      <c r="K100" s="20">
        <f>$D100*K36</f>
        <v>0</v>
      </c>
      <c r="L100" s="20">
        <f t="shared" si="281"/>
        <v>0</v>
      </c>
      <c r="M100" s="20">
        <f t="shared" si="281"/>
        <v>0</v>
      </c>
      <c r="N100" s="20">
        <f t="shared" si="281"/>
        <v>0</v>
      </c>
      <c r="O100" s="20">
        <f t="shared" si="281"/>
        <v>0</v>
      </c>
      <c r="P100" s="20">
        <f t="shared" si="281"/>
        <v>0</v>
      </c>
      <c r="Q100" s="20">
        <f t="shared" si="281"/>
        <v>16667</v>
      </c>
      <c r="R100" s="20">
        <f t="shared" si="281"/>
        <v>16667</v>
      </c>
      <c r="S100" s="20">
        <f t="shared" si="281"/>
        <v>16667</v>
      </c>
      <c r="T100" s="20">
        <f t="shared" si="281"/>
        <v>16667</v>
      </c>
      <c r="U100" s="20">
        <f t="shared" si="281"/>
        <v>16667</v>
      </c>
      <c r="V100" s="24">
        <f t="shared" ref="V100:AG100" si="282">$E100*V36</f>
        <v>18000.36</v>
      </c>
      <c r="W100" s="23">
        <f t="shared" si="282"/>
        <v>18000.36</v>
      </c>
      <c r="X100" s="23">
        <f t="shared" si="282"/>
        <v>18000.36</v>
      </c>
      <c r="Y100" s="23">
        <f t="shared" si="282"/>
        <v>18000.36</v>
      </c>
      <c r="Z100" s="23">
        <f t="shared" si="282"/>
        <v>18000.36</v>
      </c>
      <c r="AA100" s="23">
        <f t="shared" si="282"/>
        <v>18000.36</v>
      </c>
      <c r="AB100" s="23">
        <f t="shared" si="282"/>
        <v>18000.36</v>
      </c>
      <c r="AC100" s="23">
        <f t="shared" si="282"/>
        <v>18000.36</v>
      </c>
      <c r="AD100" s="23">
        <f t="shared" si="282"/>
        <v>18000.36</v>
      </c>
      <c r="AE100" s="23">
        <f t="shared" si="282"/>
        <v>18000.36</v>
      </c>
      <c r="AF100" s="23">
        <f t="shared" si="282"/>
        <v>18000.36</v>
      </c>
      <c r="AG100" s="23">
        <f t="shared" si="282"/>
        <v>18000.36</v>
      </c>
      <c r="AH100" s="120">
        <f t="shared" ref="AH100:AS100" si="283">$F100*AH36</f>
        <v>19440.388800000001</v>
      </c>
      <c r="AI100" s="121">
        <f t="shared" si="283"/>
        <v>19440.388800000001</v>
      </c>
      <c r="AJ100" s="121">
        <f t="shared" si="283"/>
        <v>19440.388800000001</v>
      </c>
      <c r="AK100" s="121">
        <f t="shared" si="283"/>
        <v>19440.388800000001</v>
      </c>
      <c r="AL100" s="121">
        <f t="shared" si="283"/>
        <v>19440.388800000001</v>
      </c>
      <c r="AM100" s="121">
        <f t="shared" si="283"/>
        <v>19440.388800000001</v>
      </c>
      <c r="AN100" s="121">
        <f t="shared" si="283"/>
        <v>19440.388800000001</v>
      </c>
      <c r="AO100" s="121">
        <f t="shared" si="283"/>
        <v>19440.388800000001</v>
      </c>
      <c r="AP100" s="121">
        <f t="shared" si="283"/>
        <v>19440.388800000001</v>
      </c>
      <c r="AQ100" s="121">
        <f t="shared" si="283"/>
        <v>19440.388800000001</v>
      </c>
      <c r="AR100" s="121">
        <f t="shared" si="283"/>
        <v>19440.388800000001</v>
      </c>
      <c r="AS100" s="121">
        <f t="shared" si="283"/>
        <v>19440.388800000001</v>
      </c>
      <c r="AT100" s="150">
        <f t="shared" ref="AT100:BE100" si="284">$F100*AT36</f>
        <v>38880.777600000001</v>
      </c>
      <c r="AU100" s="151">
        <f t="shared" si="284"/>
        <v>38880.777600000001</v>
      </c>
      <c r="AV100" s="151">
        <f t="shared" si="284"/>
        <v>38880.777600000001</v>
      </c>
      <c r="AW100" s="151">
        <f t="shared" si="284"/>
        <v>38880.777600000001</v>
      </c>
      <c r="AX100" s="151">
        <f t="shared" si="284"/>
        <v>38880.777600000001</v>
      </c>
      <c r="AY100" s="151">
        <f t="shared" si="284"/>
        <v>38880.777600000001</v>
      </c>
      <c r="AZ100" s="151">
        <f t="shared" si="284"/>
        <v>38880.777600000001</v>
      </c>
      <c r="BA100" s="151">
        <f t="shared" si="284"/>
        <v>38880.777600000001</v>
      </c>
      <c r="BB100" s="151">
        <f t="shared" si="284"/>
        <v>38880.777600000001</v>
      </c>
      <c r="BC100" s="151">
        <f t="shared" si="284"/>
        <v>38880.777600000001</v>
      </c>
      <c r="BD100" s="151">
        <f t="shared" si="284"/>
        <v>38880.777600000001</v>
      </c>
      <c r="BE100" s="151">
        <f t="shared" si="284"/>
        <v>38880.777600000001</v>
      </c>
      <c r="BF100" s="181">
        <f t="shared" ref="BF100:BQ100" si="285">$F100*BF36</f>
        <v>58321.166400000002</v>
      </c>
      <c r="BG100" s="182">
        <f t="shared" si="285"/>
        <v>58321.166400000002</v>
      </c>
      <c r="BH100" s="182">
        <f t="shared" si="285"/>
        <v>58321.166400000002</v>
      </c>
      <c r="BI100" s="182">
        <f t="shared" si="285"/>
        <v>58321.166400000002</v>
      </c>
      <c r="BJ100" s="182">
        <f t="shared" si="285"/>
        <v>58321.166400000002</v>
      </c>
      <c r="BK100" s="182">
        <f t="shared" si="285"/>
        <v>58321.166400000002</v>
      </c>
      <c r="BL100" s="182">
        <f t="shared" si="285"/>
        <v>58321.166400000002</v>
      </c>
      <c r="BM100" s="182">
        <f t="shared" si="285"/>
        <v>58321.166400000002</v>
      </c>
      <c r="BN100" s="182">
        <f t="shared" si="285"/>
        <v>58321.166400000002</v>
      </c>
      <c r="BO100" s="182">
        <f t="shared" si="285"/>
        <v>58321.166400000002</v>
      </c>
      <c r="BP100" s="182">
        <f t="shared" si="285"/>
        <v>58321.166400000002</v>
      </c>
      <c r="BQ100" s="182">
        <f t="shared" si="285"/>
        <v>58321.166400000002</v>
      </c>
      <c r="BR100" s="21">
        <f t="shared" ref="BR100:CC100" si="286">$F100*BR36</f>
        <v>58321.166400000002</v>
      </c>
      <c r="BS100" s="20">
        <f t="shared" si="286"/>
        <v>58321.166400000002</v>
      </c>
      <c r="BT100" s="20">
        <f t="shared" si="286"/>
        <v>58321.166400000002</v>
      </c>
      <c r="BU100" s="20">
        <f t="shared" si="286"/>
        <v>58321.166400000002</v>
      </c>
      <c r="BV100" s="20">
        <f t="shared" si="286"/>
        <v>58321.166400000002</v>
      </c>
      <c r="BW100" s="20">
        <f t="shared" si="286"/>
        <v>58321.166400000002</v>
      </c>
      <c r="BX100" s="20">
        <f t="shared" si="286"/>
        <v>58321.166400000002</v>
      </c>
      <c r="BY100" s="20">
        <f t="shared" si="286"/>
        <v>58321.166400000002</v>
      </c>
      <c r="BZ100" s="20">
        <f t="shared" si="286"/>
        <v>58321.166400000002</v>
      </c>
      <c r="CA100" s="20">
        <f t="shared" si="286"/>
        <v>58321.166400000002</v>
      </c>
      <c r="CB100" s="20">
        <f t="shared" si="286"/>
        <v>58321.166400000002</v>
      </c>
      <c r="CC100" s="20">
        <f t="shared" si="286"/>
        <v>58321.166400000002</v>
      </c>
      <c r="CE100" s="19">
        <f t="shared" ref="CE100:CE108" si="287">SUM(J100:U100)</f>
        <v>83335</v>
      </c>
      <c r="CF100" s="22">
        <f t="shared" ref="CF100:CF108" si="288">SUM(V100:AG100)</f>
        <v>216004.31999999995</v>
      </c>
      <c r="CG100" s="111">
        <f t="shared" ref="CG100:CG108" si="289">SUM(AH100:AS100)</f>
        <v>233284.66560000007</v>
      </c>
      <c r="CH100" s="141">
        <f t="shared" ref="CH100:CH108" si="290">SUM(AT100:BE100)</f>
        <v>466569.33120000013</v>
      </c>
      <c r="CI100" s="172">
        <f t="shared" ref="CI100:CI108" si="291">SUM(BF100:BQ100)</f>
        <v>699853.99679999996</v>
      </c>
      <c r="CJ100" s="19">
        <f t="shared" ref="CJ100:CJ108" si="292">SUM(BR100:CC100)</f>
        <v>699853.99679999996</v>
      </c>
    </row>
    <row r="101" spans="1:88" s="4" customFormat="1">
      <c r="A101" s="17"/>
      <c r="B101" s="30" t="str">
        <f t="shared" si="279"/>
        <v>Additional Position</v>
      </c>
      <c r="C101" s="223" t="s">
        <v>2</v>
      </c>
      <c r="D101" s="222">
        <v>11667</v>
      </c>
      <c r="E101" s="29">
        <f t="shared" si="280"/>
        <v>12600.36</v>
      </c>
      <c r="F101" s="29">
        <f t="shared" si="280"/>
        <v>13608.388800000001</v>
      </c>
      <c r="G101" s="29">
        <f t="shared" si="280"/>
        <v>14697.059904000002</v>
      </c>
      <c r="H101" s="29">
        <f t="shared" si="280"/>
        <v>15872.824696320004</v>
      </c>
      <c r="I101" s="29">
        <f t="shared" si="280"/>
        <v>17142.650672025604</v>
      </c>
      <c r="J101" s="21">
        <f t="shared" ref="J101:U101" si="293">$D101*J37</f>
        <v>0</v>
      </c>
      <c r="K101" s="20">
        <f t="shared" si="293"/>
        <v>0</v>
      </c>
      <c r="L101" s="20">
        <f t="shared" si="293"/>
        <v>0</v>
      </c>
      <c r="M101" s="20">
        <f t="shared" si="293"/>
        <v>0</v>
      </c>
      <c r="N101" s="20">
        <f t="shared" si="293"/>
        <v>0</v>
      </c>
      <c r="O101" s="20">
        <f t="shared" si="293"/>
        <v>0</v>
      </c>
      <c r="P101" s="20">
        <f t="shared" si="293"/>
        <v>0</v>
      </c>
      <c r="Q101" s="20">
        <f t="shared" si="293"/>
        <v>0</v>
      </c>
      <c r="R101" s="20">
        <f t="shared" si="293"/>
        <v>0</v>
      </c>
      <c r="S101" s="20">
        <f t="shared" si="293"/>
        <v>0</v>
      </c>
      <c r="T101" s="20">
        <f t="shared" si="293"/>
        <v>0</v>
      </c>
      <c r="U101" s="20">
        <f t="shared" si="293"/>
        <v>0</v>
      </c>
      <c r="V101" s="24">
        <f t="shared" ref="V101:AG101" si="294">$E101*V37</f>
        <v>0</v>
      </c>
      <c r="W101" s="23">
        <f t="shared" si="294"/>
        <v>0</v>
      </c>
      <c r="X101" s="23">
        <f t="shared" si="294"/>
        <v>0</v>
      </c>
      <c r="Y101" s="23">
        <f t="shared" si="294"/>
        <v>12600.36</v>
      </c>
      <c r="Z101" s="23">
        <f t="shared" si="294"/>
        <v>12600.36</v>
      </c>
      <c r="AA101" s="23">
        <f t="shared" si="294"/>
        <v>12600.36</v>
      </c>
      <c r="AB101" s="23">
        <f t="shared" si="294"/>
        <v>12600.36</v>
      </c>
      <c r="AC101" s="23">
        <f t="shared" si="294"/>
        <v>12600.36</v>
      </c>
      <c r="AD101" s="23">
        <f t="shared" si="294"/>
        <v>12600.36</v>
      </c>
      <c r="AE101" s="23">
        <f t="shared" si="294"/>
        <v>12600.36</v>
      </c>
      <c r="AF101" s="23">
        <f t="shared" si="294"/>
        <v>12600.36</v>
      </c>
      <c r="AG101" s="23">
        <f t="shared" si="294"/>
        <v>12600.36</v>
      </c>
      <c r="AH101" s="120">
        <f t="shared" ref="AH101:AS101" si="295">$F101*AH37</f>
        <v>13608.388800000001</v>
      </c>
      <c r="AI101" s="121">
        <f t="shared" si="295"/>
        <v>13608.388800000001</v>
      </c>
      <c r="AJ101" s="121">
        <f t="shared" si="295"/>
        <v>13608.388800000001</v>
      </c>
      <c r="AK101" s="121">
        <f t="shared" si="295"/>
        <v>13608.388800000001</v>
      </c>
      <c r="AL101" s="121">
        <f t="shared" si="295"/>
        <v>13608.388800000001</v>
      </c>
      <c r="AM101" s="121">
        <f t="shared" si="295"/>
        <v>13608.388800000001</v>
      </c>
      <c r="AN101" s="121">
        <f t="shared" si="295"/>
        <v>13608.388800000001</v>
      </c>
      <c r="AO101" s="121">
        <f t="shared" si="295"/>
        <v>13608.388800000001</v>
      </c>
      <c r="AP101" s="121">
        <f t="shared" si="295"/>
        <v>13608.388800000001</v>
      </c>
      <c r="AQ101" s="121">
        <f t="shared" si="295"/>
        <v>13608.388800000001</v>
      </c>
      <c r="AR101" s="121">
        <f t="shared" si="295"/>
        <v>13608.388800000001</v>
      </c>
      <c r="AS101" s="121">
        <f t="shared" si="295"/>
        <v>13608.388800000001</v>
      </c>
      <c r="AT101" s="150">
        <f t="shared" ref="AT101:BE101" si="296">$F101*AT37</f>
        <v>13608.388800000001</v>
      </c>
      <c r="AU101" s="151">
        <f t="shared" si="296"/>
        <v>13608.388800000001</v>
      </c>
      <c r="AV101" s="151">
        <f t="shared" si="296"/>
        <v>13608.388800000001</v>
      </c>
      <c r="AW101" s="151">
        <f t="shared" si="296"/>
        <v>13608.388800000001</v>
      </c>
      <c r="AX101" s="151">
        <f t="shared" si="296"/>
        <v>13608.388800000001</v>
      </c>
      <c r="AY101" s="151">
        <f t="shared" si="296"/>
        <v>13608.388800000001</v>
      </c>
      <c r="AZ101" s="151">
        <f t="shared" si="296"/>
        <v>13608.388800000001</v>
      </c>
      <c r="BA101" s="151">
        <f t="shared" si="296"/>
        <v>13608.388800000001</v>
      </c>
      <c r="BB101" s="151">
        <f t="shared" si="296"/>
        <v>13608.388800000001</v>
      </c>
      <c r="BC101" s="151">
        <f t="shared" si="296"/>
        <v>13608.388800000001</v>
      </c>
      <c r="BD101" s="151">
        <f t="shared" si="296"/>
        <v>13608.388800000001</v>
      </c>
      <c r="BE101" s="151">
        <f t="shared" si="296"/>
        <v>13608.388800000001</v>
      </c>
      <c r="BF101" s="181">
        <f t="shared" ref="BF101:BQ101" si="297">$F101*BF37</f>
        <v>13608.388800000001</v>
      </c>
      <c r="BG101" s="182">
        <f t="shared" si="297"/>
        <v>13608.388800000001</v>
      </c>
      <c r="BH101" s="182">
        <f t="shared" si="297"/>
        <v>13608.388800000001</v>
      </c>
      <c r="BI101" s="182">
        <f t="shared" si="297"/>
        <v>13608.388800000001</v>
      </c>
      <c r="BJ101" s="182">
        <f t="shared" si="297"/>
        <v>13608.388800000001</v>
      </c>
      <c r="BK101" s="182">
        <f t="shared" si="297"/>
        <v>13608.388800000001</v>
      </c>
      <c r="BL101" s="182">
        <f t="shared" si="297"/>
        <v>13608.388800000001</v>
      </c>
      <c r="BM101" s="182">
        <f t="shared" si="297"/>
        <v>13608.388800000001</v>
      </c>
      <c r="BN101" s="182">
        <f t="shared" si="297"/>
        <v>13608.388800000001</v>
      </c>
      <c r="BO101" s="182">
        <f t="shared" si="297"/>
        <v>13608.388800000001</v>
      </c>
      <c r="BP101" s="182">
        <f t="shared" si="297"/>
        <v>13608.388800000001</v>
      </c>
      <c r="BQ101" s="182">
        <f t="shared" si="297"/>
        <v>13608.388800000001</v>
      </c>
      <c r="BR101" s="21">
        <f t="shared" ref="BR101:CC101" si="298">$F101*BR37</f>
        <v>27216.777600000001</v>
      </c>
      <c r="BS101" s="20">
        <f t="shared" si="298"/>
        <v>27216.777600000001</v>
      </c>
      <c r="BT101" s="20">
        <f t="shared" si="298"/>
        <v>27216.777600000001</v>
      </c>
      <c r="BU101" s="20">
        <f t="shared" si="298"/>
        <v>27216.777600000001</v>
      </c>
      <c r="BV101" s="20">
        <f t="shared" si="298"/>
        <v>27216.777600000001</v>
      </c>
      <c r="BW101" s="20">
        <f t="shared" si="298"/>
        <v>27216.777600000001</v>
      </c>
      <c r="BX101" s="20">
        <f t="shared" si="298"/>
        <v>27216.777600000001</v>
      </c>
      <c r="BY101" s="20">
        <f t="shared" si="298"/>
        <v>27216.777600000001</v>
      </c>
      <c r="BZ101" s="20">
        <f t="shared" si="298"/>
        <v>27216.777600000001</v>
      </c>
      <c r="CA101" s="20">
        <f t="shared" si="298"/>
        <v>27216.777600000001</v>
      </c>
      <c r="CB101" s="20">
        <f t="shared" si="298"/>
        <v>27216.777600000001</v>
      </c>
      <c r="CC101" s="20">
        <f t="shared" si="298"/>
        <v>27216.777600000001</v>
      </c>
      <c r="CE101" s="19">
        <f t="shared" si="287"/>
        <v>0</v>
      </c>
      <c r="CF101" s="22">
        <f t="shared" si="288"/>
        <v>113403.24</v>
      </c>
      <c r="CG101" s="111">
        <f t="shared" si="289"/>
        <v>163300.66560000001</v>
      </c>
      <c r="CH101" s="141">
        <f t="shared" si="290"/>
        <v>163300.66560000001</v>
      </c>
      <c r="CI101" s="172">
        <f t="shared" si="291"/>
        <v>163300.66560000001</v>
      </c>
      <c r="CJ101" s="19">
        <f t="shared" si="292"/>
        <v>326601.33120000002</v>
      </c>
    </row>
    <row r="102" spans="1:88" s="4" customFormat="1">
      <c r="A102" s="17"/>
      <c r="B102" s="30" t="str">
        <f t="shared" si="279"/>
        <v>Additional Position</v>
      </c>
      <c r="C102" s="223" t="s">
        <v>2</v>
      </c>
      <c r="D102" s="222">
        <v>7500</v>
      </c>
      <c r="E102" s="29">
        <f t="shared" si="280"/>
        <v>8100.0000000000009</v>
      </c>
      <c r="F102" s="29">
        <f t="shared" si="280"/>
        <v>8748.0000000000018</v>
      </c>
      <c r="G102" s="29">
        <f t="shared" si="280"/>
        <v>9447.840000000002</v>
      </c>
      <c r="H102" s="29">
        <f t="shared" si="280"/>
        <v>10203.667200000004</v>
      </c>
      <c r="I102" s="29">
        <f t="shared" si="280"/>
        <v>11019.960576000005</v>
      </c>
      <c r="J102" s="21">
        <f t="shared" ref="J102:U102" si="299">$D102*J38</f>
        <v>0</v>
      </c>
      <c r="K102" s="20">
        <f t="shared" si="299"/>
        <v>0</v>
      </c>
      <c r="L102" s="20">
        <f t="shared" si="299"/>
        <v>0</v>
      </c>
      <c r="M102" s="20">
        <f t="shared" si="299"/>
        <v>0</v>
      </c>
      <c r="N102" s="20">
        <f t="shared" si="299"/>
        <v>0</v>
      </c>
      <c r="O102" s="20">
        <f t="shared" si="299"/>
        <v>0</v>
      </c>
      <c r="P102" s="20">
        <f t="shared" si="299"/>
        <v>0</v>
      </c>
      <c r="Q102" s="20">
        <f t="shared" si="299"/>
        <v>0</v>
      </c>
      <c r="R102" s="20">
        <f t="shared" si="299"/>
        <v>0</v>
      </c>
      <c r="S102" s="20">
        <f t="shared" si="299"/>
        <v>0</v>
      </c>
      <c r="T102" s="20">
        <f t="shared" si="299"/>
        <v>0</v>
      </c>
      <c r="U102" s="20">
        <f t="shared" si="299"/>
        <v>0</v>
      </c>
      <c r="V102" s="24">
        <f t="shared" ref="V102:AG102" si="300">$E102*V38</f>
        <v>0</v>
      </c>
      <c r="W102" s="23">
        <f t="shared" si="300"/>
        <v>0</v>
      </c>
      <c r="X102" s="23">
        <f t="shared" si="300"/>
        <v>0</v>
      </c>
      <c r="Y102" s="23">
        <f t="shared" si="300"/>
        <v>0</v>
      </c>
      <c r="Z102" s="23">
        <f t="shared" si="300"/>
        <v>0</v>
      </c>
      <c r="AA102" s="23">
        <f t="shared" si="300"/>
        <v>0</v>
      </c>
      <c r="AB102" s="23">
        <f t="shared" si="300"/>
        <v>0</v>
      </c>
      <c r="AC102" s="23">
        <f t="shared" si="300"/>
        <v>0</v>
      </c>
      <c r="AD102" s="23">
        <f t="shared" si="300"/>
        <v>0</v>
      </c>
      <c r="AE102" s="23">
        <f t="shared" si="300"/>
        <v>0</v>
      </c>
      <c r="AF102" s="23">
        <f t="shared" si="300"/>
        <v>0</v>
      </c>
      <c r="AG102" s="23">
        <f t="shared" si="300"/>
        <v>0</v>
      </c>
      <c r="AH102" s="120">
        <f t="shared" ref="AH102:AS102" si="301">$F102*AH38</f>
        <v>0</v>
      </c>
      <c r="AI102" s="121">
        <f t="shared" si="301"/>
        <v>0</v>
      </c>
      <c r="AJ102" s="121">
        <f t="shared" si="301"/>
        <v>0</v>
      </c>
      <c r="AK102" s="121">
        <f t="shared" si="301"/>
        <v>0</v>
      </c>
      <c r="AL102" s="121">
        <f t="shared" si="301"/>
        <v>0</v>
      </c>
      <c r="AM102" s="121">
        <f t="shared" si="301"/>
        <v>0</v>
      </c>
      <c r="AN102" s="121">
        <f t="shared" si="301"/>
        <v>0</v>
      </c>
      <c r="AO102" s="121">
        <f t="shared" si="301"/>
        <v>0</v>
      </c>
      <c r="AP102" s="121">
        <f t="shared" si="301"/>
        <v>0</v>
      </c>
      <c r="AQ102" s="121">
        <f t="shared" si="301"/>
        <v>0</v>
      </c>
      <c r="AR102" s="121">
        <f t="shared" si="301"/>
        <v>0</v>
      </c>
      <c r="AS102" s="121">
        <f t="shared" si="301"/>
        <v>0</v>
      </c>
      <c r="AT102" s="150">
        <f t="shared" ref="AT102:BE102" si="302">$F102*AT38</f>
        <v>8748.0000000000018</v>
      </c>
      <c r="AU102" s="151">
        <f t="shared" si="302"/>
        <v>8748.0000000000018</v>
      </c>
      <c r="AV102" s="151">
        <f t="shared" si="302"/>
        <v>8748.0000000000018</v>
      </c>
      <c r="AW102" s="151">
        <f t="shared" si="302"/>
        <v>8748.0000000000018</v>
      </c>
      <c r="AX102" s="151">
        <f t="shared" si="302"/>
        <v>8748.0000000000018</v>
      </c>
      <c r="AY102" s="151">
        <f t="shared" si="302"/>
        <v>8748.0000000000018</v>
      </c>
      <c r="AZ102" s="151">
        <f t="shared" si="302"/>
        <v>8748.0000000000018</v>
      </c>
      <c r="BA102" s="151">
        <f t="shared" si="302"/>
        <v>8748.0000000000018</v>
      </c>
      <c r="BB102" s="151">
        <f t="shared" si="302"/>
        <v>8748.0000000000018</v>
      </c>
      <c r="BC102" s="151">
        <f t="shared" si="302"/>
        <v>8748.0000000000018</v>
      </c>
      <c r="BD102" s="151">
        <f t="shared" si="302"/>
        <v>8748.0000000000018</v>
      </c>
      <c r="BE102" s="151">
        <f t="shared" si="302"/>
        <v>8748.0000000000018</v>
      </c>
      <c r="BF102" s="181">
        <f t="shared" ref="BF102:BQ102" si="303">$F102*BF38</f>
        <v>8748.0000000000018</v>
      </c>
      <c r="BG102" s="182">
        <f t="shared" si="303"/>
        <v>8748.0000000000018</v>
      </c>
      <c r="BH102" s="182">
        <f t="shared" si="303"/>
        <v>8748.0000000000018</v>
      </c>
      <c r="BI102" s="182">
        <f t="shared" si="303"/>
        <v>8748.0000000000018</v>
      </c>
      <c r="BJ102" s="182">
        <f t="shared" si="303"/>
        <v>8748.0000000000018</v>
      </c>
      <c r="BK102" s="182">
        <f t="shared" si="303"/>
        <v>8748.0000000000018</v>
      </c>
      <c r="BL102" s="182">
        <f t="shared" si="303"/>
        <v>8748.0000000000018</v>
      </c>
      <c r="BM102" s="182">
        <f t="shared" si="303"/>
        <v>8748.0000000000018</v>
      </c>
      <c r="BN102" s="182">
        <f t="shared" si="303"/>
        <v>8748.0000000000018</v>
      </c>
      <c r="BO102" s="182">
        <f t="shared" si="303"/>
        <v>8748.0000000000018</v>
      </c>
      <c r="BP102" s="182">
        <f t="shared" si="303"/>
        <v>8748.0000000000018</v>
      </c>
      <c r="BQ102" s="182">
        <f t="shared" si="303"/>
        <v>8748.0000000000018</v>
      </c>
      <c r="BR102" s="21">
        <f t="shared" ref="BR102:CC102" si="304">$F102*BR38</f>
        <v>17496.000000000004</v>
      </c>
      <c r="BS102" s="20">
        <f t="shared" si="304"/>
        <v>17496.000000000004</v>
      </c>
      <c r="BT102" s="20">
        <f t="shared" si="304"/>
        <v>17496.000000000004</v>
      </c>
      <c r="BU102" s="20">
        <f t="shared" si="304"/>
        <v>17496.000000000004</v>
      </c>
      <c r="BV102" s="20">
        <f t="shared" si="304"/>
        <v>17496.000000000004</v>
      </c>
      <c r="BW102" s="20">
        <f t="shared" si="304"/>
        <v>17496.000000000004</v>
      </c>
      <c r="BX102" s="20">
        <f t="shared" si="304"/>
        <v>17496.000000000004</v>
      </c>
      <c r="BY102" s="20">
        <f t="shared" si="304"/>
        <v>17496.000000000004</v>
      </c>
      <c r="BZ102" s="20">
        <f t="shared" si="304"/>
        <v>17496.000000000004</v>
      </c>
      <c r="CA102" s="20">
        <f t="shared" si="304"/>
        <v>17496.000000000004</v>
      </c>
      <c r="CB102" s="20">
        <f t="shared" si="304"/>
        <v>17496.000000000004</v>
      </c>
      <c r="CC102" s="20">
        <f t="shared" si="304"/>
        <v>17496.000000000004</v>
      </c>
      <c r="CE102" s="19">
        <f t="shared" si="287"/>
        <v>0</v>
      </c>
      <c r="CF102" s="22">
        <f t="shared" si="288"/>
        <v>0</v>
      </c>
      <c r="CG102" s="111">
        <f t="shared" si="289"/>
        <v>0</v>
      </c>
      <c r="CH102" s="141">
        <f t="shared" si="290"/>
        <v>104976.00000000001</v>
      </c>
      <c r="CI102" s="172">
        <f t="shared" si="291"/>
        <v>104976.00000000001</v>
      </c>
      <c r="CJ102" s="19">
        <f t="shared" si="292"/>
        <v>209952.00000000003</v>
      </c>
    </row>
    <row r="103" spans="1:88" s="4" customFormat="1">
      <c r="A103" s="17"/>
      <c r="B103" s="30" t="str">
        <f t="shared" si="279"/>
        <v>Additional Position</v>
      </c>
      <c r="C103" s="223" t="s">
        <v>2</v>
      </c>
      <c r="D103" s="222">
        <v>3333</v>
      </c>
      <c r="E103" s="29">
        <f t="shared" si="280"/>
        <v>3599.6400000000003</v>
      </c>
      <c r="F103" s="29">
        <f t="shared" si="280"/>
        <v>3887.6112000000007</v>
      </c>
      <c r="G103" s="29">
        <f t="shared" si="280"/>
        <v>4198.6200960000015</v>
      </c>
      <c r="H103" s="29">
        <f t="shared" si="280"/>
        <v>4534.5097036800016</v>
      </c>
      <c r="I103" s="29">
        <f t="shared" si="280"/>
        <v>4897.2704799744024</v>
      </c>
      <c r="J103" s="21">
        <f t="shared" ref="J103:U103" si="305">$D103*J39</f>
        <v>0</v>
      </c>
      <c r="K103" s="20">
        <f t="shared" si="305"/>
        <v>0</v>
      </c>
      <c r="L103" s="20">
        <f t="shared" si="305"/>
        <v>0</v>
      </c>
      <c r="M103" s="20">
        <f t="shared" si="305"/>
        <v>0</v>
      </c>
      <c r="N103" s="20">
        <f t="shared" si="305"/>
        <v>0</v>
      </c>
      <c r="O103" s="20">
        <f t="shared" si="305"/>
        <v>0</v>
      </c>
      <c r="P103" s="20">
        <f t="shared" si="305"/>
        <v>0</v>
      </c>
      <c r="Q103" s="20">
        <f t="shared" si="305"/>
        <v>0</v>
      </c>
      <c r="R103" s="20">
        <f t="shared" si="305"/>
        <v>0</v>
      </c>
      <c r="S103" s="20">
        <f t="shared" si="305"/>
        <v>0</v>
      </c>
      <c r="T103" s="20">
        <f t="shared" si="305"/>
        <v>0</v>
      </c>
      <c r="U103" s="20">
        <f t="shared" si="305"/>
        <v>0</v>
      </c>
      <c r="V103" s="24">
        <f t="shared" ref="V103:AG103" si="306">$E103*V39</f>
        <v>0</v>
      </c>
      <c r="W103" s="23">
        <f t="shared" si="306"/>
        <v>0</v>
      </c>
      <c r="X103" s="23">
        <f t="shared" si="306"/>
        <v>0</v>
      </c>
      <c r="Y103" s="23">
        <f t="shared" si="306"/>
        <v>0</v>
      </c>
      <c r="Z103" s="23">
        <f t="shared" si="306"/>
        <v>0</v>
      </c>
      <c r="AA103" s="23">
        <f t="shared" si="306"/>
        <v>0</v>
      </c>
      <c r="AB103" s="23">
        <f t="shared" si="306"/>
        <v>0</v>
      </c>
      <c r="AC103" s="23">
        <f t="shared" si="306"/>
        <v>0</v>
      </c>
      <c r="AD103" s="23">
        <f t="shared" si="306"/>
        <v>0</v>
      </c>
      <c r="AE103" s="23">
        <f t="shared" si="306"/>
        <v>0</v>
      </c>
      <c r="AF103" s="23">
        <f t="shared" si="306"/>
        <v>0</v>
      </c>
      <c r="AG103" s="23">
        <f t="shared" si="306"/>
        <v>0</v>
      </c>
      <c r="AH103" s="120">
        <f t="shared" ref="AH103:AS103" si="307">$F103*AH39</f>
        <v>0</v>
      </c>
      <c r="AI103" s="121">
        <f t="shared" si="307"/>
        <v>0</v>
      </c>
      <c r="AJ103" s="121">
        <f t="shared" si="307"/>
        <v>0</v>
      </c>
      <c r="AK103" s="121">
        <f t="shared" si="307"/>
        <v>0</v>
      </c>
      <c r="AL103" s="121">
        <f t="shared" si="307"/>
        <v>0</v>
      </c>
      <c r="AM103" s="121">
        <f t="shared" si="307"/>
        <v>0</v>
      </c>
      <c r="AN103" s="121">
        <f t="shared" si="307"/>
        <v>0</v>
      </c>
      <c r="AO103" s="121">
        <f t="shared" si="307"/>
        <v>0</v>
      </c>
      <c r="AP103" s="121">
        <f t="shared" si="307"/>
        <v>0</v>
      </c>
      <c r="AQ103" s="121">
        <f t="shared" si="307"/>
        <v>0</v>
      </c>
      <c r="AR103" s="121">
        <f t="shared" si="307"/>
        <v>0</v>
      </c>
      <c r="AS103" s="121">
        <f t="shared" si="307"/>
        <v>0</v>
      </c>
      <c r="AT103" s="150">
        <f t="shared" ref="AT103:BE103" si="308">$F103*AT39</f>
        <v>0</v>
      </c>
      <c r="AU103" s="151">
        <f t="shared" si="308"/>
        <v>0</v>
      </c>
      <c r="AV103" s="151">
        <f t="shared" si="308"/>
        <v>0</v>
      </c>
      <c r="AW103" s="151">
        <f t="shared" si="308"/>
        <v>0</v>
      </c>
      <c r="AX103" s="151">
        <f t="shared" si="308"/>
        <v>0</v>
      </c>
      <c r="AY103" s="151">
        <f t="shared" si="308"/>
        <v>0</v>
      </c>
      <c r="AZ103" s="151">
        <f t="shared" si="308"/>
        <v>0</v>
      </c>
      <c r="BA103" s="151">
        <f t="shared" si="308"/>
        <v>0</v>
      </c>
      <c r="BB103" s="151">
        <f t="shared" si="308"/>
        <v>0</v>
      </c>
      <c r="BC103" s="151">
        <f t="shared" si="308"/>
        <v>0</v>
      </c>
      <c r="BD103" s="151">
        <f t="shared" si="308"/>
        <v>0</v>
      </c>
      <c r="BE103" s="151">
        <f t="shared" si="308"/>
        <v>0</v>
      </c>
      <c r="BF103" s="181">
        <f t="shared" ref="BF103:BQ103" si="309">$F103*BF39</f>
        <v>0</v>
      </c>
      <c r="BG103" s="182">
        <f t="shared" si="309"/>
        <v>0</v>
      </c>
      <c r="BH103" s="182">
        <f t="shared" si="309"/>
        <v>0</v>
      </c>
      <c r="BI103" s="182">
        <f t="shared" si="309"/>
        <v>0</v>
      </c>
      <c r="BJ103" s="182">
        <f t="shared" si="309"/>
        <v>0</v>
      </c>
      <c r="BK103" s="182">
        <f t="shared" si="309"/>
        <v>0</v>
      </c>
      <c r="BL103" s="182">
        <f t="shared" si="309"/>
        <v>0</v>
      </c>
      <c r="BM103" s="182">
        <f t="shared" si="309"/>
        <v>0</v>
      </c>
      <c r="BN103" s="182">
        <f t="shared" si="309"/>
        <v>0</v>
      </c>
      <c r="BO103" s="182">
        <f t="shared" si="309"/>
        <v>0</v>
      </c>
      <c r="BP103" s="182">
        <f t="shared" si="309"/>
        <v>0</v>
      </c>
      <c r="BQ103" s="182">
        <f t="shared" si="309"/>
        <v>0</v>
      </c>
      <c r="BR103" s="21">
        <f t="shared" ref="BR103:CC103" si="310">$F103*BR39</f>
        <v>0</v>
      </c>
      <c r="BS103" s="20">
        <f t="shared" si="310"/>
        <v>0</v>
      </c>
      <c r="BT103" s="20">
        <f t="shared" si="310"/>
        <v>0</v>
      </c>
      <c r="BU103" s="20">
        <f t="shared" si="310"/>
        <v>0</v>
      </c>
      <c r="BV103" s="20">
        <f t="shared" si="310"/>
        <v>0</v>
      </c>
      <c r="BW103" s="20">
        <f t="shared" si="310"/>
        <v>0</v>
      </c>
      <c r="BX103" s="20">
        <f t="shared" si="310"/>
        <v>0</v>
      </c>
      <c r="BY103" s="20">
        <f t="shared" si="310"/>
        <v>0</v>
      </c>
      <c r="BZ103" s="20">
        <f t="shared" si="310"/>
        <v>0</v>
      </c>
      <c r="CA103" s="20">
        <f t="shared" si="310"/>
        <v>0</v>
      </c>
      <c r="CB103" s="20">
        <f t="shared" si="310"/>
        <v>0</v>
      </c>
      <c r="CC103" s="20">
        <f t="shared" si="310"/>
        <v>0</v>
      </c>
      <c r="CE103" s="19">
        <f t="shared" si="287"/>
        <v>0</v>
      </c>
      <c r="CF103" s="22">
        <f t="shared" si="288"/>
        <v>0</v>
      </c>
      <c r="CG103" s="111">
        <f t="shared" si="289"/>
        <v>0</v>
      </c>
      <c r="CH103" s="141">
        <f t="shared" si="290"/>
        <v>0</v>
      </c>
      <c r="CI103" s="172">
        <f t="shared" si="291"/>
        <v>0</v>
      </c>
      <c r="CJ103" s="19">
        <f t="shared" si="292"/>
        <v>0</v>
      </c>
    </row>
    <row r="104" spans="1:88" s="4" customFormat="1">
      <c r="A104" s="17"/>
      <c r="B104" s="30" t="str">
        <f t="shared" si="279"/>
        <v>Additional Position</v>
      </c>
      <c r="C104" s="223" t="s">
        <v>2</v>
      </c>
      <c r="D104" s="222">
        <v>0</v>
      </c>
      <c r="E104" s="29">
        <f t="shared" si="280"/>
        <v>0</v>
      </c>
      <c r="F104" s="29">
        <f t="shared" si="280"/>
        <v>0</v>
      </c>
      <c r="G104" s="29">
        <f t="shared" si="280"/>
        <v>0</v>
      </c>
      <c r="H104" s="29">
        <f t="shared" si="280"/>
        <v>0</v>
      </c>
      <c r="I104" s="29">
        <f t="shared" si="280"/>
        <v>0</v>
      </c>
      <c r="J104" s="21">
        <f t="shared" ref="J104:U104" si="311">$D104*J40</f>
        <v>0</v>
      </c>
      <c r="K104" s="20">
        <f t="shared" si="311"/>
        <v>0</v>
      </c>
      <c r="L104" s="20">
        <f t="shared" si="311"/>
        <v>0</v>
      </c>
      <c r="M104" s="20">
        <f t="shared" si="311"/>
        <v>0</v>
      </c>
      <c r="N104" s="20">
        <f t="shared" si="311"/>
        <v>0</v>
      </c>
      <c r="O104" s="20">
        <f t="shared" si="311"/>
        <v>0</v>
      </c>
      <c r="P104" s="20">
        <f t="shared" si="311"/>
        <v>0</v>
      </c>
      <c r="Q104" s="20">
        <f t="shared" si="311"/>
        <v>0</v>
      </c>
      <c r="R104" s="20">
        <f t="shared" si="311"/>
        <v>0</v>
      </c>
      <c r="S104" s="20">
        <f t="shared" si="311"/>
        <v>0</v>
      </c>
      <c r="T104" s="20">
        <f t="shared" si="311"/>
        <v>0</v>
      </c>
      <c r="U104" s="20">
        <f t="shared" si="311"/>
        <v>0</v>
      </c>
      <c r="V104" s="24">
        <f t="shared" ref="V104:AG104" si="312">$E104*V40</f>
        <v>0</v>
      </c>
      <c r="W104" s="23">
        <f t="shared" si="312"/>
        <v>0</v>
      </c>
      <c r="X104" s="23">
        <f t="shared" si="312"/>
        <v>0</v>
      </c>
      <c r="Y104" s="23">
        <f t="shared" si="312"/>
        <v>0</v>
      </c>
      <c r="Z104" s="23">
        <f t="shared" si="312"/>
        <v>0</v>
      </c>
      <c r="AA104" s="23">
        <f t="shared" si="312"/>
        <v>0</v>
      </c>
      <c r="AB104" s="23">
        <f t="shared" si="312"/>
        <v>0</v>
      </c>
      <c r="AC104" s="23">
        <f t="shared" si="312"/>
        <v>0</v>
      </c>
      <c r="AD104" s="23">
        <f t="shared" si="312"/>
        <v>0</v>
      </c>
      <c r="AE104" s="23">
        <f t="shared" si="312"/>
        <v>0</v>
      </c>
      <c r="AF104" s="23">
        <f t="shared" si="312"/>
        <v>0</v>
      </c>
      <c r="AG104" s="23">
        <f t="shared" si="312"/>
        <v>0</v>
      </c>
      <c r="AH104" s="120">
        <f t="shared" ref="AH104:AS104" si="313">$F104*AH40</f>
        <v>0</v>
      </c>
      <c r="AI104" s="121">
        <f t="shared" si="313"/>
        <v>0</v>
      </c>
      <c r="AJ104" s="121">
        <f t="shared" si="313"/>
        <v>0</v>
      </c>
      <c r="AK104" s="121">
        <f t="shared" si="313"/>
        <v>0</v>
      </c>
      <c r="AL104" s="121">
        <f t="shared" si="313"/>
        <v>0</v>
      </c>
      <c r="AM104" s="121">
        <f t="shared" si="313"/>
        <v>0</v>
      </c>
      <c r="AN104" s="121">
        <f t="shared" si="313"/>
        <v>0</v>
      </c>
      <c r="AO104" s="121">
        <f t="shared" si="313"/>
        <v>0</v>
      </c>
      <c r="AP104" s="121">
        <f t="shared" si="313"/>
        <v>0</v>
      </c>
      <c r="AQ104" s="121">
        <f t="shared" si="313"/>
        <v>0</v>
      </c>
      <c r="AR104" s="121">
        <f t="shared" si="313"/>
        <v>0</v>
      </c>
      <c r="AS104" s="121">
        <f t="shared" si="313"/>
        <v>0</v>
      </c>
      <c r="AT104" s="150">
        <f t="shared" ref="AT104:BE104" si="314">$F104*AT40</f>
        <v>0</v>
      </c>
      <c r="AU104" s="151">
        <f t="shared" si="314"/>
        <v>0</v>
      </c>
      <c r="AV104" s="151">
        <f t="shared" si="314"/>
        <v>0</v>
      </c>
      <c r="AW104" s="151">
        <f t="shared" si="314"/>
        <v>0</v>
      </c>
      <c r="AX104" s="151">
        <f t="shared" si="314"/>
        <v>0</v>
      </c>
      <c r="AY104" s="151">
        <f t="shared" si="314"/>
        <v>0</v>
      </c>
      <c r="AZ104" s="151">
        <f t="shared" si="314"/>
        <v>0</v>
      </c>
      <c r="BA104" s="151">
        <f t="shared" si="314"/>
        <v>0</v>
      </c>
      <c r="BB104" s="151">
        <f t="shared" si="314"/>
        <v>0</v>
      </c>
      <c r="BC104" s="151">
        <f t="shared" si="314"/>
        <v>0</v>
      </c>
      <c r="BD104" s="151">
        <f t="shared" si="314"/>
        <v>0</v>
      </c>
      <c r="BE104" s="151">
        <f t="shared" si="314"/>
        <v>0</v>
      </c>
      <c r="BF104" s="181">
        <f t="shared" ref="BF104:BQ104" si="315">$F104*BF40</f>
        <v>0</v>
      </c>
      <c r="BG104" s="182">
        <f t="shared" si="315"/>
        <v>0</v>
      </c>
      <c r="BH104" s="182">
        <f t="shared" si="315"/>
        <v>0</v>
      </c>
      <c r="BI104" s="182">
        <f t="shared" si="315"/>
        <v>0</v>
      </c>
      <c r="BJ104" s="182">
        <f t="shared" si="315"/>
        <v>0</v>
      </c>
      <c r="BK104" s="182">
        <f t="shared" si="315"/>
        <v>0</v>
      </c>
      <c r="BL104" s="182">
        <f t="shared" si="315"/>
        <v>0</v>
      </c>
      <c r="BM104" s="182">
        <f t="shared" si="315"/>
        <v>0</v>
      </c>
      <c r="BN104" s="182">
        <f t="shared" si="315"/>
        <v>0</v>
      </c>
      <c r="BO104" s="182">
        <f t="shared" si="315"/>
        <v>0</v>
      </c>
      <c r="BP104" s="182">
        <f t="shared" si="315"/>
        <v>0</v>
      </c>
      <c r="BQ104" s="182">
        <f t="shared" si="315"/>
        <v>0</v>
      </c>
      <c r="BR104" s="21">
        <f t="shared" ref="BR104:CC104" si="316">$F104*BR40</f>
        <v>0</v>
      </c>
      <c r="BS104" s="20">
        <f t="shared" si="316"/>
        <v>0</v>
      </c>
      <c r="BT104" s="20">
        <f t="shared" si="316"/>
        <v>0</v>
      </c>
      <c r="BU104" s="20">
        <f t="shared" si="316"/>
        <v>0</v>
      </c>
      <c r="BV104" s="20">
        <f t="shared" si="316"/>
        <v>0</v>
      </c>
      <c r="BW104" s="20">
        <f t="shared" si="316"/>
        <v>0</v>
      </c>
      <c r="BX104" s="20">
        <f t="shared" si="316"/>
        <v>0</v>
      </c>
      <c r="BY104" s="20">
        <f t="shared" si="316"/>
        <v>0</v>
      </c>
      <c r="BZ104" s="20">
        <f t="shared" si="316"/>
        <v>0</v>
      </c>
      <c r="CA104" s="20">
        <f t="shared" si="316"/>
        <v>0</v>
      </c>
      <c r="CB104" s="20">
        <f t="shared" si="316"/>
        <v>0</v>
      </c>
      <c r="CC104" s="20">
        <f t="shared" si="316"/>
        <v>0</v>
      </c>
      <c r="CE104" s="19">
        <f t="shared" si="287"/>
        <v>0</v>
      </c>
      <c r="CF104" s="22">
        <f t="shared" si="288"/>
        <v>0</v>
      </c>
      <c r="CG104" s="111">
        <f t="shared" si="289"/>
        <v>0</v>
      </c>
      <c r="CH104" s="141">
        <f t="shared" si="290"/>
        <v>0</v>
      </c>
      <c r="CI104" s="172">
        <f t="shared" si="291"/>
        <v>0</v>
      </c>
      <c r="CJ104" s="19">
        <f t="shared" si="292"/>
        <v>0</v>
      </c>
    </row>
    <row r="105" spans="1:88" s="4" customFormat="1">
      <c r="A105" s="17"/>
      <c r="B105" s="30" t="str">
        <f t="shared" si="279"/>
        <v>Additional Position</v>
      </c>
      <c r="C105" s="223" t="s">
        <v>2</v>
      </c>
      <c r="D105" s="222">
        <v>0</v>
      </c>
      <c r="E105" s="29">
        <f t="shared" si="280"/>
        <v>0</v>
      </c>
      <c r="F105" s="29">
        <f t="shared" si="280"/>
        <v>0</v>
      </c>
      <c r="G105" s="29">
        <f t="shared" si="280"/>
        <v>0</v>
      </c>
      <c r="H105" s="29">
        <f t="shared" si="280"/>
        <v>0</v>
      </c>
      <c r="I105" s="29">
        <f t="shared" si="280"/>
        <v>0</v>
      </c>
      <c r="J105" s="21">
        <f t="shared" ref="J105:U105" si="317">$D105*J41</f>
        <v>0</v>
      </c>
      <c r="K105" s="20">
        <f t="shared" si="317"/>
        <v>0</v>
      </c>
      <c r="L105" s="20">
        <f t="shared" si="317"/>
        <v>0</v>
      </c>
      <c r="M105" s="20">
        <f t="shared" si="317"/>
        <v>0</v>
      </c>
      <c r="N105" s="20">
        <f t="shared" si="317"/>
        <v>0</v>
      </c>
      <c r="O105" s="20">
        <f t="shared" si="317"/>
        <v>0</v>
      </c>
      <c r="P105" s="20">
        <f t="shared" si="317"/>
        <v>0</v>
      </c>
      <c r="Q105" s="20">
        <f t="shared" si="317"/>
        <v>0</v>
      </c>
      <c r="R105" s="20">
        <f t="shared" si="317"/>
        <v>0</v>
      </c>
      <c r="S105" s="20">
        <f t="shared" si="317"/>
        <v>0</v>
      </c>
      <c r="T105" s="20">
        <f t="shared" si="317"/>
        <v>0</v>
      </c>
      <c r="U105" s="20">
        <f t="shared" si="317"/>
        <v>0</v>
      </c>
      <c r="V105" s="24">
        <f t="shared" ref="V105:AG105" si="318">$E105*V41</f>
        <v>0</v>
      </c>
      <c r="W105" s="23">
        <f t="shared" si="318"/>
        <v>0</v>
      </c>
      <c r="X105" s="23">
        <f t="shared" si="318"/>
        <v>0</v>
      </c>
      <c r="Y105" s="23">
        <f t="shared" si="318"/>
        <v>0</v>
      </c>
      <c r="Z105" s="23">
        <f t="shared" si="318"/>
        <v>0</v>
      </c>
      <c r="AA105" s="23">
        <f t="shared" si="318"/>
        <v>0</v>
      </c>
      <c r="AB105" s="23">
        <f t="shared" si="318"/>
        <v>0</v>
      </c>
      <c r="AC105" s="23">
        <f t="shared" si="318"/>
        <v>0</v>
      </c>
      <c r="AD105" s="23">
        <f t="shared" si="318"/>
        <v>0</v>
      </c>
      <c r="AE105" s="23">
        <f t="shared" si="318"/>
        <v>0</v>
      </c>
      <c r="AF105" s="23">
        <f t="shared" si="318"/>
        <v>0</v>
      </c>
      <c r="AG105" s="23">
        <f t="shared" si="318"/>
        <v>0</v>
      </c>
      <c r="AH105" s="120">
        <f t="shared" ref="AH105:AS105" si="319">$F105*AH41</f>
        <v>0</v>
      </c>
      <c r="AI105" s="121">
        <f t="shared" si="319"/>
        <v>0</v>
      </c>
      <c r="AJ105" s="121">
        <f t="shared" si="319"/>
        <v>0</v>
      </c>
      <c r="AK105" s="121">
        <f t="shared" si="319"/>
        <v>0</v>
      </c>
      <c r="AL105" s="121">
        <f t="shared" si="319"/>
        <v>0</v>
      </c>
      <c r="AM105" s="121">
        <f t="shared" si="319"/>
        <v>0</v>
      </c>
      <c r="AN105" s="121">
        <f t="shared" si="319"/>
        <v>0</v>
      </c>
      <c r="AO105" s="121">
        <f t="shared" si="319"/>
        <v>0</v>
      </c>
      <c r="AP105" s="121">
        <f t="shared" si="319"/>
        <v>0</v>
      </c>
      <c r="AQ105" s="121">
        <f t="shared" si="319"/>
        <v>0</v>
      </c>
      <c r="AR105" s="121">
        <f t="shared" si="319"/>
        <v>0</v>
      </c>
      <c r="AS105" s="121">
        <f t="shared" si="319"/>
        <v>0</v>
      </c>
      <c r="AT105" s="150">
        <f t="shared" ref="AT105:BE105" si="320">$F105*AT41</f>
        <v>0</v>
      </c>
      <c r="AU105" s="151">
        <f t="shared" si="320"/>
        <v>0</v>
      </c>
      <c r="AV105" s="151">
        <f t="shared" si="320"/>
        <v>0</v>
      </c>
      <c r="AW105" s="151">
        <f t="shared" si="320"/>
        <v>0</v>
      </c>
      <c r="AX105" s="151">
        <f t="shared" si="320"/>
        <v>0</v>
      </c>
      <c r="AY105" s="151">
        <f t="shared" si="320"/>
        <v>0</v>
      </c>
      <c r="AZ105" s="151">
        <f t="shared" si="320"/>
        <v>0</v>
      </c>
      <c r="BA105" s="151">
        <f t="shared" si="320"/>
        <v>0</v>
      </c>
      <c r="BB105" s="151">
        <f t="shared" si="320"/>
        <v>0</v>
      </c>
      <c r="BC105" s="151">
        <f t="shared" si="320"/>
        <v>0</v>
      </c>
      <c r="BD105" s="151">
        <f t="shared" si="320"/>
        <v>0</v>
      </c>
      <c r="BE105" s="151">
        <f t="shared" si="320"/>
        <v>0</v>
      </c>
      <c r="BF105" s="181">
        <f t="shared" ref="BF105:BQ105" si="321">$F105*BF41</f>
        <v>0</v>
      </c>
      <c r="BG105" s="182">
        <f t="shared" si="321"/>
        <v>0</v>
      </c>
      <c r="BH105" s="182">
        <f t="shared" si="321"/>
        <v>0</v>
      </c>
      <c r="BI105" s="182">
        <f t="shared" si="321"/>
        <v>0</v>
      </c>
      <c r="BJ105" s="182">
        <f t="shared" si="321"/>
        <v>0</v>
      </c>
      <c r="BK105" s="182">
        <f t="shared" si="321"/>
        <v>0</v>
      </c>
      <c r="BL105" s="182">
        <f t="shared" si="321"/>
        <v>0</v>
      </c>
      <c r="BM105" s="182">
        <f t="shared" si="321"/>
        <v>0</v>
      </c>
      <c r="BN105" s="182">
        <f t="shared" si="321"/>
        <v>0</v>
      </c>
      <c r="BO105" s="182">
        <f t="shared" si="321"/>
        <v>0</v>
      </c>
      <c r="BP105" s="182">
        <f t="shared" si="321"/>
        <v>0</v>
      </c>
      <c r="BQ105" s="182">
        <f t="shared" si="321"/>
        <v>0</v>
      </c>
      <c r="BR105" s="21">
        <f t="shared" ref="BR105:CC105" si="322">$F105*BR41</f>
        <v>0</v>
      </c>
      <c r="BS105" s="20">
        <f t="shared" si="322"/>
        <v>0</v>
      </c>
      <c r="BT105" s="20">
        <f t="shared" si="322"/>
        <v>0</v>
      </c>
      <c r="BU105" s="20">
        <f t="shared" si="322"/>
        <v>0</v>
      </c>
      <c r="BV105" s="20">
        <f t="shared" si="322"/>
        <v>0</v>
      </c>
      <c r="BW105" s="20">
        <f t="shared" si="322"/>
        <v>0</v>
      </c>
      <c r="BX105" s="20">
        <f t="shared" si="322"/>
        <v>0</v>
      </c>
      <c r="BY105" s="20">
        <f t="shared" si="322"/>
        <v>0</v>
      </c>
      <c r="BZ105" s="20">
        <f t="shared" si="322"/>
        <v>0</v>
      </c>
      <c r="CA105" s="20">
        <f t="shared" si="322"/>
        <v>0</v>
      </c>
      <c r="CB105" s="20">
        <f t="shared" si="322"/>
        <v>0</v>
      </c>
      <c r="CC105" s="20">
        <f t="shared" si="322"/>
        <v>0</v>
      </c>
      <c r="CE105" s="19">
        <f t="shared" si="287"/>
        <v>0</v>
      </c>
      <c r="CF105" s="22">
        <f t="shared" si="288"/>
        <v>0</v>
      </c>
      <c r="CG105" s="111">
        <f t="shared" si="289"/>
        <v>0</v>
      </c>
      <c r="CH105" s="141">
        <f t="shared" si="290"/>
        <v>0</v>
      </c>
      <c r="CI105" s="172">
        <f t="shared" si="291"/>
        <v>0</v>
      </c>
      <c r="CJ105" s="19">
        <f t="shared" si="292"/>
        <v>0</v>
      </c>
    </row>
    <row r="106" spans="1:88" s="4" customFormat="1">
      <c r="A106" s="17"/>
      <c r="B106" s="30" t="str">
        <f t="shared" si="279"/>
        <v>Additional Position</v>
      </c>
      <c r="C106" s="223" t="s">
        <v>2</v>
      </c>
      <c r="D106" s="222">
        <v>0</v>
      </c>
      <c r="E106" s="29">
        <f t="shared" si="280"/>
        <v>0</v>
      </c>
      <c r="F106" s="29">
        <f t="shared" si="280"/>
        <v>0</v>
      </c>
      <c r="G106" s="29">
        <f t="shared" si="280"/>
        <v>0</v>
      </c>
      <c r="H106" s="29">
        <f t="shared" si="280"/>
        <v>0</v>
      </c>
      <c r="I106" s="29">
        <f t="shared" si="280"/>
        <v>0</v>
      </c>
      <c r="J106" s="21">
        <f t="shared" ref="J106:U106" si="323">$D106*J42</f>
        <v>0</v>
      </c>
      <c r="K106" s="20">
        <f t="shared" si="323"/>
        <v>0</v>
      </c>
      <c r="L106" s="20">
        <f t="shared" si="323"/>
        <v>0</v>
      </c>
      <c r="M106" s="20">
        <f t="shared" si="323"/>
        <v>0</v>
      </c>
      <c r="N106" s="20">
        <f t="shared" si="323"/>
        <v>0</v>
      </c>
      <c r="O106" s="20">
        <f t="shared" si="323"/>
        <v>0</v>
      </c>
      <c r="P106" s="20">
        <f t="shared" si="323"/>
        <v>0</v>
      </c>
      <c r="Q106" s="20">
        <f t="shared" si="323"/>
        <v>0</v>
      </c>
      <c r="R106" s="20">
        <f t="shared" si="323"/>
        <v>0</v>
      </c>
      <c r="S106" s="20">
        <f t="shared" si="323"/>
        <v>0</v>
      </c>
      <c r="T106" s="20">
        <f t="shared" si="323"/>
        <v>0</v>
      </c>
      <c r="U106" s="20">
        <f t="shared" si="323"/>
        <v>0</v>
      </c>
      <c r="V106" s="24">
        <f t="shared" ref="V106:AG106" si="324">$E106*V42</f>
        <v>0</v>
      </c>
      <c r="W106" s="23">
        <f t="shared" si="324"/>
        <v>0</v>
      </c>
      <c r="X106" s="23">
        <f t="shared" si="324"/>
        <v>0</v>
      </c>
      <c r="Y106" s="23">
        <f t="shared" si="324"/>
        <v>0</v>
      </c>
      <c r="Z106" s="23">
        <f t="shared" si="324"/>
        <v>0</v>
      </c>
      <c r="AA106" s="23">
        <f t="shared" si="324"/>
        <v>0</v>
      </c>
      <c r="AB106" s="23">
        <f t="shared" si="324"/>
        <v>0</v>
      </c>
      <c r="AC106" s="23">
        <f t="shared" si="324"/>
        <v>0</v>
      </c>
      <c r="AD106" s="23">
        <f t="shared" si="324"/>
        <v>0</v>
      </c>
      <c r="AE106" s="23">
        <f t="shared" si="324"/>
        <v>0</v>
      </c>
      <c r="AF106" s="23">
        <f t="shared" si="324"/>
        <v>0</v>
      </c>
      <c r="AG106" s="23">
        <f t="shared" si="324"/>
        <v>0</v>
      </c>
      <c r="AH106" s="120">
        <f t="shared" ref="AH106:AS106" si="325">$F106*AH42</f>
        <v>0</v>
      </c>
      <c r="AI106" s="121">
        <f t="shared" si="325"/>
        <v>0</v>
      </c>
      <c r="AJ106" s="121">
        <f t="shared" si="325"/>
        <v>0</v>
      </c>
      <c r="AK106" s="121">
        <f t="shared" si="325"/>
        <v>0</v>
      </c>
      <c r="AL106" s="121">
        <f t="shared" si="325"/>
        <v>0</v>
      </c>
      <c r="AM106" s="121">
        <f t="shared" si="325"/>
        <v>0</v>
      </c>
      <c r="AN106" s="121">
        <f t="shared" si="325"/>
        <v>0</v>
      </c>
      <c r="AO106" s="121">
        <f t="shared" si="325"/>
        <v>0</v>
      </c>
      <c r="AP106" s="121">
        <f t="shared" si="325"/>
        <v>0</v>
      </c>
      <c r="AQ106" s="121">
        <f t="shared" si="325"/>
        <v>0</v>
      </c>
      <c r="AR106" s="121">
        <f t="shared" si="325"/>
        <v>0</v>
      </c>
      <c r="AS106" s="121">
        <f t="shared" si="325"/>
        <v>0</v>
      </c>
      <c r="AT106" s="150">
        <f t="shared" ref="AT106:BE106" si="326">$F106*AT42</f>
        <v>0</v>
      </c>
      <c r="AU106" s="151">
        <f t="shared" si="326"/>
        <v>0</v>
      </c>
      <c r="AV106" s="151">
        <f t="shared" si="326"/>
        <v>0</v>
      </c>
      <c r="AW106" s="151">
        <f t="shared" si="326"/>
        <v>0</v>
      </c>
      <c r="AX106" s="151">
        <f t="shared" si="326"/>
        <v>0</v>
      </c>
      <c r="AY106" s="151">
        <f t="shared" si="326"/>
        <v>0</v>
      </c>
      <c r="AZ106" s="151">
        <f t="shared" si="326"/>
        <v>0</v>
      </c>
      <c r="BA106" s="151">
        <f t="shared" si="326"/>
        <v>0</v>
      </c>
      <c r="BB106" s="151">
        <f t="shared" si="326"/>
        <v>0</v>
      </c>
      <c r="BC106" s="151">
        <f t="shared" si="326"/>
        <v>0</v>
      </c>
      <c r="BD106" s="151">
        <f t="shared" si="326"/>
        <v>0</v>
      </c>
      <c r="BE106" s="151">
        <f t="shared" si="326"/>
        <v>0</v>
      </c>
      <c r="BF106" s="181">
        <f t="shared" ref="BF106:BQ106" si="327">$F106*BF42</f>
        <v>0</v>
      </c>
      <c r="BG106" s="182">
        <f t="shared" si="327"/>
        <v>0</v>
      </c>
      <c r="BH106" s="182">
        <f t="shared" si="327"/>
        <v>0</v>
      </c>
      <c r="BI106" s="182">
        <f t="shared" si="327"/>
        <v>0</v>
      </c>
      <c r="BJ106" s="182">
        <f t="shared" si="327"/>
        <v>0</v>
      </c>
      <c r="BK106" s="182">
        <f t="shared" si="327"/>
        <v>0</v>
      </c>
      <c r="BL106" s="182">
        <f t="shared" si="327"/>
        <v>0</v>
      </c>
      <c r="BM106" s="182">
        <f t="shared" si="327"/>
        <v>0</v>
      </c>
      <c r="BN106" s="182">
        <f t="shared" si="327"/>
        <v>0</v>
      </c>
      <c r="BO106" s="182">
        <f t="shared" si="327"/>
        <v>0</v>
      </c>
      <c r="BP106" s="182">
        <f t="shared" si="327"/>
        <v>0</v>
      </c>
      <c r="BQ106" s="182">
        <f t="shared" si="327"/>
        <v>0</v>
      </c>
      <c r="BR106" s="21">
        <f t="shared" ref="BR106:CC106" si="328">$F106*BR42</f>
        <v>0</v>
      </c>
      <c r="BS106" s="20">
        <f t="shared" si="328"/>
        <v>0</v>
      </c>
      <c r="BT106" s="20">
        <f t="shared" si="328"/>
        <v>0</v>
      </c>
      <c r="BU106" s="20">
        <f t="shared" si="328"/>
        <v>0</v>
      </c>
      <c r="BV106" s="20">
        <f t="shared" si="328"/>
        <v>0</v>
      </c>
      <c r="BW106" s="20">
        <f t="shared" si="328"/>
        <v>0</v>
      </c>
      <c r="BX106" s="20">
        <f t="shared" si="328"/>
        <v>0</v>
      </c>
      <c r="BY106" s="20">
        <f t="shared" si="328"/>
        <v>0</v>
      </c>
      <c r="BZ106" s="20">
        <f t="shared" si="328"/>
        <v>0</v>
      </c>
      <c r="CA106" s="20">
        <f t="shared" si="328"/>
        <v>0</v>
      </c>
      <c r="CB106" s="20">
        <f t="shared" si="328"/>
        <v>0</v>
      </c>
      <c r="CC106" s="20">
        <f t="shared" si="328"/>
        <v>0</v>
      </c>
      <c r="CE106" s="19">
        <f t="shared" si="287"/>
        <v>0</v>
      </c>
      <c r="CF106" s="22">
        <f t="shared" si="288"/>
        <v>0</v>
      </c>
      <c r="CG106" s="111">
        <f t="shared" si="289"/>
        <v>0</v>
      </c>
      <c r="CH106" s="141">
        <f t="shared" si="290"/>
        <v>0</v>
      </c>
      <c r="CI106" s="172">
        <f t="shared" si="291"/>
        <v>0</v>
      </c>
      <c r="CJ106" s="19">
        <f t="shared" si="292"/>
        <v>0</v>
      </c>
    </row>
    <row r="107" spans="1:88" s="4" customFormat="1">
      <c r="A107" s="17"/>
      <c r="B107" s="30" t="str">
        <f t="shared" si="279"/>
        <v>Additional Position</v>
      </c>
      <c r="C107" s="223" t="s">
        <v>2</v>
      </c>
      <c r="D107" s="222">
        <v>0</v>
      </c>
      <c r="E107" s="29">
        <f t="shared" si="280"/>
        <v>0</v>
      </c>
      <c r="F107" s="29">
        <f t="shared" si="280"/>
        <v>0</v>
      </c>
      <c r="G107" s="29">
        <f t="shared" si="280"/>
        <v>0</v>
      </c>
      <c r="H107" s="29">
        <f t="shared" si="280"/>
        <v>0</v>
      </c>
      <c r="I107" s="29">
        <f t="shared" si="280"/>
        <v>0</v>
      </c>
      <c r="J107" s="21">
        <f t="shared" ref="J107:U107" si="329">$D107*J43</f>
        <v>0</v>
      </c>
      <c r="K107" s="20">
        <f t="shared" si="329"/>
        <v>0</v>
      </c>
      <c r="L107" s="20">
        <f t="shared" si="329"/>
        <v>0</v>
      </c>
      <c r="M107" s="20">
        <f t="shared" si="329"/>
        <v>0</v>
      </c>
      <c r="N107" s="20">
        <f t="shared" si="329"/>
        <v>0</v>
      </c>
      <c r="O107" s="20">
        <f t="shared" si="329"/>
        <v>0</v>
      </c>
      <c r="P107" s="20">
        <f t="shared" si="329"/>
        <v>0</v>
      </c>
      <c r="Q107" s="20">
        <f t="shared" si="329"/>
        <v>0</v>
      </c>
      <c r="R107" s="20">
        <f t="shared" si="329"/>
        <v>0</v>
      </c>
      <c r="S107" s="20">
        <f t="shared" si="329"/>
        <v>0</v>
      </c>
      <c r="T107" s="20">
        <f t="shared" si="329"/>
        <v>0</v>
      </c>
      <c r="U107" s="20">
        <f t="shared" si="329"/>
        <v>0</v>
      </c>
      <c r="V107" s="24">
        <f t="shared" ref="V107:AG107" si="330">$E107*V43</f>
        <v>0</v>
      </c>
      <c r="W107" s="23">
        <f t="shared" si="330"/>
        <v>0</v>
      </c>
      <c r="X107" s="23">
        <f t="shared" si="330"/>
        <v>0</v>
      </c>
      <c r="Y107" s="23">
        <f t="shared" si="330"/>
        <v>0</v>
      </c>
      <c r="Z107" s="23">
        <f t="shared" si="330"/>
        <v>0</v>
      </c>
      <c r="AA107" s="23">
        <f t="shared" si="330"/>
        <v>0</v>
      </c>
      <c r="AB107" s="23">
        <f t="shared" si="330"/>
        <v>0</v>
      </c>
      <c r="AC107" s="23">
        <f t="shared" si="330"/>
        <v>0</v>
      </c>
      <c r="AD107" s="23">
        <f t="shared" si="330"/>
        <v>0</v>
      </c>
      <c r="AE107" s="23">
        <f t="shared" si="330"/>
        <v>0</v>
      </c>
      <c r="AF107" s="23">
        <f t="shared" si="330"/>
        <v>0</v>
      </c>
      <c r="AG107" s="23">
        <f t="shared" si="330"/>
        <v>0</v>
      </c>
      <c r="AH107" s="120">
        <f t="shared" ref="AH107:AS107" si="331">$F107*AH43</f>
        <v>0</v>
      </c>
      <c r="AI107" s="121">
        <f t="shared" si="331"/>
        <v>0</v>
      </c>
      <c r="AJ107" s="121">
        <f t="shared" si="331"/>
        <v>0</v>
      </c>
      <c r="AK107" s="121">
        <f t="shared" si="331"/>
        <v>0</v>
      </c>
      <c r="AL107" s="121">
        <f t="shared" si="331"/>
        <v>0</v>
      </c>
      <c r="AM107" s="121">
        <f t="shared" si="331"/>
        <v>0</v>
      </c>
      <c r="AN107" s="121">
        <f t="shared" si="331"/>
        <v>0</v>
      </c>
      <c r="AO107" s="121">
        <f t="shared" si="331"/>
        <v>0</v>
      </c>
      <c r="AP107" s="121">
        <f t="shared" si="331"/>
        <v>0</v>
      </c>
      <c r="AQ107" s="121">
        <f t="shared" si="331"/>
        <v>0</v>
      </c>
      <c r="AR107" s="121">
        <f t="shared" si="331"/>
        <v>0</v>
      </c>
      <c r="AS107" s="121">
        <f t="shared" si="331"/>
        <v>0</v>
      </c>
      <c r="AT107" s="150">
        <f t="shared" ref="AT107:BE107" si="332">$F107*AT43</f>
        <v>0</v>
      </c>
      <c r="AU107" s="151">
        <f t="shared" si="332"/>
        <v>0</v>
      </c>
      <c r="AV107" s="151">
        <f t="shared" si="332"/>
        <v>0</v>
      </c>
      <c r="AW107" s="151">
        <f t="shared" si="332"/>
        <v>0</v>
      </c>
      <c r="AX107" s="151">
        <f t="shared" si="332"/>
        <v>0</v>
      </c>
      <c r="AY107" s="151">
        <f t="shared" si="332"/>
        <v>0</v>
      </c>
      <c r="AZ107" s="151">
        <f t="shared" si="332"/>
        <v>0</v>
      </c>
      <c r="BA107" s="151">
        <f t="shared" si="332"/>
        <v>0</v>
      </c>
      <c r="BB107" s="151">
        <f t="shared" si="332"/>
        <v>0</v>
      </c>
      <c r="BC107" s="151">
        <f t="shared" si="332"/>
        <v>0</v>
      </c>
      <c r="BD107" s="151">
        <f t="shared" si="332"/>
        <v>0</v>
      </c>
      <c r="BE107" s="151">
        <f t="shared" si="332"/>
        <v>0</v>
      </c>
      <c r="BF107" s="181">
        <f t="shared" ref="BF107:BQ107" si="333">$F107*BF43</f>
        <v>0</v>
      </c>
      <c r="BG107" s="182">
        <f t="shared" si="333"/>
        <v>0</v>
      </c>
      <c r="BH107" s="182">
        <f t="shared" si="333"/>
        <v>0</v>
      </c>
      <c r="BI107" s="182">
        <f t="shared" si="333"/>
        <v>0</v>
      </c>
      <c r="BJ107" s="182">
        <f t="shared" si="333"/>
        <v>0</v>
      </c>
      <c r="BK107" s="182">
        <f t="shared" si="333"/>
        <v>0</v>
      </c>
      <c r="BL107" s="182">
        <f t="shared" si="333"/>
        <v>0</v>
      </c>
      <c r="BM107" s="182">
        <f t="shared" si="333"/>
        <v>0</v>
      </c>
      <c r="BN107" s="182">
        <f t="shared" si="333"/>
        <v>0</v>
      </c>
      <c r="BO107" s="182">
        <f t="shared" si="333"/>
        <v>0</v>
      </c>
      <c r="BP107" s="182">
        <f t="shared" si="333"/>
        <v>0</v>
      </c>
      <c r="BQ107" s="182">
        <f t="shared" si="333"/>
        <v>0</v>
      </c>
      <c r="BR107" s="21">
        <f t="shared" ref="BR107:CC107" si="334">$F107*BR43</f>
        <v>0</v>
      </c>
      <c r="BS107" s="20">
        <f t="shared" si="334"/>
        <v>0</v>
      </c>
      <c r="BT107" s="20">
        <f t="shared" si="334"/>
        <v>0</v>
      </c>
      <c r="BU107" s="20">
        <f t="shared" si="334"/>
        <v>0</v>
      </c>
      <c r="BV107" s="20">
        <f t="shared" si="334"/>
        <v>0</v>
      </c>
      <c r="BW107" s="20">
        <f t="shared" si="334"/>
        <v>0</v>
      </c>
      <c r="BX107" s="20">
        <f t="shared" si="334"/>
        <v>0</v>
      </c>
      <c r="BY107" s="20">
        <f t="shared" si="334"/>
        <v>0</v>
      </c>
      <c r="BZ107" s="20">
        <f t="shared" si="334"/>
        <v>0</v>
      </c>
      <c r="CA107" s="20">
        <f t="shared" si="334"/>
        <v>0</v>
      </c>
      <c r="CB107" s="20">
        <f t="shared" si="334"/>
        <v>0</v>
      </c>
      <c r="CC107" s="20">
        <f t="shared" si="334"/>
        <v>0</v>
      </c>
      <c r="CE107" s="19">
        <f t="shared" si="287"/>
        <v>0</v>
      </c>
      <c r="CF107" s="22">
        <f t="shared" si="288"/>
        <v>0</v>
      </c>
      <c r="CG107" s="111">
        <f t="shared" si="289"/>
        <v>0</v>
      </c>
      <c r="CH107" s="141">
        <f t="shared" si="290"/>
        <v>0</v>
      </c>
      <c r="CI107" s="172">
        <f t="shared" si="291"/>
        <v>0</v>
      </c>
      <c r="CJ107" s="19">
        <f t="shared" si="292"/>
        <v>0</v>
      </c>
    </row>
    <row r="108" spans="1:88" s="4" customFormat="1">
      <c r="A108" s="17"/>
      <c r="B108" s="16" t="s">
        <v>157</v>
      </c>
      <c r="C108" s="221"/>
      <c r="D108" s="14"/>
      <c r="E108" s="28"/>
      <c r="F108" s="28"/>
      <c r="G108" s="28"/>
      <c r="H108" s="28"/>
      <c r="I108" s="28"/>
      <c r="J108" s="10">
        <f t="shared" ref="J108:U108" si="335">SUM(J100:J107)</f>
        <v>0</v>
      </c>
      <c r="K108" s="9">
        <f t="shared" si="335"/>
        <v>0</v>
      </c>
      <c r="L108" s="9">
        <f t="shared" si="335"/>
        <v>0</v>
      </c>
      <c r="M108" s="9">
        <f t="shared" si="335"/>
        <v>0</v>
      </c>
      <c r="N108" s="9">
        <f t="shared" si="335"/>
        <v>0</v>
      </c>
      <c r="O108" s="9">
        <f t="shared" si="335"/>
        <v>0</v>
      </c>
      <c r="P108" s="9">
        <f t="shared" si="335"/>
        <v>0</v>
      </c>
      <c r="Q108" s="9">
        <f t="shared" si="335"/>
        <v>16667</v>
      </c>
      <c r="R108" s="9">
        <f t="shared" si="335"/>
        <v>16667</v>
      </c>
      <c r="S108" s="9">
        <f t="shared" si="335"/>
        <v>16667</v>
      </c>
      <c r="T108" s="9">
        <f t="shared" si="335"/>
        <v>16667</v>
      </c>
      <c r="U108" s="9">
        <f t="shared" si="335"/>
        <v>16667</v>
      </c>
      <c r="V108" s="13">
        <f t="shared" ref="V108:AG108" si="336">SUM(V100:V107)</f>
        <v>18000.36</v>
      </c>
      <c r="W108" s="12">
        <f t="shared" si="336"/>
        <v>18000.36</v>
      </c>
      <c r="X108" s="12">
        <f t="shared" si="336"/>
        <v>18000.36</v>
      </c>
      <c r="Y108" s="12">
        <f t="shared" si="336"/>
        <v>30600.720000000001</v>
      </c>
      <c r="Z108" s="12">
        <f t="shared" si="336"/>
        <v>30600.720000000001</v>
      </c>
      <c r="AA108" s="12">
        <f t="shared" si="336"/>
        <v>30600.720000000001</v>
      </c>
      <c r="AB108" s="12">
        <f t="shared" si="336"/>
        <v>30600.720000000001</v>
      </c>
      <c r="AC108" s="12">
        <f t="shared" si="336"/>
        <v>30600.720000000001</v>
      </c>
      <c r="AD108" s="12">
        <f t="shared" si="336"/>
        <v>30600.720000000001</v>
      </c>
      <c r="AE108" s="12">
        <f t="shared" si="336"/>
        <v>30600.720000000001</v>
      </c>
      <c r="AF108" s="12">
        <f t="shared" si="336"/>
        <v>30600.720000000001</v>
      </c>
      <c r="AG108" s="12">
        <f t="shared" si="336"/>
        <v>30600.720000000001</v>
      </c>
      <c r="AH108" s="114">
        <f t="shared" ref="AH108:AS108" si="337">SUM(AH100:AH107)</f>
        <v>33048.777600000001</v>
      </c>
      <c r="AI108" s="115">
        <f t="shared" si="337"/>
        <v>33048.777600000001</v>
      </c>
      <c r="AJ108" s="115">
        <f t="shared" si="337"/>
        <v>33048.777600000001</v>
      </c>
      <c r="AK108" s="115">
        <f t="shared" si="337"/>
        <v>33048.777600000001</v>
      </c>
      <c r="AL108" s="115">
        <f t="shared" si="337"/>
        <v>33048.777600000001</v>
      </c>
      <c r="AM108" s="115">
        <f t="shared" si="337"/>
        <v>33048.777600000001</v>
      </c>
      <c r="AN108" s="115">
        <f t="shared" si="337"/>
        <v>33048.777600000001</v>
      </c>
      <c r="AO108" s="115">
        <f t="shared" si="337"/>
        <v>33048.777600000001</v>
      </c>
      <c r="AP108" s="115">
        <f t="shared" si="337"/>
        <v>33048.777600000001</v>
      </c>
      <c r="AQ108" s="115">
        <f t="shared" si="337"/>
        <v>33048.777600000001</v>
      </c>
      <c r="AR108" s="115">
        <f t="shared" si="337"/>
        <v>33048.777600000001</v>
      </c>
      <c r="AS108" s="131">
        <f t="shared" si="337"/>
        <v>33048.777600000001</v>
      </c>
      <c r="AT108" s="144">
        <f t="shared" ref="AT108:BE108" si="338">SUM(AT100:AT107)</f>
        <v>61237.166400000002</v>
      </c>
      <c r="AU108" s="145">
        <f t="shared" si="338"/>
        <v>61237.166400000002</v>
      </c>
      <c r="AV108" s="145">
        <f t="shared" si="338"/>
        <v>61237.166400000002</v>
      </c>
      <c r="AW108" s="145">
        <f t="shared" si="338"/>
        <v>61237.166400000002</v>
      </c>
      <c r="AX108" s="145">
        <f t="shared" si="338"/>
        <v>61237.166400000002</v>
      </c>
      <c r="AY108" s="145">
        <f t="shared" si="338"/>
        <v>61237.166400000002</v>
      </c>
      <c r="AZ108" s="145">
        <f t="shared" si="338"/>
        <v>61237.166400000002</v>
      </c>
      <c r="BA108" s="145">
        <f t="shared" si="338"/>
        <v>61237.166400000002</v>
      </c>
      <c r="BB108" s="145">
        <f t="shared" si="338"/>
        <v>61237.166400000002</v>
      </c>
      <c r="BC108" s="145">
        <f t="shared" si="338"/>
        <v>61237.166400000002</v>
      </c>
      <c r="BD108" s="145">
        <f t="shared" si="338"/>
        <v>61237.166400000002</v>
      </c>
      <c r="BE108" s="161">
        <f t="shared" si="338"/>
        <v>61237.166400000002</v>
      </c>
      <c r="BF108" s="175">
        <f t="shared" ref="BF108:BQ108" si="339">SUM(BF100:BF107)</f>
        <v>80677.555200000003</v>
      </c>
      <c r="BG108" s="176">
        <f t="shared" si="339"/>
        <v>80677.555200000003</v>
      </c>
      <c r="BH108" s="176">
        <f t="shared" si="339"/>
        <v>80677.555200000003</v>
      </c>
      <c r="BI108" s="176">
        <f t="shared" si="339"/>
        <v>80677.555200000003</v>
      </c>
      <c r="BJ108" s="176">
        <f t="shared" si="339"/>
        <v>80677.555200000003</v>
      </c>
      <c r="BK108" s="176">
        <f t="shared" si="339"/>
        <v>80677.555200000003</v>
      </c>
      <c r="BL108" s="176">
        <f t="shared" si="339"/>
        <v>80677.555200000003</v>
      </c>
      <c r="BM108" s="176">
        <f t="shared" si="339"/>
        <v>80677.555200000003</v>
      </c>
      <c r="BN108" s="176">
        <f t="shared" si="339"/>
        <v>80677.555200000003</v>
      </c>
      <c r="BO108" s="176">
        <f t="shared" si="339"/>
        <v>80677.555200000003</v>
      </c>
      <c r="BP108" s="176">
        <f t="shared" si="339"/>
        <v>80677.555200000003</v>
      </c>
      <c r="BQ108" s="189">
        <f t="shared" si="339"/>
        <v>80677.555200000003</v>
      </c>
      <c r="BR108" s="10">
        <f t="shared" ref="BR108:CC108" si="340">SUM(BR100:BR107)</f>
        <v>103033.944</v>
      </c>
      <c r="BS108" s="9">
        <f t="shared" si="340"/>
        <v>103033.944</v>
      </c>
      <c r="BT108" s="9">
        <f t="shared" si="340"/>
        <v>103033.944</v>
      </c>
      <c r="BU108" s="9">
        <f t="shared" si="340"/>
        <v>103033.944</v>
      </c>
      <c r="BV108" s="9">
        <f t="shared" si="340"/>
        <v>103033.944</v>
      </c>
      <c r="BW108" s="9">
        <f t="shared" si="340"/>
        <v>103033.944</v>
      </c>
      <c r="BX108" s="9">
        <f t="shared" si="340"/>
        <v>103033.944</v>
      </c>
      <c r="BY108" s="9">
        <f t="shared" si="340"/>
        <v>103033.944</v>
      </c>
      <c r="BZ108" s="9">
        <f t="shared" si="340"/>
        <v>103033.944</v>
      </c>
      <c r="CA108" s="9">
        <f t="shared" si="340"/>
        <v>103033.944</v>
      </c>
      <c r="CB108" s="9">
        <f t="shared" si="340"/>
        <v>103033.944</v>
      </c>
      <c r="CC108" s="190">
        <f t="shared" si="340"/>
        <v>103033.944</v>
      </c>
      <c r="CE108" s="8">
        <f t="shared" si="287"/>
        <v>83335</v>
      </c>
      <c r="CF108" s="11">
        <f t="shared" si="288"/>
        <v>329407.55999999994</v>
      </c>
      <c r="CG108" s="131">
        <f t="shared" si="289"/>
        <v>396585.33120000013</v>
      </c>
      <c r="CH108" s="161">
        <f t="shared" si="290"/>
        <v>734845.99679999996</v>
      </c>
      <c r="CI108" s="189">
        <f t="shared" si="291"/>
        <v>968130.66240000026</v>
      </c>
      <c r="CJ108" s="190">
        <f t="shared" si="292"/>
        <v>1236407.328</v>
      </c>
    </row>
    <row r="109" spans="1:88" s="4" customFormat="1">
      <c r="A109" s="17"/>
      <c r="B109" s="37" t="s">
        <v>133</v>
      </c>
      <c r="C109" s="223"/>
      <c r="D109" s="25"/>
      <c r="E109" s="18"/>
      <c r="F109" s="18"/>
      <c r="G109" s="18"/>
      <c r="H109" s="18"/>
      <c r="I109" s="18"/>
      <c r="J109" s="33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6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107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36"/>
      <c r="AU109" s="137"/>
      <c r="AV109" s="137"/>
      <c r="AW109" s="137"/>
      <c r="AX109" s="137"/>
      <c r="AY109" s="137"/>
      <c r="AZ109" s="137"/>
      <c r="BA109" s="137"/>
      <c r="BB109" s="137"/>
      <c r="BC109" s="137"/>
      <c r="BD109" s="137"/>
      <c r="BE109" s="137"/>
      <c r="BF109" s="167"/>
      <c r="BG109" s="168"/>
      <c r="BH109" s="168"/>
      <c r="BI109" s="168"/>
      <c r="BJ109" s="168"/>
      <c r="BK109" s="168"/>
      <c r="BL109" s="168"/>
      <c r="BM109" s="168"/>
      <c r="BN109" s="168"/>
      <c r="BO109" s="168"/>
      <c r="BP109" s="168"/>
      <c r="BQ109" s="168"/>
      <c r="BR109" s="33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E109" s="31"/>
      <c r="CF109" s="34"/>
      <c r="CG109" s="109"/>
      <c r="CH109" s="138"/>
      <c r="CI109" s="169"/>
      <c r="CJ109" s="31"/>
    </row>
    <row r="110" spans="1:88" s="4" customFormat="1">
      <c r="A110" s="17"/>
      <c r="B110" s="30" t="str">
        <f t="shared" ref="B110:B116" si="341">B46</f>
        <v>Supply chain manager</v>
      </c>
      <c r="C110" s="223" t="s">
        <v>2</v>
      </c>
      <c r="D110" s="222">
        <v>8000</v>
      </c>
      <c r="E110" s="29">
        <f t="shared" ref="E110:I116" si="342">(1+E$69)*D110</f>
        <v>8640</v>
      </c>
      <c r="F110" s="29">
        <f t="shared" si="342"/>
        <v>9331.2000000000007</v>
      </c>
      <c r="G110" s="29">
        <f t="shared" si="342"/>
        <v>10077.696000000002</v>
      </c>
      <c r="H110" s="29">
        <f t="shared" si="342"/>
        <v>10883.911680000003</v>
      </c>
      <c r="I110" s="29">
        <f t="shared" si="342"/>
        <v>11754.624614400003</v>
      </c>
      <c r="J110" s="21">
        <f t="shared" ref="J110:U110" si="343">$D110*J46</f>
        <v>0</v>
      </c>
      <c r="K110" s="20">
        <f t="shared" si="343"/>
        <v>0</v>
      </c>
      <c r="L110" s="20">
        <f t="shared" si="343"/>
        <v>0</v>
      </c>
      <c r="M110" s="20">
        <f t="shared" si="343"/>
        <v>0</v>
      </c>
      <c r="N110" s="20">
        <f t="shared" si="343"/>
        <v>0</v>
      </c>
      <c r="O110" s="20">
        <f t="shared" si="343"/>
        <v>0</v>
      </c>
      <c r="P110" s="20">
        <f t="shared" si="343"/>
        <v>0</v>
      </c>
      <c r="Q110" s="20">
        <f t="shared" si="343"/>
        <v>0</v>
      </c>
      <c r="R110" s="20">
        <f t="shared" si="343"/>
        <v>0</v>
      </c>
      <c r="S110" s="20">
        <f t="shared" si="343"/>
        <v>0</v>
      </c>
      <c r="T110" s="20">
        <f t="shared" si="343"/>
        <v>0</v>
      </c>
      <c r="U110" s="20">
        <f t="shared" si="343"/>
        <v>0</v>
      </c>
      <c r="V110" s="24">
        <f t="shared" ref="V110:AG110" si="344">$E110*V46</f>
        <v>0</v>
      </c>
      <c r="W110" s="23">
        <f t="shared" si="344"/>
        <v>0</v>
      </c>
      <c r="X110" s="23">
        <f t="shared" si="344"/>
        <v>0</v>
      </c>
      <c r="Y110" s="23">
        <f t="shared" si="344"/>
        <v>0</v>
      </c>
      <c r="Z110" s="23">
        <f t="shared" si="344"/>
        <v>0</v>
      </c>
      <c r="AA110" s="23">
        <f t="shared" si="344"/>
        <v>0</v>
      </c>
      <c r="AB110" s="23">
        <f t="shared" si="344"/>
        <v>0</v>
      </c>
      <c r="AC110" s="23">
        <f t="shared" si="344"/>
        <v>0</v>
      </c>
      <c r="AD110" s="23">
        <f t="shared" si="344"/>
        <v>0</v>
      </c>
      <c r="AE110" s="23">
        <f t="shared" si="344"/>
        <v>0</v>
      </c>
      <c r="AF110" s="23">
        <f t="shared" si="344"/>
        <v>0</v>
      </c>
      <c r="AG110" s="23">
        <f t="shared" si="344"/>
        <v>0</v>
      </c>
      <c r="AH110" s="120">
        <f t="shared" ref="AH110:AS110" si="345">$F110*AH46</f>
        <v>0</v>
      </c>
      <c r="AI110" s="121">
        <f t="shared" si="345"/>
        <v>0</v>
      </c>
      <c r="AJ110" s="121">
        <f t="shared" si="345"/>
        <v>0</v>
      </c>
      <c r="AK110" s="121">
        <f t="shared" si="345"/>
        <v>0</v>
      </c>
      <c r="AL110" s="121">
        <f t="shared" si="345"/>
        <v>0</v>
      </c>
      <c r="AM110" s="121">
        <f t="shared" si="345"/>
        <v>0</v>
      </c>
      <c r="AN110" s="121">
        <f t="shared" si="345"/>
        <v>0</v>
      </c>
      <c r="AO110" s="121">
        <f t="shared" si="345"/>
        <v>0</v>
      </c>
      <c r="AP110" s="121">
        <f t="shared" si="345"/>
        <v>0</v>
      </c>
      <c r="AQ110" s="121">
        <f t="shared" si="345"/>
        <v>0</v>
      </c>
      <c r="AR110" s="121">
        <f t="shared" si="345"/>
        <v>0</v>
      </c>
      <c r="AS110" s="121">
        <f t="shared" si="345"/>
        <v>0</v>
      </c>
      <c r="AT110" s="150">
        <f t="shared" ref="AT110:BE110" si="346">$F110*AT46</f>
        <v>9331.2000000000007</v>
      </c>
      <c r="AU110" s="151">
        <f t="shared" si="346"/>
        <v>9331.2000000000007</v>
      </c>
      <c r="AV110" s="151">
        <f t="shared" si="346"/>
        <v>9331.2000000000007</v>
      </c>
      <c r="AW110" s="151">
        <f t="shared" si="346"/>
        <v>9331.2000000000007</v>
      </c>
      <c r="AX110" s="151">
        <f t="shared" si="346"/>
        <v>9331.2000000000007</v>
      </c>
      <c r="AY110" s="151">
        <f t="shared" si="346"/>
        <v>9331.2000000000007</v>
      </c>
      <c r="AZ110" s="151">
        <f t="shared" si="346"/>
        <v>9331.2000000000007</v>
      </c>
      <c r="BA110" s="151">
        <f t="shared" si="346"/>
        <v>9331.2000000000007</v>
      </c>
      <c r="BB110" s="151">
        <f t="shared" si="346"/>
        <v>9331.2000000000007</v>
      </c>
      <c r="BC110" s="151">
        <f t="shared" si="346"/>
        <v>9331.2000000000007</v>
      </c>
      <c r="BD110" s="151">
        <f t="shared" si="346"/>
        <v>9331.2000000000007</v>
      </c>
      <c r="BE110" s="151">
        <f t="shared" si="346"/>
        <v>9331.2000000000007</v>
      </c>
      <c r="BF110" s="181">
        <f t="shared" ref="BF110:BQ110" si="347">$F110*BF46</f>
        <v>18662.400000000001</v>
      </c>
      <c r="BG110" s="182">
        <f t="shared" si="347"/>
        <v>18662.400000000001</v>
      </c>
      <c r="BH110" s="182">
        <f t="shared" si="347"/>
        <v>18662.400000000001</v>
      </c>
      <c r="BI110" s="182">
        <f t="shared" si="347"/>
        <v>18662.400000000001</v>
      </c>
      <c r="BJ110" s="182">
        <f t="shared" si="347"/>
        <v>18662.400000000001</v>
      </c>
      <c r="BK110" s="182">
        <f t="shared" si="347"/>
        <v>18662.400000000001</v>
      </c>
      <c r="BL110" s="182">
        <f t="shared" si="347"/>
        <v>18662.400000000001</v>
      </c>
      <c r="BM110" s="182">
        <f t="shared" si="347"/>
        <v>18662.400000000001</v>
      </c>
      <c r="BN110" s="182">
        <f t="shared" si="347"/>
        <v>18662.400000000001</v>
      </c>
      <c r="BO110" s="182">
        <f t="shared" si="347"/>
        <v>18662.400000000001</v>
      </c>
      <c r="BP110" s="182">
        <f t="shared" si="347"/>
        <v>18662.400000000001</v>
      </c>
      <c r="BQ110" s="182">
        <f t="shared" si="347"/>
        <v>18662.400000000001</v>
      </c>
      <c r="BR110" s="21">
        <f t="shared" ref="BR110:CC110" si="348">$F110*BR46</f>
        <v>18662.400000000001</v>
      </c>
      <c r="BS110" s="20">
        <f t="shared" si="348"/>
        <v>18662.400000000001</v>
      </c>
      <c r="BT110" s="20">
        <f t="shared" si="348"/>
        <v>18662.400000000001</v>
      </c>
      <c r="BU110" s="20">
        <f t="shared" si="348"/>
        <v>18662.400000000001</v>
      </c>
      <c r="BV110" s="20">
        <f t="shared" si="348"/>
        <v>18662.400000000001</v>
      </c>
      <c r="BW110" s="20">
        <f t="shared" si="348"/>
        <v>18662.400000000001</v>
      </c>
      <c r="BX110" s="20">
        <f t="shared" si="348"/>
        <v>18662.400000000001</v>
      </c>
      <c r="BY110" s="20">
        <f t="shared" si="348"/>
        <v>18662.400000000001</v>
      </c>
      <c r="BZ110" s="20">
        <f t="shared" si="348"/>
        <v>18662.400000000001</v>
      </c>
      <c r="CA110" s="20">
        <f t="shared" si="348"/>
        <v>18662.400000000001</v>
      </c>
      <c r="CB110" s="20">
        <f t="shared" si="348"/>
        <v>18662.400000000001</v>
      </c>
      <c r="CC110" s="20">
        <f t="shared" si="348"/>
        <v>18662.400000000001</v>
      </c>
      <c r="CE110" s="19">
        <f t="shared" ref="CE110:CE117" si="349">SUM(J110:U110)</f>
        <v>0</v>
      </c>
      <c r="CF110" s="22">
        <f t="shared" ref="CF110:CF117" si="350">SUM(V110:AG110)</f>
        <v>0</v>
      </c>
      <c r="CG110" s="111">
        <f t="shared" ref="CG110:CG117" si="351">SUM(AH110:AS110)</f>
        <v>0</v>
      </c>
      <c r="CH110" s="141">
        <f t="shared" ref="CH110:CH117" si="352">SUM(AT110:BE110)</f>
        <v>111974.39999999998</v>
      </c>
      <c r="CI110" s="172">
        <f t="shared" ref="CI110:CI117" si="353">SUM(BF110:BQ110)</f>
        <v>223948.79999999996</v>
      </c>
      <c r="CJ110" s="19">
        <f t="shared" ref="CJ110:CJ117" si="354">SUM(BR110:CC110)</f>
        <v>223948.79999999996</v>
      </c>
    </row>
    <row r="111" spans="1:88" s="4" customFormat="1">
      <c r="A111" s="17"/>
      <c r="B111" s="30" t="str">
        <f t="shared" si="341"/>
        <v>Construction manager</v>
      </c>
      <c r="C111" s="223" t="s">
        <v>2</v>
      </c>
      <c r="D111" s="222">
        <v>8000</v>
      </c>
      <c r="E111" s="29">
        <f t="shared" si="342"/>
        <v>8640</v>
      </c>
      <c r="F111" s="29">
        <f t="shared" si="342"/>
        <v>9331.2000000000007</v>
      </c>
      <c r="G111" s="29">
        <f t="shared" si="342"/>
        <v>10077.696000000002</v>
      </c>
      <c r="H111" s="29">
        <f t="shared" si="342"/>
        <v>10883.911680000003</v>
      </c>
      <c r="I111" s="29">
        <f t="shared" si="342"/>
        <v>11754.624614400003</v>
      </c>
      <c r="J111" s="21">
        <f t="shared" ref="J111:U111" si="355">$D111*J47</f>
        <v>0</v>
      </c>
      <c r="K111" s="20">
        <f t="shared" si="355"/>
        <v>0</v>
      </c>
      <c r="L111" s="20">
        <f t="shared" si="355"/>
        <v>0</v>
      </c>
      <c r="M111" s="20">
        <f t="shared" si="355"/>
        <v>0</v>
      </c>
      <c r="N111" s="20">
        <f t="shared" si="355"/>
        <v>0</v>
      </c>
      <c r="O111" s="20">
        <f t="shared" si="355"/>
        <v>0</v>
      </c>
      <c r="P111" s="20">
        <f t="shared" si="355"/>
        <v>0</v>
      </c>
      <c r="Q111" s="20">
        <f t="shared" si="355"/>
        <v>0</v>
      </c>
      <c r="R111" s="20">
        <f t="shared" si="355"/>
        <v>0</v>
      </c>
      <c r="S111" s="20">
        <f t="shared" si="355"/>
        <v>0</v>
      </c>
      <c r="T111" s="20">
        <f t="shared" si="355"/>
        <v>0</v>
      </c>
      <c r="U111" s="20">
        <f t="shared" si="355"/>
        <v>0</v>
      </c>
      <c r="V111" s="24">
        <f t="shared" ref="V111:AG111" si="356">$E111*V47</f>
        <v>0</v>
      </c>
      <c r="W111" s="23">
        <f t="shared" si="356"/>
        <v>0</v>
      </c>
      <c r="X111" s="23">
        <f t="shared" si="356"/>
        <v>0</v>
      </c>
      <c r="Y111" s="23">
        <f t="shared" si="356"/>
        <v>0</v>
      </c>
      <c r="Z111" s="23">
        <f t="shared" si="356"/>
        <v>0</v>
      </c>
      <c r="AA111" s="23">
        <f t="shared" si="356"/>
        <v>0</v>
      </c>
      <c r="AB111" s="23">
        <f t="shared" si="356"/>
        <v>0</v>
      </c>
      <c r="AC111" s="23">
        <f t="shared" si="356"/>
        <v>0</v>
      </c>
      <c r="AD111" s="23">
        <f t="shared" si="356"/>
        <v>0</v>
      </c>
      <c r="AE111" s="23">
        <f t="shared" si="356"/>
        <v>0</v>
      </c>
      <c r="AF111" s="23">
        <f t="shared" si="356"/>
        <v>0</v>
      </c>
      <c r="AG111" s="23">
        <f t="shared" si="356"/>
        <v>0</v>
      </c>
      <c r="AH111" s="120">
        <f t="shared" ref="AH111:AS111" si="357">$F111*AH47</f>
        <v>0</v>
      </c>
      <c r="AI111" s="121">
        <f t="shared" si="357"/>
        <v>0</v>
      </c>
      <c r="AJ111" s="121">
        <f t="shared" si="357"/>
        <v>0</v>
      </c>
      <c r="AK111" s="121">
        <f t="shared" si="357"/>
        <v>0</v>
      </c>
      <c r="AL111" s="121">
        <f t="shared" si="357"/>
        <v>0</v>
      </c>
      <c r="AM111" s="121">
        <f t="shared" si="357"/>
        <v>0</v>
      </c>
      <c r="AN111" s="121">
        <f t="shared" si="357"/>
        <v>0</v>
      </c>
      <c r="AO111" s="121">
        <f t="shared" si="357"/>
        <v>0</v>
      </c>
      <c r="AP111" s="121">
        <f t="shared" si="357"/>
        <v>0</v>
      </c>
      <c r="AQ111" s="121">
        <f t="shared" si="357"/>
        <v>0</v>
      </c>
      <c r="AR111" s="121">
        <f t="shared" si="357"/>
        <v>0</v>
      </c>
      <c r="AS111" s="121">
        <f t="shared" si="357"/>
        <v>0</v>
      </c>
      <c r="AT111" s="150">
        <f t="shared" ref="AT111:BE111" si="358">$F111*AT47</f>
        <v>0</v>
      </c>
      <c r="AU111" s="151">
        <f t="shared" si="358"/>
        <v>0</v>
      </c>
      <c r="AV111" s="151">
        <f t="shared" si="358"/>
        <v>0</v>
      </c>
      <c r="AW111" s="151">
        <f t="shared" si="358"/>
        <v>0</v>
      </c>
      <c r="AX111" s="151">
        <f t="shared" si="358"/>
        <v>0</v>
      </c>
      <c r="AY111" s="151">
        <f t="shared" si="358"/>
        <v>0</v>
      </c>
      <c r="AZ111" s="151">
        <f t="shared" si="358"/>
        <v>0</v>
      </c>
      <c r="BA111" s="151">
        <f t="shared" si="358"/>
        <v>0</v>
      </c>
      <c r="BB111" s="151">
        <f t="shared" si="358"/>
        <v>0</v>
      </c>
      <c r="BC111" s="151">
        <f t="shared" si="358"/>
        <v>0</v>
      </c>
      <c r="BD111" s="151">
        <f t="shared" si="358"/>
        <v>0</v>
      </c>
      <c r="BE111" s="151">
        <f t="shared" si="358"/>
        <v>0</v>
      </c>
      <c r="BF111" s="181">
        <f t="shared" ref="BF111:BQ111" si="359">$F111*BF47</f>
        <v>9331.2000000000007</v>
      </c>
      <c r="BG111" s="182">
        <f t="shared" si="359"/>
        <v>9331.2000000000007</v>
      </c>
      <c r="BH111" s="182">
        <f t="shared" si="359"/>
        <v>9331.2000000000007</v>
      </c>
      <c r="BI111" s="182">
        <f t="shared" si="359"/>
        <v>9331.2000000000007</v>
      </c>
      <c r="BJ111" s="182">
        <f t="shared" si="359"/>
        <v>9331.2000000000007</v>
      </c>
      <c r="BK111" s="182">
        <f t="shared" si="359"/>
        <v>9331.2000000000007</v>
      </c>
      <c r="BL111" s="182">
        <f t="shared" si="359"/>
        <v>9331.2000000000007</v>
      </c>
      <c r="BM111" s="182">
        <f t="shared" si="359"/>
        <v>9331.2000000000007</v>
      </c>
      <c r="BN111" s="182">
        <f t="shared" si="359"/>
        <v>9331.2000000000007</v>
      </c>
      <c r="BO111" s="182">
        <f t="shared" si="359"/>
        <v>9331.2000000000007</v>
      </c>
      <c r="BP111" s="182">
        <f t="shared" si="359"/>
        <v>9331.2000000000007</v>
      </c>
      <c r="BQ111" s="182">
        <f t="shared" si="359"/>
        <v>9331.2000000000007</v>
      </c>
      <c r="BR111" s="21">
        <f t="shared" ref="BR111:CC111" si="360">$F111*BR47</f>
        <v>18662.400000000001</v>
      </c>
      <c r="BS111" s="20">
        <f t="shared" si="360"/>
        <v>18662.400000000001</v>
      </c>
      <c r="BT111" s="20">
        <f t="shared" si="360"/>
        <v>18662.400000000001</v>
      </c>
      <c r="BU111" s="20">
        <f t="shared" si="360"/>
        <v>18662.400000000001</v>
      </c>
      <c r="BV111" s="20">
        <f t="shared" si="360"/>
        <v>18662.400000000001</v>
      </c>
      <c r="BW111" s="20">
        <f t="shared" si="360"/>
        <v>18662.400000000001</v>
      </c>
      <c r="BX111" s="20">
        <f t="shared" si="360"/>
        <v>18662.400000000001</v>
      </c>
      <c r="BY111" s="20">
        <f t="shared" si="360"/>
        <v>18662.400000000001</v>
      </c>
      <c r="BZ111" s="20">
        <f t="shared" si="360"/>
        <v>18662.400000000001</v>
      </c>
      <c r="CA111" s="20">
        <f t="shared" si="360"/>
        <v>18662.400000000001</v>
      </c>
      <c r="CB111" s="20">
        <f t="shared" si="360"/>
        <v>18662.400000000001</v>
      </c>
      <c r="CC111" s="20">
        <f t="shared" si="360"/>
        <v>18662.400000000001</v>
      </c>
      <c r="CE111" s="19">
        <f t="shared" si="349"/>
        <v>0</v>
      </c>
      <c r="CF111" s="22">
        <f t="shared" si="350"/>
        <v>0</v>
      </c>
      <c r="CG111" s="111">
        <f t="shared" si="351"/>
        <v>0</v>
      </c>
      <c r="CH111" s="141">
        <f t="shared" si="352"/>
        <v>0</v>
      </c>
      <c r="CI111" s="172">
        <f t="shared" si="353"/>
        <v>111974.39999999998</v>
      </c>
      <c r="CJ111" s="19">
        <f t="shared" si="354"/>
        <v>223948.79999999996</v>
      </c>
    </row>
    <row r="112" spans="1:88" s="4" customFormat="1">
      <c r="A112" s="17"/>
      <c r="B112" s="30" t="str">
        <f t="shared" si="341"/>
        <v>Customer support</v>
      </c>
      <c r="C112" s="223" t="s">
        <v>2</v>
      </c>
      <c r="D112" s="222">
        <v>4200</v>
      </c>
      <c r="E112" s="29">
        <f t="shared" si="342"/>
        <v>4536</v>
      </c>
      <c r="F112" s="29">
        <f t="shared" si="342"/>
        <v>4898.88</v>
      </c>
      <c r="G112" s="29">
        <f t="shared" si="342"/>
        <v>5290.7904000000008</v>
      </c>
      <c r="H112" s="29">
        <f t="shared" si="342"/>
        <v>5714.053632000001</v>
      </c>
      <c r="I112" s="29">
        <f t="shared" si="342"/>
        <v>6171.1779225600012</v>
      </c>
      <c r="J112" s="21">
        <f t="shared" ref="J112:U112" si="361">$D112*J48</f>
        <v>0</v>
      </c>
      <c r="K112" s="20">
        <f t="shared" si="361"/>
        <v>0</v>
      </c>
      <c r="L112" s="20">
        <f t="shared" si="361"/>
        <v>0</v>
      </c>
      <c r="M112" s="20">
        <f t="shared" si="361"/>
        <v>0</v>
      </c>
      <c r="N112" s="20">
        <f t="shared" si="361"/>
        <v>0</v>
      </c>
      <c r="O112" s="20">
        <f t="shared" si="361"/>
        <v>0</v>
      </c>
      <c r="P112" s="20">
        <f t="shared" si="361"/>
        <v>0</v>
      </c>
      <c r="Q112" s="20">
        <f t="shared" si="361"/>
        <v>0</v>
      </c>
      <c r="R112" s="20">
        <f t="shared" si="361"/>
        <v>0</v>
      </c>
      <c r="S112" s="20">
        <f t="shared" si="361"/>
        <v>0</v>
      </c>
      <c r="T112" s="20">
        <f t="shared" si="361"/>
        <v>0</v>
      </c>
      <c r="U112" s="20">
        <f t="shared" si="361"/>
        <v>0</v>
      </c>
      <c r="V112" s="24">
        <f t="shared" ref="V112:AG112" si="362">$E112*V48</f>
        <v>0</v>
      </c>
      <c r="W112" s="23">
        <f t="shared" si="362"/>
        <v>0</v>
      </c>
      <c r="X112" s="23">
        <f t="shared" si="362"/>
        <v>0</v>
      </c>
      <c r="Y112" s="23">
        <f t="shared" si="362"/>
        <v>0</v>
      </c>
      <c r="Z112" s="23">
        <f t="shared" si="362"/>
        <v>0</v>
      </c>
      <c r="AA112" s="23">
        <f t="shared" si="362"/>
        <v>0</v>
      </c>
      <c r="AB112" s="23">
        <f t="shared" si="362"/>
        <v>0</v>
      </c>
      <c r="AC112" s="23">
        <f t="shared" si="362"/>
        <v>0</v>
      </c>
      <c r="AD112" s="23">
        <f t="shared" si="362"/>
        <v>0</v>
      </c>
      <c r="AE112" s="23">
        <f t="shared" si="362"/>
        <v>0</v>
      </c>
      <c r="AF112" s="23">
        <f t="shared" si="362"/>
        <v>0</v>
      </c>
      <c r="AG112" s="23">
        <f t="shared" si="362"/>
        <v>0</v>
      </c>
      <c r="AH112" s="120">
        <f t="shared" ref="AH112:AS112" si="363">$F112*AH48</f>
        <v>0</v>
      </c>
      <c r="AI112" s="121">
        <f t="shared" si="363"/>
        <v>0</v>
      </c>
      <c r="AJ112" s="121">
        <f t="shared" si="363"/>
        <v>0</v>
      </c>
      <c r="AK112" s="121">
        <f t="shared" si="363"/>
        <v>0</v>
      </c>
      <c r="AL112" s="121">
        <f t="shared" si="363"/>
        <v>0</v>
      </c>
      <c r="AM112" s="121">
        <f t="shared" si="363"/>
        <v>0</v>
      </c>
      <c r="AN112" s="121">
        <f t="shared" si="363"/>
        <v>0</v>
      </c>
      <c r="AO112" s="121">
        <f t="shared" si="363"/>
        <v>0</v>
      </c>
      <c r="AP112" s="121">
        <f t="shared" si="363"/>
        <v>0</v>
      </c>
      <c r="AQ112" s="121">
        <f t="shared" si="363"/>
        <v>0</v>
      </c>
      <c r="AR112" s="121">
        <f t="shared" si="363"/>
        <v>0</v>
      </c>
      <c r="AS112" s="121">
        <f t="shared" si="363"/>
        <v>0</v>
      </c>
      <c r="AT112" s="150">
        <f t="shared" ref="AT112:BE112" si="364">$F112*AT48</f>
        <v>4898.88</v>
      </c>
      <c r="AU112" s="151">
        <f t="shared" si="364"/>
        <v>4898.88</v>
      </c>
      <c r="AV112" s="151">
        <f t="shared" si="364"/>
        <v>4898.88</v>
      </c>
      <c r="AW112" s="151">
        <f t="shared" si="364"/>
        <v>4898.88</v>
      </c>
      <c r="AX112" s="151">
        <f t="shared" si="364"/>
        <v>4898.88</v>
      </c>
      <c r="AY112" s="151">
        <f t="shared" si="364"/>
        <v>4898.88</v>
      </c>
      <c r="AZ112" s="151">
        <f t="shared" si="364"/>
        <v>4898.88</v>
      </c>
      <c r="BA112" s="151">
        <f t="shared" si="364"/>
        <v>4898.88</v>
      </c>
      <c r="BB112" s="151">
        <f t="shared" si="364"/>
        <v>4898.88</v>
      </c>
      <c r="BC112" s="151">
        <f t="shared" si="364"/>
        <v>4898.88</v>
      </c>
      <c r="BD112" s="151">
        <f t="shared" si="364"/>
        <v>4898.88</v>
      </c>
      <c r="BE112" s="151">
        <f t="shared" si="364"/>
        <v>4898.88</v>
      </c>
      <c r="BF112" s="181">
        <f t="shared" ref="BF112:BQ112" si="365">$F112*BF48</f>
        <v>9797.76</v>
      </c>
      <c r="BG112" s="182">
        <f t="shared" si="365"/>
        <v>9797.76</v>
      </c>
      <c r="BH112" s="182">
        <f t="shared" si="365"/>
        <v>9797.76</v>
      </c>
      <c r="BI112" s="182">
        <f t="shared" si="365"/>
        <v>9797.76</v>
      </c>
      <c r="BJ112" s="182">
        <f t="shared" si="365"/>
        <v>9797.76</v>
      </c>
      <c r="BK112" s="182">
        <f t="shared" si="365"/>
        <v>9797.76</v>
      </c>
      <c r="BL112" s="182">
        <f t="shared" si="365"/>
        <v>9797.76</v>
      </c>
      <c r="BM112" s="182">
        <f t="shared" si="365"/>
        <v>9797.76</v>
      </c>
      <c r="BN112" s="182">
        <f t="shared" si="365"/>
        <v>9797.76</v>
      </c>
      <c r="BO112" s="182">
        <f t="shared" si="365"/>
        <v>9797.76</v>
      </c>
      <c r="BP112" s="182">
        <f t="shared" si="365"/>
        <v>9797.76</v>
      </c>
      <c r="BQ112" s="182">
        <f t="shared" si="365"/>
        <v>9797.76</v>
      </c>
      <c r="BR112" s="21">
        <f t="shared" ref="BR112:CC112" si="366">$F112*BR48</f>
        <v>14696.64</v>
      </c>
      <c r="BS112" s="20">
        <f t="shared" si="366"/>
        <v>14696.64</v>
      </c>
      <c r="BT112" s="20">
        <f t="shared" si="366"/>
        <v>14696.64</v>
      </c>
      <c r="BU112" s="20">
        <f t="shared" si="366"/>
        <v>14696.64</v>
      </c>
      <c r="BV112" s="20">
        <f t="shared" si="366"/>
        <v>14696.64</v>
      </c>
      <c r="BW112" s="20">
        <f t="shared" si="366"/>
        <v>14696.64</v>
      </c>
      <c r="BX112" s="20">
        <f t="shared" si="366"/>
        <v>14696.64</v>
      </c>
      <c r="BY112" s="20">
        <f t="shared" si="366"/>
        <v>14696.64</v>
      </c>
      <c r="BZ112" s="20">
        <f t="shared" si="366"/>
        <v>14696.64</v>
      </c>
      <c r="CA112" s="20">
        <f t="shared" si="366"/>
        <v>14696.64</v>
      </c>
      <c r="CB112" s="20">
        <f t="shared" si="366"/>
        <v>14696.64</v>
      </c>
      <c r="CC112" s="20">
        <f t="shared" si="366"/>
        <v>14696.64</v>
      </c>
      <c r="CE112" s="19">
        <f t="shared" si="349"/>
        <v>0</v>
      </c>
      <c r="CF112" s="22">
        <f t="shared" si="350"/>
        <v>0</v>
      </c>
      <c r="CG112" s="111">
        <f t="shared" si="351"/>
        <v>0</v>
      </c>
      <c r="CH112" s="141">
        <f t="shared" si="352"/>
        <v>58786.55999999999</v>
      </c>
      <c r="CI112" s="172">
        <f t="shared" si="353"/>
        <v>117573.11999999998</v>
      </c>
      <c r="CJ112" s="19">
        <f t="shared" si="354"/>
        <v>176359.68000000005</v>
      </c>
    </row>
    <row r="113" spans="1:88" s="4" customFormat="1">
      <c r="A113" s="17"/>
      <c r="B113" s="30" t="str">
        <f t="shared" si="341"/>
        <v>Additional Position</v>
      </c>
      <c r="C113" s="223" t="s">
        <v>2</v>
      </c>
      <c r="D113" s="222">
        <v>0</v>
      </c>
      <c r="E113" s="29">
        <f t="shared" si="342"/>
        <v>0</v>
      </c>
      <c r="F113" s="29">
        <f t="shared" si="342"/>
        <v>0</v>
      </c>
      <c r="G113" s="29">
        <f t="shared" si="342"/>
        <v>0</v>
      </c>
      <c r="H113" s="29">
        <f t="shared" si="342"/>
        <v>0</v>
      </c>
      <c r="I113" s="29">
        <f t="shared" si="342"/>
        <v>0</v>
      </c>
      <c r="J113" s="21">
        <f t="shared" ref="J113:U113" si="367">$D113*J49</f>
        <v>0</v>
      </c>
      <c r="K113" s="20">
        <f t="shared" si="367"/>
        <v>0</v>
      </c>
      <c r="L113" s="20">
        <f t="shared" si="367"/>
        <v>0</v>
      </c>
      <c r="M113" s="20">
        <f t="shared" si="367"/>
        <v>0</v>
      </c>
      <c r="N113" s="20">
        <f t="shared" si="367"/>
        <v>0</v>
      </c>
      <c r="O113" s="20">
        <f t="shared" si="367"/>
        <v>0</v>
      </c>
      <c r="P113" s="20">
        <f t="shared" si="367"/>
        <v>0</v>
      </c>
      <c r="Q113" s="20">
        <f t="shared" si="367"/>
        <v>0</v>
      </c>
      <c r="R113" s="20">
        <f t="shared" si="367"/>
        <v>0</v>
      </c>
      <c r="S113" s="20">
        <f t="shared" si="367"/>
        <v>0</v>
      </c>
      <c r="T113" s="20">
        <f t="shared" si="367"/>
        <v>0</v>
      </c>
      <c r="U113" s="20">
        <f t="shared" si="367"/>
        <v>0</v>
      </c>
      <c r="V113" s="24">
        <f t="shared" ref="V113:AG113" si="368">$E113*V49</f>
        <v>0</v>
      </c>
      <c r="W113" s="23">
        <f t="shared" si="368"/>
        <v>0</v>
      </c>
      <c r="X113" s="23">
        <f t="shared" si="368"/>
        <v>0</v>
      </c>
      <c r="Y113" s="23">
        <f t="shared" si="368"/>
        <v>0</v>
      </c>
      <c r="Z113" s="23">
        <f t="shared" si="368"/>
        <v>0</v>
      </c>
      <c r="AA113" s="23">
        <f t="shared" si="368"/>
        <v>0</v>
      </c>
      <c r="AB113" s="23">
        <f t="shared" si="368"/>
        <v>0</v>
      </c>
      <c r="AC113" s="23">
        <f t="shared" si="368"/>
        <v>0</v>
      </c>
      <c r="AD113" s="23">
        <f t="shared" si="368"/>
        <v>0</v>
      </c>
      <c r="AE113" s="23">
        <f t="shared" si="368"/>
        <v>0</v>
      </c>
      <c r="AF113" s="23">
        <f t="shared" si="368"/>
        <v>0</v>
      </c>
      <c r="AG113" s="23">
        <f t="shared" si="368"/>
        <v>0</v>
      </c>
      <c r="AH113" s="120">
        <f t="shared" ref="AH113:AS113" si="369">$F113*AH49</f>
        <v>0</v>
      </c>
      <c r="AI113" s="121">
        <f t="shared" si="369"/>
        <v>0</v>
      </c>
      <c r="AJ113" s="121">
        <f t="shared" si="369"/>
        <v>0</v>
      </c>
      <c r="AK113" s="121">
        <f t="shared" si="369"/>
        <v>0</v>
      </c>
      <c r="AL113" s="121">
        <f t="shared" si="369"/>
        <v>0</v>
      </c>
      <c r="AM113" s="121">
        <f t="shared" si="369"/>
        <v>0</v>
      </c>
      <c r="AN113" s="121">
        <f t="shared" si="369"/>
        <v>0</v>
      </c>
      <c r="AO113" s="121">
        <f t="shared" si="369"/>
        <v>0</v>
      </c>
      <c r="AP113" s="121">
        <f t="shared" si="369"/>
        <v>0</v>
      </c>
      <c r="AQ113" s="121">
        <f t="shared" si="369"/>
        <v>0</v>
      </c>
      <c r="AR113" s="121">
        <f t="shared" si="369"/>
        <v>0</v>
      </c>
      <c r="AS113" s="121">
        <f t="shared" si="369"/>
        <v>0</v>
      </c>
      <c r="AT113" s="150">
        <f t="shared" ref="AT113:BE113" si="370">$F113*AT49</f>
        <v>0</v>
      </c>
      <c r="AU113" s="151">
        <f t="shared" si="370"/>
        <v>0</v>
      </c>
      <c r="AV113" s="151">
        <f t="shared" si="370"/>
        <v>0</v>
      </c>
      <c r="AW113" s="151">
        <f t="shared" si="370"/>
        <v>0</v>
      </c>
      <c r="AX113" s="151">
        <f t="shared" si="370"/>
        <v>0</v>
      </c>
      <c r="AY113" s="151">
        <f t="shared" si="370"/>
        <v>0</v>
      </c>
      <c r="AZ113" s="151">
        <f t="shared" si="370"/>
        <v>0</v>
      </c>
      <c r="BA113" s="151">
        <f t="shared" si="370"/>
        <v>0</v>
      </c>
      <c r="BB113" s="151">
        <f t="shared" si="370"/>
        <v>0</v>
      </c>
      <c r="BC113" s="151">
        <f t="shared" si="370"/>
        <v>0</v>
      </c>
      <c r="BD113" s="151">
        <f t="shared" si="370"/>
        <v>0</v>
      </c>
      <c r="BE113" s="151">
        <f t="shared" si="370"/>
        <v>0</v>
      </c>
      <c r="BF113" s="181">
        <f t="shared" ref="BF113:BQ113" si="371">$F113*BF49</f>
        <v>0</v>
      </c>
      <c r="BG113" s="182">
        <f t="shared" si="371"/>
        <v>0</v>
      </c>
      <c r="BH113" s="182">
        <f t="shared" si="371"/>
        <v>0</v>
      </c>
      <c r="BI113" s="182">
        <f t="shared" si="371"/>
        <v>0</v>
      </c>
      <c r="BJ113" s="182">
        <f t="shared" si="371"/>
        <v>0</v>
      </c>
      <c r="BK113" s="182">
        <f t="shared" si="371"/>
        <v>0</v>
      </c>
      <c r="BL113" s="182">
        <f t="shared" si="371"/>
        <v>0</v>
      </c>
      <c r="BM113" s="182">
        <f t="shared" si="371"/>
        <v>0</v>
      </c>
      <c r="BN113" s="182">
        <f t="shared" si="371"/>
        <v>0</v>
      </c>
      <c r="BO113" s="182">
        <f t="shared" si="371"/>
        <v>0</v>
      </c>
      <c r="BP113" s="182">
        <f t="shared" si="371"/>
        <v>0</v>
      </c>
      <c r="BQ113" s="182">
        <f t="shared" si="371"/>
        <v>0</v>
      </c>
      <c r="BR113" s="21">
        <f t="shared" ref="BR113:CC113" si="372">$F113*BR49</f>
        <v>0</v>
      </c>
      <c r="BS113" s="20">
        <f t="shared" si="372"/>
        <v>0</v>
      </c>
      <c r="BT113" s="20">
        <f t="shared" si="372"/>
        <v>0</v>
      </c>
      <c r="BU113" s="20">
        <f t="shared" si="372"/>
        <v>0</v>
      </c>
      <c r="BV113" s="20">
        <f t="shared" si="372"/>
        <v>0</v>
      </c>
      <c r="BW113" s="20">
        <f t="shared" si="372"/>
        <v>0</v>
      </c>
      <c r="BX113" s="20">
        <f t="shared" si="372"/>
        <v>0</v>
      </c>
      <c r="BY113" s="20">
        <f t="shared" si="372"/>
        <v>0</v>
      </c>
      <c r="BZ113" s="20">
        <f t="shared" si="372"/>
        <v>0</v>
      </c>
      <c r="CA113" s="20">
        <f t="shared" si="372"/>
        <v>0</v>
      </c>
      <c r="CB113" s="20">
        <f t="shared" si="372"/>
        <v>0</v>
      </c>
      <c r="CC113" s="20">
        <f t="shared" si="372"/>
        <v>0</v>
      </c>
      <c r="CE113" s="19">
        <f t="shared" si="349"/>
        <v>0</v>
      </c>
      <c r="CF113" s="22">
        <f t="shared" si="350"/>
        <v>0</v>
      </c>
      <c r="CG113" s="111">
        <f t="shared" si="351"/>
        <v>0</v>
      </c>
      <c r="CH113" s="141">
        <f t="shared" si="352"/>
        <v>0</v>
      </c>
      <c r="CI113" s="172">
        <f t="shared" si="353"/>
        <v>0</v>
      </c>
      <c r="CJ113" s="19">
        <f t="shared" si="354"/>
        <v>0</v>
      </c>
    </row>
    <row r="114" spans="1:88" s="4" customFormat="1">
      <c r="A114" s="17"/>
      <c r="B114" s="30" t="str">
        <f t="shared" si="341"/>
        <v>Additional Position</v>
      </c>
      <c r="C114" s="223" t="s">
        <v>2</v>
      </c>
      <c r="D114" s="222">
        <v>0</v>
      </c>
      <c r="E114" s="29">
        <f t="shared" si="342"/>
        <v>0</v>
      </c>
      <c r="F114" s="29">
        <f t="shared" si="342"/>
        <v>0</v>
      </c>
      <c r="G114" s="29">
        <f t="shared" si="342"/>
        <v>0</v>
      </c>
      <c r="H114" s="29">
        <f t="shared" si="342"/>
        <v>0</v>
      </c>
      <c r="I114" s="29">
        <f t="shared" si="342"/>
        <v>0</v>
      </c>
      <c r="J114" s="21">
        <f t="shared" ref="J114:U114" si="373">$D114*J50</f>
        <v>0</v>
      </c>
      <c r="K114" s="20">
        <f t="shared" si="373"/>
        <v>0</v>
      </c>
      <c r="L114" s="20">
        <f t="shared" si="373"/>
        <v>0</v>
      </c>
      <c r="M114" s="20">
        <f t="shared" si="373"/>
        <v>0</v>
      </c>
      <c r="N114" s="20">
        <f t="shared" si="373"/>
        <v>0</v>
      </c>
      <c r="O114" s="20">
        <f t="shared" si="373"/>
        <v>0</v>
      </c>
      <c r="P114" s="20">
        <f t="shared" si="373"/>
        <v>0</v>
      </c>
      <c r="Q114" s="20">
        <f t="shared" si="373"/>
        <v>0</v>
      </c>
      <c r="R114" s="20">
        <f t="shared" si="373"/>
        <v>0</v>
      </c>
      <c r="S114" s="20">
        <f t="shared" si="373"/>
        <v>0</v>
      </c>
      <c r="T114" s="20">
        <f t="shared" si="373"/>
        <v>0</v>
      </c>
      <c r="U114" s="20">
        <f t="shared" si="373"/>
        <v>0</v>
      </c>
      <c r="V114" s="24">
        <f t="shared" ref="V114:AG114" si="374">$E114*V50</f>
        <v>0</v>
      </c>
      <c r="W114" s="23">
        <f t="shared" si="374"/>
        <v>0</v>
      </c>
      <c r="X114" s="23">
        <f t="shared" si="374"/>
        <v>0</v>
      </c>
      <c r="Y114" s="23">
        <f t="shared" si="374"/>
        <v>0</v>
      </c>
      <c r="Z114" s="23">
        <f t="shared" si="374"/>
        <v>0</v>
      </c>
      <c r="AA114" s="23">
        <f t="shared" si="374"/>
        <v>0</v>
      </c>
      <c r="AB114" s="23">
        <f t="shared" si="374"/>
        <v>0</v>
      </c>
      <c r="AC114" s="23">
        <f t="shared" si="374"/>
        <v>0</v>
      </c>
      <c r="AD114" s="23">
        <f t="shared" si="374"/>
        <v>0</v>
      </c>
      <c r="AE114" s="23">
        <f t="shared" si="374"/>
        <v>0</v>
      </c>
      <c r="AF114" s="23">
        <f t="shared" si="374"/>
        <v>0</v>
      </c>
      <c r="AG114" s="23">
        <f t="shared" si="374"/>
        <v>0</v>
      </c>
      <c r="AH114" s="120">
        <f t="shared" ref="AH114:AS114" si="375">$F114*AH50</f>
        <v>0</v>
      </c>
      <c r="AI114" s="121">
        <f t="shared" si="375"/>
        <v>0</v>
      </c>
      <c r="AJ114" s="121">
        <f t="shared" si="375"/>
        <v>0</v>
      </c>
      <c r="AK114" s="121">
        <f t="shared" si="375"/>
        <v>0</v>
      </c>
      <c r="AL114" s="121">
        <f t="shared" si="375"/>
        <v>0</v>
      </c>
      <c r="AM114" s="121">
        <f t="shared" si="375"/>
        <v>0</v>
      </c>
      <c r="AN114" s="121">
        <f t="shared" si="375"/>
        <v>0</v>
      </c>
      <c r="AO114" s="121">
        <f t="shared" si="375"/>
        <v>0</v>
      </c>
      <c r="AP114" s="121">
        <f t="shared" si="375"/>
        <v>0</v>
      </c>
      <c r="AQ114" s="121">
        <f t="shared" si="375"/>
        <v>0</v>
      </c>
      <c r="AR114" s="121">
        <f t="shared" si="375"/>
        <v>0</v>
      </c>
      <c r="AS114" s="121">
        <f t="shared" si="375"/>
        <v>0</v>
      </c>
      <c r="AT114" s="150">
        <f t="shared" ref="AT114:BE114" si="376">$F114*AT50</f>
        <v>0</v>
      </c>
      <c r="AU114" s="151">
        <f t="shared" si="376"/>
        <v>0</v>
      </c>
      <c r="AV114" s="151">
        <f t="shared" si="376"/>
        <v>0</v>
      </c>
      <c r="AW114" s="151">
        <f t="shared" si="376"/>
        <v>0</v>
      </c>
      <c r="AX114" s="151">
        <f t="shared" si="376"/>
        <v>0</v>
      </c>
      <c r="AY114" s="151">
        <f t="shared" si="376"/>
        <v>0</v>
      </c>
      <c r="AZ114" s="151">
        <f t="shared" si="376"/>
        <v>0</v>
      </c>
      <c r="BA114" s="151">
        <f t="shared" si="376"/>
        <v>0</v>
      </c>
      <c r="BB114" s="151">
        <f t="shared" si="376"/>
        <v>0</v>
      </c>
      <c r="BC114" s="151">
        <f t="shared" si="376"/>
        <v>0</v>
      </c>
      <c r="BD114" s="151">
        <f t="shared" si="376"/>
        <v>0</v>
      </c>
      <c r="BE114" s="151">
        <f t="shared" si="376"/>
        <v>0</v>
      </c>
      <c r="BF114" s="181">
        <f t="shared" ref="BF114:BQ114" si="377">$F114*BF50</f>
        <v>0</v>
      </c>
      <c r="BG114" s="182">
        <f t="shared" si="377"/>
        <v>0</v>
      </c>
      <c r="BH114" s="182">
        <f t="shared" si="377"/>
        <v>0</v>
      </c>
      <c r="BI114" s="182">
        <f t="shared" si="377"/>
        <v>0</v>
      </c>
      <c r="BJ114" s="182">
        <f t="shared" si="377"/>
        <v>0</v>
      </c>
      <c r="BK114" s="182">
        <f t="shared" si="377"/>
        <v>0</v>
      </c>
      <c r="BL114" s="182">
        <f t="shared" si="377"/>
        <v>0</v>
      </c>
      <c r="BM114" s="182">
        <f t="shared" si="377"/>
        <v>0</v>
      </c>
      <c r="BN114" s="182">
        <f t="shared" si="377"/>
        <v>0</v>
      </c>
      <c r="BO114" s="182">
        <f t="shared" si="377"/>
        <v>0</v>
      </c>
      <c r="BP114" s="182">
        <f t="shared" si="377"/>
        <v>0</v>
      </c>
      <c r="BQ114" s="182">
        <f t="shared" si="377"/>
        <v>0</v>
      </c>
      <c r="BR114" s="21">
        <f t="shared" ref="BR114:CC114" si="378">$F114*BR50</f>
        <v>0</v>
      </c>
      <c r="BS114" s="20">
        <f t="shared" si="378"/>
        <v>0</v>
      </c>
      <c r="BT114" s="20">
        <f t="shared" si="378"/>
        <v>0</v>
      </c>
      <c r="BU114" s="20">
        <f t="shared" si="378"/>
        <v>0</v>
      </c>
      <c r="BV114" s="20">
        <f t="shared" si="378"/>
        <v>0</v>
      </c>
      <c r="BW114" s="20">
        <f t="shared" si="378"/>
        <v>0</v>
      </c>
      <c r="BX114" s="20">
        <f t="shared" si="378"/>
        <v>0</v>
      </c>
      <c r="BY114" s="20">
        <f t="shared" si="378"/>
        <v>0</v>
      </c>
      <c r="BZ114" s="20">
        <f t="shared" si="378"/>
        <v>0</v>
      </c>
      <c r="CA114" s="20">
        <f t="shared" si="378"/>
        <v>0</v>
      </c>
      <c r="CB114" s="20">
        <f t="shared" si="378"/>
        <v>0</v>
      </c>
      <c r="CC114" s="20">
        <f t="shared" si="378"/>
        <v>0</v>
      </c>
      <c r="CE114" s="19">
        <f t="shared" si="349"/>
        <v>0</v>
      </c>
      <c r="CF114" s="22">
        <f t="shared" si="350"/>
        <v>0</v>
      </c>
      <c r="CG114" s="111">
        <f t="shared" si="351"/>
        <v>0</v>
      </c>
      <c r="CH114" s="141">
        <f t="shared" si="352"/>
        <v>0</v>
      </c>
      <c r="CI114" s="172">
        <f t="shared" si="353"/>
        <v>0</v>
      </c>
      <c r="CJ114" s="19">
        <f t="shared" si="354"/>
        <v>0</v>
      </c>
    </row>
    <row r="115" spans="1:88" s="4" customFormat="1">
      <c r="A115" s="17"/>
      <c r="B115" s="30" t="str">
        <f t="shared" si="341"/>
        <v>Additional Position</v>
      </c>
      <c r="C115" s="223" t="s">
        <v>2</v>
      </c>
      <c r="D115" s="222">
        <v>0</v>
      </c>
      <c r="E115" s="29">
        <f t="shared" si="342"/>
        <v>0</v>
      </c>
      <c r="F115" s="29">
        <f t="shared" si="342"/>
        <v>0</v>
      </c>
      <c r="G115" s="29">
        <f t="shared" si="342"/>
        <v>0</v>
      </c>
      <c r="H115" s="29">
        <f t="shared" si="342"/>
        <v>0</v>
      </c>
      <c r="I115" s="29">
        <f t="shared" si="342"/>
        <v>0</v>
      </c>
      <c r="J115" s="21">
        <f t="shared" ref="J115:U115" si="379">$D115*J51</f>
        <v>0</v>
      </c>
      <c r="K115" s="20">
        <f t="shared" si="379"/>
        <v>0</v>
      </c>
      <c r="L115" s="20">
        <f t="shared" si="379"/>
        <v>0</v>
      </c>
      <c r="M115" s="20">
        <f t="shared" si="379"/>
        <v>0</v>
      </c>
      <c r="N115" s="20">
        <f t="shared" si="379"/>
        <v>0</v>
      </c>
      <c r="O115" s="20">
        <f t="shared" si="379"/>
        <v>0</v>
      </c>
      <c r="P115" s="20">
        <f t="shared" si="379"/>
        <v>0</v>
      </c>
      <c r="Q115" s="20">
        <f t="shared" si="379"/>
        <v>0</v>
      </c>
      <c r="R115" s="20">
        <f t="shared" si="379"/>
        <v>0</v>
      </c>
      <c r="S115" s="20">
        <f t="shared" si="379"/>
        <v>0</v>
      </c>
      <c r="T115" s="20">
        <f t="shared" si="379"/>
        <v>0</v>
      </c>
      <c r="U115" s="20">
        <f t="shared" si="379"/>
        <v>0</v>
      </c>
      <c r="V115" s="24">
        <f t="shared" ref="V115:AG115" si="380">$E115*V51</f>
        <v>0</v>
      </c>
      <c r="W115" s="23">
        <f t="shared" si="380"/>
        <v>0</v>
      </c>
      <c r="X115" s="23">
        <f t="shared" si="380"/>
        <v>0</v>
      </c>
      <c r="Y115" s="23">
        <f t="shared" si="380"/>
        <v>0</v>
      </c>
      <c r="Z115" s="23">
        <f t="shared" si="380"/>
        <v>0</v>
      </c>
      <c r="AA115" s="23">
        <f t="shared" si="380"/>
        <v>0</v>
      </c>
      <c r="AB115" s="23">
        <f t="shared" si="380"/>
        <v>0</v>
      </c>
      <c r="AC115" s="23">
        <f t="shared" si="380"/>
        <v>0</v>
      </c>
      <c r="AD115" s="23">
        <f t="shared" si="380"/>
        <v>0</v>
      </c>
      <c r="AE115" s="23">
        <f t="shared" si="380"/>
        <v>0</v>
      </c>
      <c r="AF115" s="23">
        <f t="shared" si="380"/>
        <v>0</v>
      </c>
      <c r="AG115" s="23">
        <f t="shared" si="380"/>
        <v>0</v>
      </c>
      <c r="AH115" s="120">
        <f t="shared" ref="AH115:AS115" si="381">$F115*AH51</f>
        <v>0</v>
      </c>
      <c r="AI115" s="121">
        <f t="shared" si="381"/>
        <v>0</v>
      </c>
      <c r="AJ115" s="121">
        <f t="shared" si="381"/>
        <v>0</v>
      </c>
      <c r="AK115" s="121">
        <f t="shared" si="381"/>
        <v>0</v>
      </c>
      <c r="AL115" s="121">
        <f t="shared" si="381"/>
        <v>0</v>
      </c>
      <c r="AM115" s="121">
        <f t="shared" si="381"/>
        <v>0</v>
      </c>
      <c r="AN115" s="121">
        <f t="shared" si="381"/>
        <v>0</v>
      </c>
      <c r="AO115" s="121">
        <f t="shared" si="381"/>
        <v>0</v>
      </c>
      <c r="AP115" s="121">
        <f t="shared" si="381"/>
        <v>0</v>
      </c>
      <c r="AQ115" s="121">
        <f t="shared" si="381"/>
        <v>0</v>
      </c>
      <c r="AR115" s="121">
        <f t="shared" si="381"/>
        <v>0</v>
      </c>
      <c r="AS115" s="121">
        <f t="shared" si="381"/>
        <v>0</v>
      </c>
      <c r="AT115" s="150">
        <f t="shared" ref="AT115:BE115" si="382">$F115*AT51</f>
        <v>0</v>
      </c>
      <c r="AU115" s="151">
        <f t="shared" si="382"/>
        <v>0</v>
      </c>
      <c r="AV115" s="151">
        <f t="shared" si="382"/>
        <v>0</v>
      </c>
      <c r="AW115" s="151">
        <f t="shared" si="382"/>
        <v>0</v>
      </c>
      <c r="AX115" s="151">
        <f t="shared" si="382"/>
        <v>0</v>
      </c>
      <c r="AY115" s="151">
        <f t="shared" si="382"/>
        <v>0</v>
      </c>
      <c r="AZ115" s="151">
        <f t="shared" si="382"/>
        <v>0</v>
      </c>
      <c r="BA115" s="151">
        <f t="shared" si="382"/>
        <v>0</v>
      </c>
      <c r="BB115" s="151">
        <f t="shared" si="382"/>
        <v>0</v>
      </c>
      <c r="BC115" s="151">
        <f t="shared" si="382"/>
        <v>0</v>
      </c>
      <c r="BD115" s="151">
        <f t="shared" si="382"/>
        <v>0</v>
      </c>
      <c r="BE115" s="151">
        <f t="shared" si="382"/>
        <v>0</v>
      </c>
      <c r="BF115" s="181">
        <f t="shared" ref="BF115:BQ115" si="383">$F115*BF51</f>
        <v>0</v>
      </c>
      <c r="BG115" s="182">
        <f t="shared" si="383"/>
        <v>0</v>
      </c>
      <c r="BH115" s="182">
        <f t="shared" si="383"/>
        <v>0</v>
      </c>
      <c r="BI115" s="182">
        <f t="shared" si="383"/>
        <v>0</v>
      </c>
      <c r="BJ115" s="182">
        <f t="shared" si="383"/>
        <v>0</v>
      </c>
      <c r="BK115" s="182">
        <f t="shared" si="383"/>
        <v>0</v>
      </c>
      <c r="BL115" s="182">
        <f t="shared" si="383"/>
        <v>0</v>
      </c>
      <c r="BM115" s="182">
        <f t="shared" si="383"/>
        <v>0</v>
      </c>
      <c r="BN115" s="182">
        <f t="shared" si="383"/>
        <v>0</v>
      </c>
      <c r="BO115" s="182">
        <f t="shared" si="383"/>
        <v>0</v>
      </c>
      <c r="BP115" s="182">
        <f t="shared" si="383"/>
        <v>0</v>
      </c>
      <c r="BQ115" s="182">
        <f t="shared" si="383"/>
        <v>0</v>
      </c>
      <c r="BR115" s="21">
        <f t="shared" ref="BR115:CC115" si="384">$F115*BR51</f>
        <v>0</v>
      </c>
      <c r="BS115" s="20">
        <f t="shared" si="384"/>
        <v>0</v>
      </c>
      <c r="BT115" s="20">
        <f t="shared" si="384"/>
        <v>0</v>
      </c>
      <c r="BU115" s="20">
        <f t="shared" si="384"/>
        <v>0</v>
      </c>
      <c r="BV115" s="20">
        <f t="shared" si="384"/>
        <v>0</v>
      </c>
      <c r="BW115" s="20">
        <f t="shared" si="384"/>
        <v>0</v>
      </c>
      <c r="BX115" s="20">
        <f t="shared" si="384"/>
        <v>0</v>
      </c>
      <c r="BY115" s="20">
        <f t="shared" si="384"/>
        <v>0</v>
      </c>
      <c r="BZ115" s="20">
        <f t="shared" si="384"/>
        <v>0</v>
      </c>
      <c r="CA115" s="20">
        <f t="shared" si="384"/>
        <v>0</v>
      </c>
      <c r="CB115" s="20">
        <f t="shared" si="384"/>
        <v>0</v>
      </c>
      <c r="CC115" s="20">
        <f t="shared" si="384"/>
        <v>0</v>
      </c>
      <c r="CE115" s="19">
        <f t="shared" si="349"/>
        <v>0</v>
      </c>
      <c r="CF115" s="22">
        <f t="shared" si="350"/>
        <v>0</v>
      </c>
      <c r="CG115" s="111">
        <f t="shared" si="351"/>
        <v>0</v>
      </c>
      <c r="CH115" s="141">
        <f t="shared" si="352"/>
        <v>0</v>
      </c>
      <c r="CI115" s="172">
        <f t="shared" si="353"/>
        <v>0</v>
      </c>
      <c r="CJ115" s="19">
        <f t="shared" si="354"/>
        <v>0</v>
      </c>
    </row>
    <row r="116" spans="1:88" s="4" customFormat="1">
      <c r="A116" s="17"/>
      <c r="B116" s="30" t="str">
        <f t="shared" si="341"/>
        <v>Additional Position</v>
      </c>
      <c r="C116" s="223" t="s">
        <v>2</v>
      </c>
      <c r="D116" s="222">
        <v>0</v>
      </c>
      <c r="E116" s="29">
        <f t="shared" si="342"/>
        <v>0</v>
      </c>
      <c r="F116" s="29">
        <f t="shared" si="342"/>
        <v>0</v>
      </c>
      <c r="G116" s="29">
        <f t="shared" si="342"/>
        <v>0</v>
      </c>
      <c r="H116" s="29">
        <f t="shared" si="342"/>
        <v>0</v>
      </c>
      <c r="I116" s="29">
        <f t="shared" si="342"/>
        <v>0</v>
      </c>
      <c r="J116" s="21">
        <f t="shared" ref="J116:U116" si="385">$D116*J52</f>
        <v>0</v>
      </c>
      <c r="K116" s="20">
        <f t="shared" si="385"/>
        <v>0</v>
      </c>
      <c r="L116" s="20">
        <f t="shared" si="385"/>
        <v>0</v>
      </c>
      <c r="M116" s="20">
        <f t="shared" si="385"/>
        <v>0</v>
      </c>
      <c r="N116" s="20">
        <f t="shared" si="385"/>
        <v>0</v>
      </c>
      <c r="O116" s="20">
        <f t="shared" si="385"/>
        <v>0</v>
      </c>
      <c r="P116" s="20">
        <f t="shared" si="385"/>
        <v>0</v>
      </c>
      <c r="Q116" s="20">
        <f t="shared" si="385"/>
        <v>0</v>
      </c>
      <c r="R116" s="20">
        <f t="shared" si="385"/>
        <v>0</v>
      </c>
      <c r="S116" s="20">
        <f t="shared" si="385"/>
        <v>0</v>
      </c>
      <c r="T116" s="20">
        <f t="shared" si="385"/>
        <v>0</v>
      </c>
      <c r="U116" s="20">
        <f t="shared" si="385"/>
        <v>0</v>
      </c>
      <c r="V116" s="24">
        <f t="shared" ref="V116:AG116" si="386">$E116*V52</f>
        <v>0</v>
      </c>
      <c r="W116" s="23">
        <f t="shared" si="386"/>
        <v>0</v>
      </c>
      <c r="X116" s="23">
        <f t="shared" si="386"/>
        <v>0</v>
      </c>
      <c r="Y116" s="23">
        <f t="shared" si="386"/>
        <v>0</v>
      </c>
      <c r="Z116" s="23">
        <f t="shared" si="386"/>
        <v>0</v>
      </c>
      <c r="AA116" s="23">
        <f t="shared" si="386"/>
        <v>0</v>
      </c>
      <c r="AB116" s="23">
        <f t="shared" si="386"/>
        <v>0</v>
      </c>
      <c r="AC116" s="23">
        <f t="shared" si="386"/>
        <v>0</v>
      </c>
      <c r="AD116" s="23">
        <f t="shared" si="386"/>
        <v>0</v>
      </c>
      <c r="AE116" s="23">
        <f t="shared" si="386"/>
        <v>0</v>
      </c>
      <c r="AF116" s="23">
        <f t="shared" si="386"/>
        <v>0</v>
      </c>
      <c r="AG116" s="23">
        <f t="shared" si="386"/>
        <v>0</v>
      </c>
      <c r="AH116" s="120">
        <f t="shared" ref="AH116:AS116" si="387">$F116*AH52</f>
        <v>0</v>
      </c>
      <c r="AI116" s="121">
        <f t="shared" si="387"/>
        <v>0</v>
      </c>
      <c r="AJ116" s="121">
        <f t="shared" si="387"/>
        <v>0</v>
      </c>
      <c r="AK116" s="121">
        <f t="shared" si="387"/>
        <v>0</v>
      </c>
      <c r="AL116" s="121">
        <f t="shared" si="387"/>
        <v>0</v>
      </c>
      <c r="AM116" s="121">
        <f t="shared" si="387"/>
        <v>0</v>
      </c>
      <c r="AN116" s="121">
        <f t="shared" si="387"/>
        <v>0</v>
      </c>
      <c r="AO116" s="121">
        <f t="shared" si="387"/>
        <v>0</v>
      </c>
      <c r="AP116" s="121">
        <f t="shared" si="387"/>
        <v>0</v>
      </c>
      <c r="AQ116" s="121">
        <f t="shared" si="387"/>
        <v>0</v>
      </c>
      <c r="AR116" s="121">
        <f t="shared" si="387"/>
        <v>0</v>
      </c>
      <c r="AS116" s="121">
        <f t="shared" si="387"/>
        <v>0</v>
      </c>
      <c r="AT116" s="150">
        <f t="shared" ref="AT116:BE116" si="388">$F116*AT52</f>
        <v>0</v>
      </c>
      <c r="AU116" s="151">
        <f t="shared" si="388"/>
        <v>0</v>
      </c>
      <c r="AV116" s="151">
        <f t="shared" si="388"/>
        <v>0</v>
      </c>
      <c r="AW116" s="151">
        <f t="shared" si="388"/>
        <v>0</v>
      </c>
      <c r="AX116" s="151">
        <f t="shared" si="388"/>
        <v>0</v>
      </c>
      <c r="AY116" s="151">
        <f t="shared" si="388"/>
        <v>0</v>
      </c>
      <c r="AZ116" s="151">
        <f t="shared" si="388"/>
        <v>0</v>
      </c>
      <c r="BA116" s="151">
        <f t="shared" si="388"/>
        <v>0</v>
      </c>
      <c r="BB116" s="151">
        <f t="shared" si="388"/>
        <v>0</v>
      </c>
      <c r="BC116" s="151">
        <f t="shared" si="388"/>
        <v>0</v>
      </c>
      <c r="BD116" s="151">
        <f t="shared" si="388"/>
        <v>0</v>
      </c>
      <c r="BE116" s="151">
        <f t="shared" si="388"/>
        <v>0</v>
      </c>
      <c r="BF116" s="181">
        <f t="shared" ref="BF116:BQ116" si="389">$F116*BF52</f>
        <v>0</v>
      </c>
      <c r="BG116" s="182">
        <f t="shared" si="389"/>
        <v>0</v>
      </c>
      <c r="BH116" s="182">
        <f t="shared" si="389"/>
        <v>0</v>
      </c>
      <c r="BI116" s="182">
        <f t="shared" si="389"/>
        <v>0</v>
      </c>
      <c r="BJ116" s="182">
        <f t="shared" si="389"/>
        <v>0</v>
      </c>
      <c r="BK116" s="182">
        <f t="shared" si="389"/>
        <v>0</v>
      </c>
      <c r="BL116" s="182">
        <f t="shared" si="389"/>
        <v>0</v>
      </c>
      <c r="BM116" s="182">
        <f t="shared" si="389"/>
        <v>0</v>
      </c>
      <c r="BN116" s="182">
        <f t="shared" si="389"/>
        <v>0</v>
      </c>
      <c r="BO116" s="182">
        <f t="shared" si="389"/>
        <v>0</v>
      </c>
      <c r="BP116" s="182">
        <f t="shared" si="389"/>
        <v>0</v>
      </c>
      <c r="BQ116" s="182">
        <f t="shared" si="389"/>
        <v>0</v>
      </c>
      <c r="BR116" s="21">
        <f t="shared" ref="BR116:CC116" si="390">$F116*BR52</f>
        <v>0</v>
      </c>
      <c r="BS116" s="20">
        <f t="shared" si="390"/>
        <v>0</v>
      </c>
      <c r="BT116" s="20">
        <f t="shared" si="390"/>
        <v>0</v>
      </c>
      <c r="BU116" s="20">
        <f t="shared" si="390"/>
        <v>0</v>
      </c>
      <c r="BV116" s="20">
        <f t="shared" si="390"/>
        <v>0</v>
      </c>
      <c r="BW116" s="20">
        <f t="shared" si="390"/>
        <v>0</v>
      </c>
      <c r="BX116" s="20">
        <f t="shared" si="390"/>
        <v>0</v>
      </c>
      <c r="BY116" s="20">
        <f t="shared" si="390"/>
        <v>0</v>
      </c>
      <c r="BZ116" s="20">
        <f t="shared" si="390"/>
        <v>0</v>
      </c>
      <c r="CA116" s="20">
        <f t="shared" si="390"/>
        <v>0</v>
      </c>
      <c r="CB116" s="20">
        <f t="shared" si="390"/>
        <v>0</v>
      </c>
      <c r="CC116" s="20">
        <f t="shared" si="390"/>
        <v>0</v>
      </c>
      <c r="CE116" s="19">
        <f t="shared" si="349"/>
        <v>0</v>
      </c>
      <c r="CF116" s="22">
        <f t="shared" si="350"/>
        <v>0</v>
      </c>
      <c r="CG116" s="111">
        <f t="shared" si="351"/>
        <v>0</v>
      </c>
      <c r="CH116" s="141">
        <f t="shared" si="352"/>
        <v>0</v>
      </c>
      <c r="CI116" s="172">
        <f t="shared" si="353"/>
        <v>0</v>
      </c>
      <c r="CJ116" s="19">
        <f t="shared" si="354"/>
        <v>0</v>
      </c>
    </row>
    <row r="117" spans="1:88" s="4" customFormat="1">
      <c r="A117" s="17"/>
      <c r="B117" s="16" t="s">
        <v>134</v>
      </c>
      <c r="C117" s="221"/>
      <c r="D117" s="14"/>
      <c r="E117" s="28"/>
      <c r="F117" s="28"/>
      <c r="G117" s="28"/>
      <c r="H117" s="28"/>
      <c r="I117" s="28"/>
      <c r="J117" s="10">
        <f t="shared" ref="J117:U117" si="391">SUM(J110:J116)</f>
        <v>0</v>
      </c>
      <c r="K117" s="9">
        <f t="shared" si="391"/>
        <v>0</v>
      </c>
      <c r="L117" s="9">
        <f t="shared" si="391"/>
        <v>0</v>
      </c>
      <c r="M117" s="9">
        <f t="shared" si="391"/>
        <v>0</v>
      </c>
      <c r="N117" s="9">
        <f t="shared" si="391"/>
        <v>0</v>
      </c>
      <c r="O117" s="9">
        <f t="shared" si="391"/>
        <v>0</v>
      </c>
      <c r="P117" s="9">
        <f t="shared" si="391"/>
        <v>0</v>
      </c>
      <c r="Q117" s="9">
        <f t="shared" si="391"/>
        <v>0</v>
      </c>
      <c r="R117" s="9">
        <f t="shared" si="391"/>
        <v>0</v>
      </c>
      <c r="S117" s="9">
        <f t="shared" si="391"/>
        <v>0</v>
      </c>
      <c r="T117" s="9">
        <f t="shared" si="391"/>
        <v>0</v>
      </c>
      <c r="U117" s="9">
        <f t="shared" si="391"/>
        <v>0</v>
      </c>
      <c r="V117" s="13">
        <f t="shared" ref="V117:AG117" si="392">SUM(V110:V116)</f>
        <v>0</v>
      </c>
      <c r="W117" s="12">
        <f t="shared" si="392"/>
        <v>0</v>
      </c>
      <c r="X117" s="12">
        <f t="shared" si="392"/>
        <v>0</v>
      </c>
      <c r="Y117" s="12">
        <f t="shared" si="392"/>
        <v>0</v>
      </c>
      <c r="Z117" s="12">
        <f t="shared" si="392"/>
        <v>0</v>
      </c>
      <c r="AA117" s="12">
        <f t="shared" si="392"/>
        <v>0</v>
      </c>
      <c r="AB117" s="12">
        <f t="shared" si="392"/>
        <v>0</v>
      </c>
      <c r="AC117" s="12">
        <f t="shared" si="392"/>
        <v>0</v>
      </c>
      <c r="AD117" s="12">
        <f t="shared" si="392"/>
        <v>0</v>
      </c>
      <c r="AE117" s="12">
        <f t="shared" si="392"/>
        <v>0</v>
      </c>
      <c r="AF117" s="12">
        <f t="shared" si="392"/>
        <v>0</v>
      </c>
      <c r="AG117" s="12">
        <f t="shared" si="392"/>
        <v>0</v>
      </c>
      <c r="AH117" s="114">
        <f t="shared" ref="AH117:AS117" si="393">SUM(AH110:AH116)</f>
        <v>0</v>
      </c>
      <c r="AI117" s="115">
        <f t="shared" si="393"/>
        <v>0</v>
      </c>
      <c r="AJ117" s="115">
        <f t="shared" si="393"/>
        <v>0</v>
      </c>
      <c r="AK117" s="115">
        <f t="shared" si="393"/>
        <v>0</v>
      </c>
      <c r="AL117" s="115">
        <f t="shared" si="393"/>
        <v>0</v>
      </c>
      <c r="AM117" s="115">
        <f t="shared" si="393"/>
        <v>0</v>
      </c>
      <c r="AN117" s="115">
        <f t="shared" si="393"/>
        <v>0</v>
      </c>
      <c r="AO117" s="115">
        <f t="shared" si="393"/>
        <v>0</v>
      </c>
      <c r="AP117" s="115">
        <f t="shared" si="393"/>
        <v>0</v>
      </c>
      <c r="AQ117" s="115">
        <f t="shared" si="393"/>
        <v>0</v>
      </c>
      <c r="AR117" s="115">
        <f t="shared" si="393"/>
        <v>0</v>
      </c>
      <c r="AS117" s="131">
        <f t="shared" si="393"/>
        <v>0</v>
      </c>
      <c r="AT117" s="144">
        <f t="shared" ref="AT117:BE117" si="394">SUM(AT110:AT116)</f>
        <v>14230.080000000002</v>
      </c>
      <c r="AU117" s="145">
        <f t="shared" si="394"/>
        <v>14230.080000000002</v>
      </c>
      <c r="AV117" s="145">
        <f t="shared" si="394"/>
        <v>14230.080000000002</v>
      </c>
      <c r="AW117" s="145">
        <f t="shared" si="394"/>
        <v>14230.080000000002</v>
      </c>
      <c r="AX117" s="145">
        <f t="shared" si="394"/>
        <v>14230.080000000002</v>
      </c>
      <c r="AY117" s="145">
        <f t="shared" si="394"/>
        <v>14230.080000000002</v>
      </c>
      <c r="AZ117" s="145">
        <f t="shared" si="394"/>
        <v>14230.080000000002</v>
      </c>
      <c r="BA117" s="145">
        <f t="shared" si="394"/>
        <v>14230.080000000002</v>
      </c>
      <c r="BB117" s="145">
        <f t="shared" si="394"/>
        <v>14230.080000000002</v>
      </c>
      <c r="BC117" s="145">
        <f t="shared" si="394"/>
        <v>14230.080000000002</v>
      </c>
      <c r="BD117" s="145">
        <f t="shared" si="394"/>
        <v>14230.080000000002</v>
      </c>
      <c r="BE117" s="161">
        <f t="shared" si="394"/>
        <v>14230.080000000002</v>
      </c>
      <c r="BF117" s="175">
        <f t="shared" ref="BF117:BQ117" si="395">SUM(BF110:BF116)</f>
        <v>37791.360000000001</v>
      </c>
      <c r="BG117" s="176">
        <f t="shared" si="395"/>
        <v>37791.360000000001</v>
      </c>
      <c r="BH117" s="176">
        <f t="shared" si="395"/>
        <v>37791.360000000001</v>
      </c>
      <c r="BI117" s="176">
        <f t="shared" si="395"/>
        <v>37791.360000000001</v>
      </c>
      <c r="BJ117" s="176">
        <f t="shared" si="395"/>
        <v>37791.360000000001</v>
      </c>
      <c r="BK117" s="176">
        <f t="shared" si="395"/>
        <v>37791.360000000001</v>
      </c>
      <c r="BL117" s="176">
        <f t="shared" si="395"/>
        <v>37791.360000000001</v>
      </c>
      <c r="BM117" s="176">
        <f t="shared" si="395"/>
        <v>37791.360000000001</v>
      </c>
      <c r="BN117" s="176">
        <f t="shared" si="395"/>
        <v>37791.360000000001</v>
      </c>
      <c r="BO117" s="176">
        <f t="shared" si="395"/>
        <v>37791.360000000001</v>
      </c>
      <c r="BP117" s="176">
        <f t="shared" si="395"/>
        <v>37791.360000000001</v>
      </c>
      <c r="BQ117" s="189">
        <f t="shared" si="395"/>
        <v>37791.360000000001</v>
      </c>
      <c r="BR117" s="10">
        <f t="shared" ref="BR117:CC117" si="396">SUM(BR110:BR116)</f>
        <v>52021.440000000002</v>
      </c>
      <c r="BS117" s="9">
        <f t="shared" si="396"/>
        <v>52021.440000000002</v>
      </c>
      <c r="BT117" s="9">
        <f t="shared" si="396"/>
        <v>52021.440000000002</v>
      </c>
      <c r="BU117" s="9">
        <f t="shared" si="396"/>
        <v>52021.440000000002</v>
      </c>
      <c r="BV117" s="9">
        <f t="shared" si="396"/>
        <v>52021.440000000002</v>
      </c>
      <c r="BW117" s="9">
        <f t="shared" si="396"/>
        <v>52021.440000000002</v>
      </c>
      <c r="BX117" s="9">
        <f t="shared" si="396"/>
        <v>52021.440000000002</v>
      </c>
      <c r="BY117" s="9">
        <f t="shared" si="396"/>
        <v>52021.440000000002</v>
      </c>
      <c r="BZ117" s="9">
        <f t="shared" si="396"/>
        <v>52021.440000000002</v>
      </c>
      <c r="CA117" s="9">
        <f t="shared" si="396"/>
        <v>52021.440000000002</v>
      </c>
      <c r="CB117" s="9">
        <f t="shared" si="396"/>
        <v>52021.440000000002</v>
      </c>
      <c r="CC117" s="190">
        <f t="shared" si="396"/>
        <v>52021.440000000002</v>
      </c>
      <c r="CE117" s="8">
        <f t="shared" si="349"/>
        <v>0</v>
      </c>
      <c r="CF117" s="11">
        <f t="shared" si="350"/>
        <v>0</v>
      </c>
      <c r="CG117" s="131">
        <f t="shared" si="351"/>
        <v>0</v>
      </c>
      <c r="CH117" s="161">
        <f t="shared" si="352"/>
        <v>170760.96000000002</v>
      </c>
      <c r="CI117" s="189">
        <f t="shared" si="353"/>
        <v>453496.31999999989</v>
      </c>
      <c r="CJ117" s="190">
        <f t="shared" si="354"/>
        <v>624257.28000000003</v>
      </c>
    </row>
    <row r="118" spans="1:88" s="4" customFormat="1">
      <c r="A118" s="17"/>
      <c r="B118" s="37" t="s">
        <v>61</v>
      </c>
      <c r="C118" s="223"/>
      <c r="D118" s="25"/>
      <c r="E118" s="18"/>
      <c r="F118" s="18"/>
      <c r="G118" s="18"/>
      <c r="H118" s="18"/>
      <c r="I118" s="18"/>
      <c r="J118" s="33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6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107"/>
      <c r="AI118" s="108"/>
      <c r="AJ118" s="108"/>
      <c r="AK118" s="108"/>
      <c r="AL118" s="108"/>
      <c r="AM118" s="108"/>
      <c r="AN118" s="108"/>
      <c r="AO118" s="108"/>
      <c r="AP118" s="108"/>
      <c r="AQ118" s="108"/>
      <c r="AR118" s="108"/>
      <c r="AS118" s="108"/>
      <c r="AT118" s="136"/>
      <c r="AU118" s="137"/>
      <c r="AV118" s="137"/>
      <c r="AW118" s="137"/>
      <c r="AX118" s="137"/>
      <c r="AY118" s="137"/>
      <c r="AZ118" s="137"/>
      <c r="BA118" s="137"/>
      <c r="BB118" s="137"/>
      <c r="BC118" s="137"/>
      <c r="BD118" s="137"/>
      <c r="BE118" s="137"/>
      <c r="BF118" s="167"/>
      <c r="BG118" s="168"/>
      <c r="BH118" s="168"/>
      <c r="BI118" s="168"/>
      <c r="BJ118" s="168"/>
      <c r="BK118" s="168"/>
      <c r="BL118" s="168"/>
      <c r="BM118" s="168"/>
      <c r="BN118" s="168"/>
      <c r="BO118" s="168"/>
      <c r="BP118" s="168"/>
      <c r="BQ118" s="168"/>
      <c r="BR118" s="33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E118" s="31"/>
      <c r="CF118" s="34"/>
      <c r="CG118" s="109"/>
      <c r="CH118" s="138"/>
      <c r="CI118" s="169"/>
      <c r="CJ118" s="31"/>
    </row>
    <row r="119" spans="1:88" s="4" customFormat="1">
      <c r="A119" s="17"/>
      <c r="B119" s="30" t="str">
        <f t="shared" ref="B119:B125" si="397">B55</f>
        <v>Additional Position</v>
      </c>
      <c r="C119" s="223" t="s">
        <v>2</v>
      </c>
      <c r="D119" s="222">
        <v>5000</v>
      </c>
      <c r="E119" s="29">
        <f t="shared" ref="E119:I125" si="398">(1+E$69)*D119</f>
        <v>5400</v>
      </c>
      <c r="F119" s="29">
        <f t="shared" si="398"/>
        <v>5832</v>
      </c>
      <c r="G119" s="29">
        <f t="shared" si="398"/>
        <v>6298.56</v>
      </c>
      <c r="H119" s="29">
        <f t="shared" si="398"/>
        <v>6802.4448000000011</v>
      </c>
      <c r="I119" s="29">
        <f>(1+I$69)*H119</f>
        <v>7346.6403840000021</v>
      </c>
      <c r="J119" s="21">
        <f t="shared" ref="J119:U119" si="399">$D119*J55</f>
        <v>0</v>
      </c>
      <c r="K119" s="20">
        <f t="shared" si="399"/>
        <v>0</v>
      </c>
      <c r="L119" s="20">
        <f t="shared" si="399"/>
        <v>0</v>
      </c>
      <c r="M119" s="20">
        <f t="shared" si="399"/>
        <v>0</v>
      </c>
      <c r="N119" s="20">
        <f t="shared" si="399"/>
        <v>0</v>
      </c>
      <c r="O119" s="20">
        <f t="shared" si="399"/>
        <v>0</v>
      </c>
      <c r="P119" s="20">
        <f t="shared" si="399"/>
        <v>0</v>
      </c>
      <c r="Q119" s="20">
        <f t="shared" si="399"/>
        <v>0</v>
      </c>
      <c r="R119" s="20">
        <f t="shared" si="399"/>
        <v>0</v>
      </c>
      <c r="S119" s="20">
        <f t="shared" si="399"/>
        <v>0</v>
      </c>
      <c r="T119" s="20">
        <f t="shared" si="399"/>
        <v>0</v>
      </c>
      <c r="U119" s="20">
        <f t="shared" si="399"/>
        <v>0</v>
      </c>
      <c r="V119" s="24">
        <f t="shared" ref="V119:AG119" si="400">$E119*V55</f>
        <v>0</v>
      </c>
      <c r="W119" s="23">
        <f t="shared" si="400"/>
        <v>0</v>
      </c>
      <c r="X119" s="23">
        <f t="shared" si="400"/>
        <v>0</v>
      </c>
      <c r="Y119" s="23">
        <f t="shared" si="400"/>
        <v>0</v>
      </c>
      <c r="Z119" s="23">
        <f t="shared" si="400"/>
        <v>0</v>
      </c>
      <c r="AA119" s="23">
        <f t="shared" si="400"/>
        <v>0</v>
      </c>
      <c r="AB119" s="23">
        <f t="shared" si="400"/>
        <v>0</v>
      </c>
      <c r="AC119" s="23">
        <f t="shared" si="400"/>
        <v>0</v>
      </c>
      <c r="AD119" s="23">
        <f t="shared" si="400"/>
        <v>0</v>
      </c>
      <c r="AE119" s="23">
        <f t="shared" si="400"/>
        <v>0</v>
      </c>
      <c r="AF119" s="23">
        <f t="shared" si="400"/>
        <v>0</v>
      </c>
      <c r="AG119" s="23">
        <f t="shared" si="400"/>
        <v>0</v>
      </c>
      <c r="AH119" s="120">
        <f t="shared" ref="AH119:AS119" si="401">$F119*AH55</f>
        <v>5832</v>
      </c>
      <c r="AI119" s="121">
        <f t="shared" si="401"/>
        <v>11664</v>
      </c>
      <c r="AJ119" s="121">
        <f t="shared" si="401"/>
        <v>17496</v>
      </c>
      <c r="AK119" s="121">
        <f t="shared" si="401"/>
        <v>23328</v>
      </c>
      <c r="AL119" s="121">
        <f t="shared" si="401"/>
        <v>29160</v>
      </c>
      <c r="AM119" s="121">
        <f t="shared" si="401"/>
        <v>34992</v>
      </c>
      <c r="AN119" s="121">
        <f t="shared" si="401"/>
        <v>40824</v>
      </c>
      <c r="AO119" s="121">
        <f t="shared" si="401"/>
        <v>40824</v>
      </c>
      <c r="AP119" s="121">
        <f t="shared" si="401"/>
        <v>40824</v>
      </c>
      <c r="AQ119" s="121">
        <f t="shared" si="401"/>
        <v>40824</v>
      </c>
      <c r="AR119" s="121">
        <f t="shared" si="401"/>
        <v>40824</v>
      </c>
      <c r="AS119" s="121">
        <f t="shared" si="401"/>
        <v>40824</v>
      </c>
      <c r="AT119" s="150">
        <f t="shared" ref="AT119:BE119" si="402">$F119*AT55</f>
        <v>0</v>
      </c>
      <c r="AU119" s="151">
        <f t="shared" si="402"/>
        <v>0</v>
      </c>
      <c r="AV119" s="151">
        <f t="shared" si="402"/>
        <v>0</v>
      </c>
      <c r="AW119" s="151">
        <f t="shared" si="402"/>
        <v>0</v>
      </c>
      <c r="AX119" s="151">
        <f t="shared" si="402"/>
        <v>0</v>
      </c>
      <c r="AY119" s="151">
        <f t="shared" si="402"/>
        <v>0</v>
      </c>
      <c r="AZ119" s="151">
        <f t="shared" si="402"/>
        <v>0</v>
      </c>
      <c r="BA119" s="151">
        <f t="shared" si="402"/>
        <v>0</v>
      </c>
      <c r="BB119" s="151">
        <f t="shared" si="402"/>
        <v>0</v>
      </c>
      <c r="BC119" s="151">
        <f t="shared" si="402"/>
        <v>0</v>
      </c>
      <c r="BD119" s="151">
        <f t="shared" si="402"/>
        <v>0</v>
      </c>
      <c r="BE119" s="151">
        <f t="shared" si="402"/>
        <v>0</v>
      </c>
      <c r="BF119" s="181">
        <f t="shared" ref="BF119:BQ119" si="403">$F119*BF55</f>
        <v>5832</v>
      </c>
      <c r="BG119" s="182">
        <f t="shared" si="403"/>
        <v>5832</v>
      </c>
      <c r="BH119" s="182">
        <f t="shared" si="403"/>
        <v>5832</v>
      </c>
      <c r="BI119" s="182">
        <f t="shared" si="403"/>
        <v>5832</v>
      </c>
      <c r="BJ119" s="182">
        <f t="shared" si="403"/>
        <v>5832</v>
      </c>
      <c r="BK119" s="182">
        <f t="shared" si="403"/>
        <v>5832</v>
      </c>
      <c r="BL119" s="182">
        <f t="shared" si="403"/>
        <v>5832</v>
      </c>
      <c r="BM119" s="182">
        <f t="shared" si="403"/>
        <v>5832</v>
      </c>
      <c r="BN119" s="182">
        <f t="shared" si="403"/>
        <v>5832</v>
      </c>
      <c r="BO119" s="182">
        <f t="shared" si="403"/>
        <v>5832</v>
      </c>
      <c r="BP119" s="182">
        <f t="shared" si="403"/>
        <v>5832</v>
      </c>
      <c r="BQ119" s="182">
        <f t="shared" si="403"/>
        <v>5832</v>
      </c>
      <c r="BR119" s="21">
        <f t="shared" ref="BR119:CC119" si="404">$F119*BR55</f>
        <v>0</v>
      </c>
      <c r="BS119" s="20">
        <f t="shared" si="404"/>
        <v>0</v>
      </c>
      <c r="BT119" s="20">
        <f t="shared" si="404"/>
        <v>0</v>
      </c>
      <c r="BU119" s="20">
        <f t="shared" si="404"/>
        <v>0</v>
      </c>
      <c r="BV119" s="20">
        <f t="shared" si="404"/>
        <v>0</v>
      </c>
      <c r="BW119" s="20">
        <f t="shared" si="404"/>
        <v>0</v>
      </c>
      <c r="BX119" s="20">
        <f t="shared" si="404"/>
        <v>0</v>
      </c>
      <c r="BY119" s="20">
        <f t="shared" si="404"/>
        <v>0</v>
      </c>
      <c r="BZ119" s="20">
        <f t="shared" si="404"/>
        <v>0</v>
      </c>
      <c r="CA119" s="20">
        <f t="shared" si="404"/>
        <v>0</v>
      </c>
      <c r="CB119" s="20">
        <f t="shared" si="404"/>
        <v>0</v>
      </c>
      <c r="CC119" s="20">
        <f t="shared" si="404"/>
        <v>0</v>
      </c>
      <c r="CE119" s="19">
        <f t="shared" ref="CE119:CE126" si="405">SUM(J119:U119)</f>
        <v>0</v>
      </c>
      <c r="CF119" s="22">
        <f t="shared" ref="CF119:CF126" si="406">SUM(V119:AG119)</f>
        <v>0</v>
      </c>
      <c r="CG119" s="111">
        <f t="shared" ref="CG119:CG126" si="407">SUM(AH119:AS119)</f>
        <v>367416</v>
      </c>
      <c r="CH119" s="141">
        <f t="shared" ref="CH119:CH126" si="408">SUM(AT119:BE119)</f>
        <v>0</v>
      </c>
      <c r="CI119" s="172">
        <f t="shared" ref="CI119:CI126" si="409">SUM(BF119:BQ119)</f>
        <v>69984</v>
      </c>
      <c r="CJ119" s="19">
        <f t="shared" ref="CJ119:CJ126" si="410">SUM(BR119:CC119)</f>
        <v>0</v>
      </c>
    </row>
    <row r="120" spans="1:88" s="4" customFormat="1">
      <c r="A120" s="17"/>
      <c r="B120" s="30" t="str">
        <f t="shared" si="397"/>
        <v>Additional Position</v>
      </c>
      <c r="C120" s="223" t="s">
        <v>2</v>
      </c>
      <c r="D120" s="222">
        <v>0</v>
      </c>
      <c r="E120" s="29">
        <f t="shared" si="398"/>
        <v>0</v>
      </c>
      <c r="F120" s="29">
        <f t="shared" si="398"/>
        <v>0</v>
      </c>
      <c r="G120" s="29">
        <f t="shared" si="398"/>
        <v>0</v>
      </c>
      <c r="H120" s="29">
        <f t="shared" si="398"/>
        <v>0</v>
      </c>
      <c r="I120" s="29">
        <f t="shared" si="398"/>
        <v>0</v>
      </c>
      <c r="J120" s="21">
        <f t="shared" ref="J120:U120" si="411">$D120*J56</f>
        <v>0</v>
      </c>
      <c r="K120" s="20">
        <f t="shared" si="411"/>
        <v>0</v>
      </c>
      <c r="L120" s="20">
        <f t="shared" si="411"/>
        <v>0</v>
      </c>
      <c r="M120" s="20">
        <f t="shared" si="411"/>
        <v>0</v>
      </c>
      <c r="N120" s="20">
        <f t="shared" si="411"/>
        <v>0</v>
      </c>
      <c r="O120" s="20">
        <f t="shared" si="411"/>
        <v>0</v>
      </c>
      <c r="P120" s="20">
        <f t="shared" si="411"/>
        <v>0</v>
      </c>
      <c r="Q120" s="20">
        <f t="shared" si="411"/>
        <v>0</v>
      </c>
      <c r="R120" s="20">
        <f t="shared" si="411"/>
        <v>0</v>
      </c>
      <c r="S120" s="20">
        <f t="shared" si="411"/>
        <v>0</v>
      </c>
      <c r="T120" s="20">
        <f t="shared" si="411"/>
        <v>0</v>
      </c>
      <c r="U120" s="20">
        <f t="shared" si="411"/>
        <v>0</v>
      </c>
      <c r="V120" s="24">
        <f t="shared" ref="V120:AG120" si="412">$E120*V56</f>
        <v>0</v>
      </c>
      <c r="W120" s="23">
        <f t="shared" si="412"/>
        <v>0</v>
      </c>
      <c r="X120" s="23">
        <f t="shared" si="412"/>
        <v>0</v>
      </c>
      <c r="Y120" s="23">
        <f t="shared" si="412"/>
        <v>0</v>
      </c>
      <c r="Z120" s="23">
        <f t="shared" si="412"/>
        <v>0</v>
      </c>
      <c r="AA120" s="23">
        <f t="shared" si="412"/>
        <v>0</v>
      </c>
      <c r="AB120" s="23">
        <f t="shared" si="412"/>
        <v>0</v>
      </c>
      <c r="AC120" s="23">
        <f t="shared" si="412"/>
        <v>0</v>
      </c>
      <c r="AD120" s="23">
        <f t="shared" si="412"/>
        <v>0</v>
      </c>
      <c r="AE120" s="23">
        <f t="shared" si="412"/>
        <v>0</v>
      </c>
      <c r="AF120" s="23">
        <f t="shared" si="412"/>
        <v>0</v>
      </c>
      <c r="AG120" s="23">
        <f t="shared" si="412"/>
        <v>0</v>
      </c>
      <c r="AH120" s="120">
        <f t="shared" ref="AH120:AS120" si="413">$F120*AH56</f>
        <v>0</v>
      </c>
      <c r="AI120" s="121">
        <f t="shared" si="413"/>
        <v>0</v>
      </c>
      <c r="AJ120" s="121">
        <f t="shared" si="413"/>
        <v>0</v>
      </c>
      <c r="AK120" s="121">
        <f t="shared" si="413"/>
        <v>0</v>
      </c>
      <c r="AL120" s="121">
        <f t="shared" si="413"/>
        <v>0</v>
      </c>
      <c r="AM120" s="121">
        <f t="shared" si="413"/>
        <v>0</v>
      </c>
      <c r="AN120" s="121">
        <f t="shared" si="413"/>
        <v>0</v>
      </c>
      <c r="AO120" s="121">
        <f t="shared" si="413"/>
        <v>0</v>
      </c>
      <c r="AP120" s="121">
        <f t="shared" si="413"/>
        <v>0</v>
      </c>
      <c r="AQ120" s="121">
        <f t="shared" si="413"/>
        <v>0</v>
      </c>
      <c r="AR120" s="121">
        <f t="shared" si="413"/>
        <v>0</v>
      </c>
      <c r="AS120" s="121">
        <f t="shared" si="413"/>
        <v>0</v>
      </c>
      <c r="AT120" s="150">
        <f t="shared" ref="AT120:BE120" si="414">$F120*AT56</f>
        <v>0</v>
      </c>
      <c r="AU120" s="151">
        <f t="shared" si="414"/>
        <v>0</v>
      </c>
      <c r="AV120" s="151">
        <f t="shared" si="414"/>
        <v>0</v>
      </c>
      <c r="AW120" s="151">
        <f t="shared" si="414"/>
        <v>0</v>
      </c>
      <c r="AX120" s="151">
        <f t="shared" si="414"/>
        <v>0</v>
      </c>
      <c r="AY120" s="151">
        <f t="shared" si="414"/>
        <v>0</v>
      </c>
      <c r="AZ120" s="151">
        <f t="shared" si="414"/>
        <v>0</v>
      </c>
      <c r="BA120" s="151">
        <f t="shared" si="414"/>
        <v>0</v>
      </c>
      <c r="BB120" s="151">
        <f t="shared" si="414"/>
        <v>0</v>
      </c>
      <c r="BC120" s="151">
        <f t="shared" si="414"/>
        <v>0</v>
      </c>
      <c r="BD120" s="151">
        <f t="shared" si="414"/>
        <v>0</v>
      </c>
      <c r="BE120" s="151">
        <f t="shared" si="414"/>
        <v>0</v>
      </c>
      <c r="BF120" s="181">
        <f t="shared" ref="BF120:BQ120" si="415">$F120*BF56</f>
        <v>0</v>
      </c>
      <c r="BG120" s="182">
        <f t="shared" si="415"/>
        <v>0</v>
      </c>
      <c r="BH120" s="182">
        <f t="shared" si="415"/>
        <v>0</v>
      </c>
      <c r="BI120" s="182">
        <f t="shared" si="415"/>
        <v>0</v>
      </c>
      <c r="BJ120" s="182">
        <f t="shared" si="415"/>
        <v>0</v>
      </c>
      <c r="BK120" s="182">
        <f t="shared" si="415"/>
        <v>0</v>
      </c>
      <c r="BL120" s="182">
        <f t="shared" si="415"/>
        <v>0</v>
      </c>
      <c r="BM120" s="182">
        <f t="shared" si="415"/>
        <v>0</v>
      </c>
      <c r="BN120" s="182">
        <f t="shared" si="415"/>
        <v>0</v>
      </c>
      <c r="BO120" s="182">
        <f t="shared" si="415"/>
        <v>0</v>
      </c>
      <c r="BP120" s="182">
        <f t="shared" si="415"/>
        <v>0</v>
      </c>
      <c r="BQ120" s="182">
        <f t="shared" si="415"/>
        <v>0</v>
      </c>
      <c r="BR120" s="21">
        <f t="shared" ref="BR120:CC120" si="416">$F120*BR56</f>
        <v>0</v>
      </c>
      <c r="BS120" s="20">
        <f t="shared" si="416"/>
        <v>0</v>
      </c>
      <c r="BT120" s="20">
        <f t="shared" si="416"/>
        <v>0</v>
      </c>
      <c r="BU120" s="20">
        <f t="shared" si="416"/>
        <v>0</v>
      </c>
      <c r="BV120" s="20">
        <f t="shared" si="416"/>
        <v>0</v>
      </c>
      <c r="BW120" s="20">
        <f t="shared" si="416"/>
        <v>0</v>
      </c>
      <c r="BX120" s="20">
        <f t="shared" si="416"/>
        <v>0</v>
      </c>
      <c r="BY120" s="20">
        <f t="shared" si="416"/>
        <v>0</v>
      </c>
      <c r="BZ120" s="20">
        <f t="shared" si="416"/>
        <v>0</v>
      </c>
      <c r="CA120" s="20">
        <f t="shared" si="416"/>
        <v>0</v>
      </c>
      <c r="CB120" s="20">
        <f t="shared" si="416"/>
        <v>0</v>
      </c>
      <c r="CC120" s="20">
        <f t="shared" si="416"/>
        <v>0</v>
      </c>
      <c r="CE120" s="19">
        <f t="shared" si="405"/>
        <v>0</v>
      </c>
      <c r="CF120" s="22">
        <f t="shared" si="406"/>
        <v>0</v>
      </c>
      <c r="CG120" s="111">
        <f t="shared" si="407"/>
        <v>0</v>
      </c>
      <c r="CH120" s="141">
        <f t="shared" si="408"/>
        <v>0</v>
      </c>
      <c r="CI120" s="172">
        <f t="shared" si="409"/>
        <v>0</v>
      </c>
      <c r="CJ120" s="19">
        <f t="shared" si="410"/>
        <v>0</v>
      </c>
    </row>
    <row r="121" spans="1:88" s="4" customFormat="1">
      <c r="A121" s="17"/>
      <c r="B121" s="30" t="str">
        <f t="shared" si="397"/>
        <v>Additional Position</v>
      </c>
      <c r="C121" s="223" t="s">
        <v>2</v>
      </c>
      <c r="D121" s="222">
        <v>0</v>
      </c>
      <c r="E121" s="29">
        <f t="shared" si="398"/>
        <v>0</v>
      </c>
      <c r="F121" s="29">
        <f t="shared" si="398"/>
        <v>0</v>
      </c>
      <c r="G121" s="29">
        <f t="shared" si="398"/>
        <v>0</v>
      </c>
      <c r="H121" s="29">
        <f t="shared" si="398"/>
        <v>0</v>
      </c>
      <c r="I121" s="29">
        <f t="shared" si="398"/>
        <v>0</v>
      </c>
      <c r="J121" s="21">
        <f t="shared" ref="J121:U121" si="417">$D121*J57</f>
        <v>0</v>
      </c>
      <c r="K121" s="20">
        <f t="shared" si="417"/>
        <v>0</v>
      </c>
      <c r="L121" s="20">
        <f t="shared" si="417"/>
        <v>0</v>
      </c>
      <c r="M121" s="20">
        <f t="shared" si="417"/>
        <v>0</v>
      </c>
      <c r="N121" s="20">
        <f t="shared" si="417"/>
        <v>0</v>
      </c>
      <c r="O121" s="20">
        <f t="shared" si="417"/>
        <v>0</v>
      </c>
      <c r="P121" s="20">
        <f t="shared" si="417"/>
        <v>0</v>
      </c>
      <c r="Q121" s="20">
        <f t="shared" si="417"/>
        <v>0</v>
      </c>
      <c r="R121" s="20">
        <f t="shared" si="417"/>
        <v>0</v>
      </c>
      <c r="S121" s="20">
        <f t="shared" si="417"/>
        <v>0</v>
      </c>
      <c r="T121" s="20">
        <f t="shared" si="417"/>
        <v>0</v>
      </c>
      <c r="U121" s="20">
        <f t="shared" si="417"/>
        <v>0</v>
      </c>
      <c r="V121" s="24">
        <f t="shared" ref="V121:AG121" si="418">$E121*V57</f>
        <v>0</v>
      </c>
      <c r="W121" s="23">
        <f t="shared" si="418"/>
        <v>0</v>
      </c>
      <c r="X121" s="23">
        <f t="shared" si="418"/>
        <v>0</v>
      </c>
      <c r="Y121" s="23">
        <f t="shared" si="418"/>
        <v>0</v>
      </c>
      <c r="Z121" s="23">
        <f t="shared" si="418"/>
        <v>0</v>
      </c>
      <c r="AA121" s="23">
        <f t="shared" si="418"/>
        <v>0</v>
      </c>
      <c r="AB121" s="23">
        <f t="shared" si="418"/>
        <v>0</v>
      </c>
      <c r="AC121" s="23">
        <f t="shared" si="418"/>
        <v>0</v>
      </c>
      <c r="AD121" s="23">
        <f t="shared" si="418"/>
        <v>0</v>
      </c>
      <c r="AE121" s="23">
        <f t="shared" si="418"/>
        <v>0</v>
      </c>
      <c r="AF121" s="23">
        <f t="shared" si="418"/>
        <v>0</v>
      </c>
      <c r="AG121" s="23">
        <f t="shared" si="418"/>
        <v>0</v>
      </c>
      <c r="AH121" s="120">
        <f t="shared" ref="AH121:AS121" si="419">$F121*AH57</f>
        <v>0</v>
      </c>
      <c r="AI121" s="121">
        <f t="shared" si="419"/>
        <v>0</v>
      </c>
      <c r="AJ121" s="121">
        <f t="shared" si="419"/>
        <v>0</v>
      </c>
      <c r="AK121" s="121">
        <f t="shared" si="419"/>
        <v>0</v>
      </c>
      <c r="AL121" s="121">
        <f t="shared" si="419"/>
        <v>0</v>
      </c>
      <c r="AM121" s="121">
        <f t="shared" si="419"/>
        <v>0</v>
      </c>
      <c r="AN121" s="121">
        <f t="shared" si="419"/>
        <v>0</v>
      </c>
      <c r="AO121" s="121">
        <f t="shared" si="419"/>
        <v>0</v>
      </c>
      <c r="AP121" s="121">
        <f t="shared" si="419"/>
        <v>0</v>
      </c>
      <c r="AQ121" s="121">
        <f t="shared" si="419"/>
        <v>0</v>
      </c>
      <c r="AR121" s="121">
        <f t="shared" si="419"/>
        <v>0</v>
      </c>
      <c r="AS121" s="121">
        <f t="shared" si="419"/>
        <v>0</v>
      </c>
      <c r="AT121" s="150">
        <f t="shared" ref="AT121:BE121" si="420">$F121*AT57</f>
        <v>0</v>
      </c>
      <c r="AU121" s="151">
        <f t="shared" si="420"/>
        <v>0</v>
      </c>
      <c r="AV121" s="151">
        <f t="shared" si="420"/>
        <v>0</v>
      </c>
      <c r="AW121" s="151">
        <f t="shared" si="420"/>
        <v>0</v>
      </c>
      <c r="AX121" s="151">
        <f t="shared" si="420"/>
        <v>0</v>
      </c>
      <c r="AY121" s="151">
        <f t="shared" si="420"/>
        <v>0</v>
      </c>
      <c r="AZ121" s="151">
        <f t="shared" si="420"/>
        <v>0</v>
      </c>
      <c r="BA121" s="151">
        <f t="shared" si="420"/>
        <v>0</v>
      </c>
      <c r="BB121" s="151">
        <f t="shared" si="420"/>
        <v>0</v>
      </c>
      <c r="BC121" s="151">
        <f t="shared" si="420"/>
        <v>0</v>
      </c>
      <c r="BD121" s="151">
        <f t="shared" si="420"/>
        <v>0</v>
      </c>
      <c r="BE121" s="151">
        <f t="shared" si="420"/>
        <v>0</v>
      </c>
      <c r="BF121" s="181">
        <f t="shared" ref="BF121:BQ121" si="421">$F121*BF57</f>
        <v>0</v>
      </c>
      <c r="BG121" s="182">
        <f t="shared" si="421"/>
        <v>0</v>
      </c>
      <c r="BH121" s="182">
        <f t="shared" si="421"/>
        <v>0</v>
      </c>
      <c r="BI121" s="182">
        <f t="shared" si="421"/>
        <v>0</v>
      </c>
      <c r="BJ121" s="182">
        <f t="shared" si="421"/>
        <v>0</v>
      </c>
      <c r="BK121" s="182">
        <f t="shared" si="421"/>
        <v>0</v>
      </c>
      <c r="BL121" s="182">
        <f t="shared" si="421"/>
        <v>0</v>
      </c>
      <c r="BM121" s="182">
        <f t="shared" si="421"/>
        <v>0</v>
      </c>
      <c r="BN121" s="182">
        <f t="shared" si="421"/>
        <v>0</v>
      </c>
      <c r="BO121" s="182">
        <f t="shared" si="421"/>
        <v>0</v>
      </c>
      <c r="BP121" s="182">
        <f t="shared" si="421"/>
        <v>0</v>
      </c>
      <c r="BQ121" s="182">
        <f t="shared" si="421"/>
        <v>0</v>
      </c>
      <c r="BR121" s="21">
        <f t="shared" ref="BR121:CC121" si="422">$F121*BR57</f>
        <v>0</v>
      </c>
      <c r="BS121" s="20">
        <f t="shared" si="422"/>
        <v>0</v>
      </c>
      <c r="BT121" s="20">
        <f t="shared" si="422"/>
        <v>0</v>
      </c>
      <c r="BU121" s="20">
        <f t="shared" si="422"/>
        <v>0</v>
      </c>
      <c r="BV121" s="20">
        <f t="shared" si="422"/>
        <v>0</v>
      </c>
      <c r="BW121" s="20">
        <f t="shared" si="422"/>
        <v>0</v>
      </c>
      <c r="BX121" s="20">
        <f t="shared" si="422"/>
        <v>0</v>
      </c>
      <c r="BY121" s="20">
        <f t="shared" si="422"/>
        <v>0</v>
      </c>
      <c r="BZ121" s="20">
        <f t="shared" si="422"/>
        <v>0</v>
      </c>
      <c r="CA121" s="20">
        <f t="shared" si="422"/>
        <v>0</v>
      </c>
      <c r="CB121" s="20">
        <f t="shared" si="422"/>
        <v>0</v>
      </c>
      <c r="CC121" s="20">
        <f t="shared" si="422"/>
        <v>0</v>
      </c>
      <c r="CE121" s="19">
        <f t="shared" si="405"/>
        <v>0</v>
      </c>
      <c r="CF121" s="22">
        <f t="shared" si="406"/>
        <v>0</v>
      </c>
      <c r="CG121" s="111">
        <f t="shared" si="407"/>
        <v>0</v>
      </c>
      <c r="CH121" s="141">
        <f t="shared" si="408"/>
        <v>0</v>
      </c>
      <c r="CI121" s="172">
        <f t="shared" si="409"/>
        <v>0</v>
      </c>
      <c r="CJ121" s="19">
        <f t="shared" si="410"/>
        <v>0</v>
      </c>
    </row>
    <row r="122" spans="1:88" s="4" customFormat="1">
      <c r="A122" s="17"/>
      <c r="B122" s="30" t="str">
        <f t="shared" si="397"/>
        <v>Additional Position</v>
      </c>
      <c r="C122" s="223" t="s">
        <v>2</v>
      </c>
      <c r="D122" s="222">
        <v>0</v>
      </c>
      <c r="E122" s="29">
        <f t="shared" si="398"/>
        <v>0</v>
      </c>
      <c r="F122" s="29">
        <f t="shared" si="398"/>
        <v>0</v>
      </c>
      <c r="G122" s="29">
        <f t="shared" si="398"/>
        <v>0</v>
      </c>
      <c r="H122" s="29">
        <f t="shared" si="398"/>
        <v>0</v>
      </c>
      <c r="I122" s="29">
        <f t="shared" si="398"/>
        <v>0</v>
      </c>
      <c r="J122" s="21">
        <f t="shared" ref="J122:U122" si="423">$D122*J58</f>
        <v>0</v>
      </c>
      <c r="K122" s="20">
        <f t="shared" si="423"/>
        <v>0</v>
      </c>
      <c r="L122" s="20">
        <f t="shared" si="423"/>
        <v>0</v>
      </c>
      <c r="M122" s="20">
        <f t="shared" si="423"/>
        <v>0</v>
      </c>
      <c r="N122" s="20">
        <f t="shared" si="423"/>
        <v>0</v>
      </c>
      <c r="O122" s="20">
        <f t="shared" si="423"/>
        <v>0</v>
      </c>
      <c r="P122" s="20">
        <f t="shared" si="423"/>
        <v>0</v>
      </c>
      <c r="Q122" s="20">
        <f t="shared" si="423"/>
        <v>0</v>
      </c>
      <c r="R122" s="20">
        <f t="shared" si="423"/>
        <v>0</v>
      </c>
      <c r="S122" s="20">
        <f t="shared" si="423"/>
        <v>0</v>
      </c>
      <c r="T122" s="20">
        <f t="shared" si="423"/>
        <v>0</v>
      </c>
      <c r="U122" s="20">
        <f t="shared" si="423"/>
        <v>0</v>
      </c>
      <c r="V122" s="24">
        <f t="shared" ref="V122:AG122" si="424">$E122*V58</f>
        <v>0</v>
      </c>
      <c r="W122" s="23">
        <f t="shared" si="424"/>
        <v>0</v>
      </c>
      <c r="X122" s="23">
        <f t="shared" si="424"/>
        <v>0</v>
      </c>
      <c r="Y122" s="23">
        <f t="shared" si="424"/>
        <v>0</v>
      </c>
      <c r="Z122" s="23">
        <f t="shared" si="424"/>
        <v>0</v>
      </c>
      <c r="AA122" s="23">
        <f t="shared" si="424"/>
        <v>0</v>
      </c>
      <c r="AB122" s="23">
        <f t="shared" si="424"/>
        <v>0</v>
      </c>
      <c r="AC122" s="23">
        <f t="shared" si="424"/>
        <v>0</v>
      </c>
      <c r="AD122" s="23">
        <f t="shared" si="424"/>
        <v>0</v>
      </c>
      <c r="AE122" s="23">
        <f t="shared" si="424"/>
        <v>0</v>
      </c>
      <c r="AF122" s="23">
        <f t="shared" si="424"/>
        <v>0</v>
      </c>
      <c r="AG122" s="23">
        <f t="shared" si="424"/>
        <v>0</v>
      </c>
      <c r="AH122" s="120">
        <f t="shared" ref="AH122:AS122" si="425">$F122*AH58</f>
        <v>0</v>
      </c>
      <c r="AI122" s="121">
        <f t="shared" si="425"/>
        <v>0</v>
      </c>
      <c r="AJ122" s="121">
        <f t="shared" si="425"/>
        <v>0</v>
      </c>
      <c r="AK122" s="121">
        <f t="shared" si="425"/>
        <v>0</v>
      </c>
      <c r="AL122" s="121">
        <f t="shared" si="425"/>
        <v>0</v>
      </c>
      <c r="AM122" s="121">
        <f t="shared" si="425"/>
        <v>0</v>
      </c>
      <c r="AN122" s="121">
        <f t="shared" si="425"/>
        <v>0</v>
      </c>
      <c r="AO122" s="121">
        <f t="shared" si="425"/>
        <v>0</v>
      </c>
      <c r="AP122" s="121">
        <f t="shared" si="425"/>
        <v>0</v>
      </c>
      <c r="AQ122" s="121">
        <f t="shared" si="425"/>
        <v>0</v>
      </c>
      <c r="AR122" s="121">
        <f t="shared" si="425"/>
        <v>0</v>
      </c>
      <c r="AS122" s="121">
        <f t="shared" si="425"/>
        <v>0</v>
      </c>
      <c r="AT122" s="150">
        <f t="shared" ref="AT122:BE122" si="426">$F122*AT58</f>
        <v>0</v>
      </c>
      <c r="AU122" s="151">
        <f t="shared" si="426"/>
        <v>0</v>
      </c>
      <c r="AV122" s="151">
        <f t="shared" si="426"/>
        <v>0</v>
      </c>
      <c r="AW122" s="151">
        <f t="shared" si="426"/>
        <v>0</v>
      </c>
      <c r="AX122" s="151">
        <f t="shared" si="426"/>
        <v>0</v>
      </c>
      <c r="AY122" s="151">
        <f t="shared" si="426"/>
        <v>0</v>
      </c>
      <c r="AZ122" s="151">
        <f t="shared" si="426"/>
        <v>0</v>
      </c>
      <c r="BA122" s="151">
        <f t="shared" si="426"/>
        <v>0</v>
      </c>
      <c r="BB122" s="151">
        <f t="shared" si="426"/>
        <v>0</v>
      </c>
      <c r="BC122" s="151">
        <f t="shared" si="426"/>
        <v>0</v>
      </c>
      <c r="BD122" s="151">
        <f t="shared" si="426"/>
        <v>0</v>
      </c>
      <c r="BE122" s="151">
        <f t="shared" si="426"/>
        <v>0</v>
      </c>
      <c r="BF122" s="181">
        <f t="shared" ref="BF122:BQ122" si="427">$F122*BF58</f>
        <v>0</v>
      </c>
      <c r="BG122" s="182">
        <f t="shared" si="427"/>
        <v>0</v>
      </c>
      <c r="BH122" s="182">
        <f t="shared" si="427"/>
        <v>0</v>
      </c>
      <c r="BI122" s="182">
        <f t="shared" si="427"/>
        <v>0</v>
      </c>
      <c r="BJ122" s="182">
        <f t="shared" si="427"/>
        <v>0</v>
      </c>
      <c r="BK122" s="182">
        <f t="shared" si="427"/>
        <v>0</v>
      </c>
      <c r="BL122" s="182">
        <f t="shared" si="427"/>
        <v>0</v>
      </c>
      <c r="BM122" s="182">
        <f t="shared" si="427"/>
        <v>0</v>
      </c>
      <c r="BN122" s="182">
        <f t="shared" si="427"/>
        <v>0</v>
      </c>
      <c r="BO122" s="182">
        <f t="shared" si="427"/>
        <v>0</v>
      </c>
      <c r="BP122" s="182">
        <f t="shared" si="427"/>
        <v>0</v>
      </c>
      <c r="BQ122" s="182">
        <f t="shared" si="427"/>
        <v>0</v>
      </c>
      <c r="BR122" s="21">
        <f t="shared" ref="BR122:CC122" si="428">$F122*BR58</f>
        <v>0</v>
      </c>
      <c r="BS122" s="20">
        <f t="shared" si="428"/>
        <v>0</v>
      </c>
      <c r="BT122" s="20">
        <f t="shared" si="428"/>
        <v>0</v>
      </c>
      <c r="BU122" s="20">
        <f t="shared" si="428"/>
        <v>0</v>
      </c>
      <c r="BV122" s="20">
        <f t="shared" si="428"/>
        <v>0</v>
      </c>
      <c r="BW122" s="20">
        <f t="shared" si="428"/>
        <v>0</v>
      </c>
      <c r="BX122" s="20">
        <f t="shared" si="428"/>
        <v>0</v>
      </c>
      <c r="BY122" s="20">
        <f t="shared" si="428"/>
        <v>0</v>
      </c>
      <c r="BZ122" s="20">
        <f t="shared" si="428"/>
        <v>0</v>
      </c>
      <c r="CA122" s="20">
        <f t="shared" si="428"/>
        <v>0</v>
      </c>
      <c r="CB122" s="20">
        <f t="shared" si="428"/>
        <v>0</v>
      </c>
      <c r="CC122" s="20">
        <f t="shared" si="428"/>
        <v>0</v>
      </c>
      <c r="CE122" s="19">
        <f t="shared" si="405"/>
        <v>0</v>
      </c>
      <c r="CF122" s="22">
        <f t="shared" si="406"/>
        <v>0</v>
      </c>
      <c r="CG122" s="111">
        <f t="shared" si="407"/>
        <v>0</v>
      </c>
      <c r="CH122" s="141">
        <f t="shared" si="408"/>
        <v>0</v>
      </c>
      <c r="CI122" s="172">
        <f t="shared" si="409"/>
        <v>0</v>
      </c>
      <c r="CJ122" s="19">
        <f t="shared" si="410"/>
        <v>0</v>
      </c>
    </row>
    <row r="123" spans="1:88" s="4" customFormat="1">
      <c r="A123" s="17"/>
      <c r="B123" s="30" t="str">
        <f t="shared" si="397"/>
        <v>Additional Position</v>
      </c>
      <c r="C123" s="223" t="s">
        <v>2</v>
      </c>
      <c r="D123" s="222">
        <v>0</v>
      </c>
      <c r="E123" s="29">
        <f t="shared" si="398"/>
        <v>0</v>
      </c>
      <c r="F123" s="29">
        <f t="shared" si="398"/>
        <v>0</v>
      </c>
      <c r="G123" s="29">
        <f t="shared" si="398"/>
        <v>0</v>
      </c>
      <c r="H123" s="29">
        <f t="shared" si="398"/>
        <v>0</v>
      </c>
      <c r="I123" s="29">
        <f t="shared" si="398"/>
        <v>0</v>
      </c>
      <c r="J123" s="21">
        <f t="shared" ref="J123:U123" si="429">$D123*J59</f>
        <v>0</v>
      </c>
      <c r="K123" s="20">
        <f t="shared" si="429"/>
        <v>0</v>
      </c>
      <c r="L123" s="20">
        <f t="shared" si="429"/>
        <v>0</v>
      </c>
      <c r="M123" s="20">
        <f t="shared" si="429"/>
        <v>0</v>
      </c>
      <c r="N123" s="20">
        <f t="shared" si="429"/>
        <v>0</v>
      </c>
      <c r="O123" s="20">
        <f t="shared" si="429"/>
        <v>0</v>
      </c>
      <c r="P123" s="20">
        <f t="shared" si="429"/>
        <v>0</v>
      </c>
      <c r="Q123" s="20">
        <f t="shared" si="429"/>
        <v>0</v>
      </c>
      <c r="R123" s="20">
        <f t="shared" si="429"/>
        <v>0</v>
      </c>
      <c r="S123" s="20">
        <f t="shared" si="429"/>
        <v>0</v>
      </c>
      <c r="T123" s="20">
        <f t="shared" si="429"/>
        <v>0</v>
      </c>
      <c r="U123" s="20">
        <f t="shared" si="429"/>
        <v>0</v>
      </c>
      <c r="V123" s="24">
        <f t="shared" ref="V123:AG123" si="430">$E123*V59</f>
        <v>0</v>
      </c>
      <c r="W123" s="23">
        <f t="shared" si="430"/>
        <v>0</v>
      </c>
      <c r="X123" s="23">
        <f t="shared" si="430"/>
        <v>0</v>
      </c>
      <c r="Y123" s="23">
        <f t="shared" si="430"/>
        <v>0</v>
      </c>
      <c r="Z123" s="23">
        <f t="shared" si="430"/>
        <v>0</v>
      </c>
      <c r="AA123" s="23">
        <f t="shared" si="430"/>
        <v>0</v>
      </c>
      <c r="AB123" s="23">
        <f t="shared" si="430"/>
        <v>0</v>
      </c>
      <c r="AC123" s="23">
        <f t="shared" si="430"/>
        <v>0</v>
      </c>
      <c r="AD123" s="23">
        <f t="shared" si="430"/>
        <v>0</v>
      </c>
      <c r="AE123" s="23">
        <f t="shared" si="430"/>
        <v>0</v>
      </c>
      <c r="AF123" s="23">
        <f t="shared" si="430"/>
        <v>0</v>
      </c>
      <c r="AG123" s="23">
        <f t="shared" si="430"/>
        <v>0</v>
      </c>
      <c r="AH123" s="120">
        <f t="shared" ref="AH123:AS123" si="431">$F123*AH59</f>
        <v>0</v>
      </c>
      <c r="AI123" s="121">
        <f t="shared" si="431"/>
        <v>0</v>
      </c>
      <c r="AJ123" s="121">
        <f t="shared" si="431"/>
        <v>0</v>
      </c>
      <c r="AK123" s="121">
        <f t="shared" si="431"/>
        <v>0</v>
      </c>
      <c r="AL123" s="121">
        <f t="shared" si="431"/>
        <v>0</v>
      </c>
      <c r="AM123" s="121">
        <f t="shared" si="431"/>
        <v>0</v>
      </c>
      <c r="AN123" s="121">
        <f t="shared" si="431"/>
        <v>0</v>
      </c>
      <c r="AO123" s="121">
        <f t="shared" si="431"/>
        <v>0</v>
      </c>
      <c r="AP123" s="121">
        <f t="shared" si="431"/>
        <v>0</v>
      </c>
      <c r="AQ123" s="121">
        <f t="shared" si="431"/>
        <v>0</v>
      </c>
      <c r="AR123" s="121">
        <f t="shared" si="431"/>
        <v>0</v>
      </c>
      <c r="AS123" s="121">
        <f t="shared" si="431"/>
        <v>0</v>
      </c>
      <c r="AT123" s="150">
        <f t="shared" ref="AT123:BE123" si="432">$F123*AT59</f>
        <v>0</v>
      </c>
      <c r="AU123" s="151">
        <f t="shared" si="432"/>
        <v>0</v>
      </c>
      <c r="AV123" s="151">
        <f t="shared" si="432"/>
        <v>0</v>
      </c>
      <c r="AW123" s="151">
        <f t="shared" si="432"/>
        <v>0</v>
      </c>
      <c r="AX123" s="151">
        <f t="shared" si="432"/>
        <v>0</v>
      </c>
      <c r="AY123" s="151">
        <f t="shared" si="432"/>
        <v>0</v>
      </c>
      <c r="AZ123" s="151">
        <f t="shared" si="432"/>
        <v>0</v>
      </c>
      <c r="BA123" s="151">
        <f t="shared" si="432"/>
        <v>0</v>
      </c>
      <c r="BB123" s="151">
        <f t="shared" si="432"/>
        <v>0</v>
      </c>
      <c r="BC123" s="151">
        <f t="shared" si="432"/>
        <v>0</v>
      </c>
      <c r="BD123" s="151">
        <f t="shared" si="432"/>
        <v>0</v>
      </c>
      <c r="BE123" s="151">
        <f t="shared" si="432"/>
        <v>0</v>
      </c>
      <c r="BF123" s="181">
        <f t="shared" ref="BF123:BQ123" si="433">$F123*BF59</f>
        <v>0</v>
      </c>
      <c r="BG123" s="182">
        <f t="shared" si="433"/>
        <v>0</v>
      </c>
      <c r="BH123" s="182">
        <f t="shared" si="433"/>
        <v>0</v>
      </c>
      <c r="BI123" s="182">
        <f t="shared" si="433"/>
        <v>0</v>
      </c>
      <c r="BJ123" s="182">
        <f t="shared" si="433"/>
        <v>0</v>
      </c>
      <c r="BK123" s="182">
        <f t="shared" si="433"/>
        <v>0</v>
      </c>
      <c r="BL123" s="182">
        <f t="shared" si="433"/>
        <v>0</v>
      </c>
      <c r="BM123" s="182">
        <f t="shared" si="433"/>
        <v>0</v>
      </c>
      <c r="BN123" s="182">
        <f t="shared" si="433"/>
        <v>0</v>
      </c>
      <c r="BO123" s="182">
        <f t="shared" si="433"/>
        <v>0</v>
      </c>
      <c r="BP123" s="182">
        <f t="shared" si="433"/>
        <v>0</v>
      </c>
      <c r="BQ123" s="182">
        <f t="shared" si="433"/>
        <v>0</v>
      </c>
      <c r="BR123" s="21">
        <f t="shared" ref="BR123:CC123" si="434">$F123*BR59</f>
        <v>0</v>
      </c>
      <c r="BS123" s="20">
        <f t="shared" si="434"/>
        <v>0</v>
      </c>
      <c r="BT123" s="20">
        <f t="shared" si="434"/>
        <v>0</v>
      </c>
      <c r="BU123" s="20">
        <f t="shared" si="434"/>
        <v>0</v>
      </c>
      <c r="BV123" s="20">
        <f t="shared" si="434"/>
        <v>0</v>
      </c>
      <c r="BW123" s="20">
        <f t="shared" si="434"/>
        <v>0</v>
      </c>
      <c r="BX123" s="20">
        <f t="shared" si="434"/>
        <v>0</v>
      </c>
      <c r="BY123" s="20">
        <f t="shared" si="434"/>
        <v>0</v>
      </c>
      <c r="BZ123" s="20">
        <f t="shared" si="434"/>
        <v>0</v>
      </c>
      <c r="CA123" s="20">
        <f t="shared" si="434"/>
        <v>0</v>
      </c>
      <c r="CB123" s="20">
        <f t="shared" si="434"/>
        <v>0</v>
      </c>
      <c r="CC123" s="20">
        <f t="shared" si="434"/>
        <v>0</v>
      </c>
      <c r="CE123" s="19">
        <f t="shared" si="405"/>
        <v>0</v>
      </c>
      <c r="CF123" s="22">
        <f t="shared" si="406"/>
        <v>0</v>
      </c>
      <c r="CG123" s="111">
        <f t="shared" si="407"/>
        <v>0</v>
      </c>
      <c r="CH123" s="141">
        <f t="shared" si="408"/>
        <v>0</v>
      </c>
      <c r="CI123" s="172">
        <f t="shared" si="409"/>
        <v>0</v>
      </c>
      <c r="CJ123" s="19">
        <f t="shared" si="410"/>
        <v>0</v>
      </c>
    </row>
    <row r="124" spans="1:88" s="4" customFormat="1">
      <c r="A124" s="17"/>
      <c r="B124" s="30" t="str">
        <f t="shared" si="397"/>
        <v>Additional Position</v>
      </c>
      <c r="C124" s="223" t="s">
        <v>2</v>
      </c>
      <c r="D124" s="222">
        <v>0</v>
      </c>
      <c r="E124" s="29">
        <f t="shared" si="398"/>
        <v>0</v>
      </c>
      <c r="F124" s="29">
        <f t="shared" si="398"/>
        <v>0</v>
      </c>
      <c r="G124" s="29">
        <f t="shared" si="398"/>
        <v>0</v>
      </c>
      <c r="H124" s="29">
        <f t="shared" si="398"/>
        <v>0</v>
      </c>
      <c r="I124" s="29">
        <f t="shared" si="398"/>
        <v>0</v>
      </c>
      <c r="J124" s="21">
        <f t="shared" ref="J124:U124" si="435">$D124*J60</f>
        <v>0</v>
      </c>
      <c r="K124" s="20">
        <f t="shared" si="435"/>
        <v>0</v>
      </c>
      <c r="L124" s="20">
        <f t="shared" si="435"/>
        <v>0</v>
      </c>
      <c r="M124" s="20">
        <f t="shared" si="435"/>
        <v>0</v>
      </c>
      <c r="N124" s="20">
        <f t="shared" si="435"/>
        <v>0</v>
      </c>
      <c r="O124" s="20">
        <f t="shared" si="435"/>
        <v>0</v>
      </c>
      <c r="P124" s="20">
        <f t="shared" si="435"/>
        <v>0</v>
      </c>
      <c r="Q124" s="20">
        <f t="shared" si="435"/>
        <v>0</v>
      </c>
      <c r="R124" s="20">
        <f t="shared" si="435"/>
        <v>0</v>
      </c>
      <c r="S124" s="20">
        <f t="shared" si="435"/>
        <v>0</v>
      </c>
      <c r="T124" s="20">
        <f t="shared" si="435"/>
        <v>0</v>
      </c>
      <c r="U124" s="20">
        <f t="shared" si="435"/>
        <v>0</v>
      </c>
      <c r="V124" s="24">
        <f t="shared" ref="V124:AG124" si="436">$E124*V60</f>
        <v>0</v>
      </c>
      <c r="W124" s="23">
        <f t="shared" si="436"/>
        <v>0</v>
      </c>
      <c r="X124" s="23">
        <f t="shared" si="436"/>
        <v>0</v>
      </c>
      <c r="Y124" s="23">
        <f t="shared" si="436"/>
        <v>0</v>
      </c>
      <c r="Z124" s="23">
        <f t="shared" si="436"/>
        <v>0</v>
      </c>
      <c r="AA124" s="23">
        <f t="shared" si="436"/>
        <v>0</v>
      </c>
      <c r="AB124" s="23">
        <f t="shared" si="436"/>
        <v>0</v>
      </c>
      <c r="AC124" s="23">
        <f t="shared" si="436"/>
        <v>0</v>
      </c>
      <c r="AD124" s="23">
        <f t="shared" si="436"/>
        <v>0</v>
      </c>
      <c r="AE124" s="23">
        <f t="shared" si="436"/>
        <v>0</v>
      </c>
      <c r="AF124" s="23">
        <f t="shared" si="436"/>
        <v>0</v>
      </c>
      <c r="AG124" s="23">
        <f t="shared" si="436"/>
        <v>0</v>
      </c>
      <c r="AH124" s="120">
        <f t="shared" ref="AH124:AS124" si="437">$F124*AH60</f>
        <v>0</v>
      </c>
      <c r="AI124" s="121">
        <f t="shared" si="437"/>
        <v>0</v>
      </c>
      <c r="AJ124" s="121">
        <f t="shared" si="437"/>
        <v>0</v>
      </c>
      <c r="AK124" s="121">
        <f t="shared" si="437"/>
        <v>0</v>
      </c>
      <c r="AL124" s="121">
        <f t="shared" si="437"/>
        <v>0</v>
      </c>
      <c r="AM124" s="121">
        <f t="shared" si="437"/>
        <v>0</v>
      </c>
      <c r="AN124" s="121">
        <f t="shared" si="437"/>
        <v>0</v>
      </c>
      <c r="AO124" s="121">
        <f t="shared" si="437"/>
        <v>0</v>
      </c>
      <c r="AP124" s="121">
        <f t="shared" si="437"/>
        <v>0</v>
      </c>
      <c r="AQ124" s="121">
        <f t="shared" si="437"/>
        <v>0</v>
      </c>
      <c r="AR124" s="121">
        <f t="shared" si="437"/>
        <v>0</v>
      </c>
      <c r="AS124" s="121">
        <f t="shared" si="437"/>
        <v>0</v>
      </c>
      <c r="AT124" s="150">
        <f t="shared" ref="AT124:BE124" si="438">$F124*AT60</f>
        <v>0</v>
      </c>
      <c r="AU124" s="151">
        <f t="shared" si="438"/>
        <v>0</v>
      </c>
      <c r="AV124" s="151">
        <f t="shared" si="438"/>
        <v>0</v>
      </c>
      <c r="AW124" s="151">
        <f t="shared" si="438"/>
        <v>0</v>
      </c>
      <c r="AX124" s="151">
        <f t="shared" si="438"/>
        <v>0</v>
      </c>
      <c r="AY124" s="151">
        <f t="shared" si="438"/>
        <v>0</v>
      </c>
      <c r="AZ124" s="151">
        <f t="shared" si="438"/>
        <v>0</v>
      </c>
      <c r="BA124" s="151">
        <f t="shared" si="438"/>
        <v>0</v>
      </c>
      <c r="BB124" s="151">
        <f t="shared" si="438"/>
        <v>0</v>
      </c>
      <c r="BC124" s="151">
        <f t="shared" si="438"/>
        <v>0</v>
      </c>
      <c r="BD124" s="151">
        <f t="shared" si="438"/>
        <v>0</v>
      </c>
      <c r="BE124" s="151">
        <f t="shared" si="438"/>
        <v>0</v>
      </c>
      <c r="BF124" s="181">
        <f t="shared" ref="BF124:BQ124" si="439">$F124*BF60</f>
        <v>0</v>
      </c>
      <c r="BG124" s="182">
        <f t="shared" si="439"/>
        <v>0</v>
      </c>
      <c r="BH124" s="182">
        <f t="shared" si="439"/>
        <v>0</v>
      </c>
      <c r="BI124" s="182">
        <f t="shared" si="439"/>
        <v>0</v>
      </c>
      <c r="BJ124" s="182">
        <f t="shared" si="439"/>
        <v>0</v>
      </c>
      <c r="BK124" s="182">
        <f t="shared" si="439"/>
        <v>0</v>
      </c>
      <c r="BL124" s="182">
        <f t="shared" si="439"/>
        <v>0</v>
      </c>
      <c r="BM124" s="182">
        <f t="shared" si="439"/>
        <v>0</v>
      </c>
      <c r="BN124" s="182">
        <f t="shared" si="439"/>
        <v>0</v>
      </c>
      <c r="BO124" s="182">
        <f t="shared" si="439"/>
        <v>0</v>
      </c>
      <c r="BP124" s="182">
        <f t="shared" si="439"/>
        <v>0</v>
      </c>
      <c r="BQ124" s="182">
        <f t="shared" si="439"/>
        <v>0</v>
      </c>
      <c r="BR124" s="21">
        <f t="shared" ref="BR124:CC124" si="440">$F124*BR60</f>
        <v>0</v>
      </c>
      <c r="BS124" s="20">
        <f t="shared" si="440"/>
        <v>0</v>
      </c>
      <c r="BT124" s="20">
        <f t="shared" si="440"/>
        <v>0</v>
      </c>
      <c r="BU124" s="20">
        <f t="shared" si="440"/>
        <v>0</v>
      </c>
      <c r="BV124" s="20">
        <f t="shared" si="440"/>
        <v>0</v>
      </c>
      <c r="BW124" s="20">
        <f t="shared" si="440"/>
        <v>0</v>
      </c>
      <c r="BX124" s="20">
        <f t="shared" si="440"/>
        <v>0</v>
      </c>
      <c r="BY124" s="20">
        <f t="shared" si="440"/>
        <v>0</v>
      </c>
      <c r="BZ124" s="20">
        <f t="shared" si="440"/>
        <v>0</v>
      </c>
      <c r="CA124" s="20">
        <f t="shared" si="440"/>
        <v>0</v>
      </c>
      <c r="CB124" s="20">
        <f t="shared" si="440"/>
        <v>0</v>
      </c>
      <c r="CC124" s="20">
        <f t="shared" si="440"/>
        <v>0</v>
      </c>
      <c r="CE124" s="19">
        <f t="shared" si="405"/>
        <v>0</v>
      </c>
      <c r="CF124" s="22">
        <f t="shared" si="406"/>
        <v>0</v>
      </c>
      <c r="CG124" s="111">
        <f t="shared" si="407"/>
        <v>0</v>
      </c>
      <c r="CH124" s="141">
        <f t="shared" si="408"/>
        <v>0</v>
      </c>
      <c r="CI124" s="172">
        <f t="shared" si="409"/>
        <v>0</v>
      </c>
      <c r="CJ124" s="19">
        <f t="shared" si="410"/>
        <v>0</v>
      </c>
    </row>
    <row r="125" spans="1:88" s="4" customFormat="1">
      <c r="A125" s="17"/>
      <c r="B125" s="30" t="str">
        <f t="shared" si="397"/>
        <v>Additional Position</v>
      </c>
      <c r="C125" s="225" t="s">
        <v>2</v>
      </c>
      <c r="D125" s="222">
        <v>0</v>
      </c>
      <c r="E125" s="29">
        <f t="shared" si="398"/>
        <v>0</v>
      </c>
      <c r="F125" s="29">
        <f t="shared" si="398"/>
        <v>0</v>
      </c>
      <c r="G125" s="29">
        <f t="shared" si="398"/>
        <v>0</v>
      </c>
      <c r="H125" s="29">
        <f t="shared" si="398"/>
        <v>0</v>
      </c>
      <c r="I125" s="29">
        <f t="shared" si="398"/>
        <v>0</v>
      </c>
      <c r="J125" s="21">
        <f t="shared" ref="J125:U125" si="441">$D125*J61</f>
        <v>0</v>
      </c>
      <c r="K125" s="20">
        <f t="shared" si="441"/>
        <v>0</v>
      </c>
      <c r="L125" s="20">
        <f t="shared" si="441"/>
        <v>0</v>
      </c>
      <c r="M125" s="20">
        <f t="shared" si="441"/>
        <v>0</v>
      </c>
      <c r="N125" s="20">
        <f t="shared" si="441"/>
        <v>0</v>
      </c>
      <c r="O125" s="20">
        <f t="shared" si="441"/>
        <v>0</v>
      </c>
      <c r="P125" s="20">
        <f t="shared" si="441"/>
        <v>0</v>
      </c>
      <c r="Q125" s="20">
        <f t="shared" si="441"/>
        <v>0</v>
      </c>
      <c r="R125" s="20">
        <f t="shared" si="441"/>
        <v>0</v>
      </c>
      <c r="S125" s="20">
        <f t="shared" si="441"/>
        <v>0</v>
      </c>
      <c r="T125" s="20">
        <f t="shared" si="441"/>
        <v>0</v>
      </c>
      <c r="U125" s="20">
        <f t="shared" si="441"/>
        <v>0</v>
      </c>
      <c r="V125" s="24">
        <f t="shared" ref="V125:AG125" si="442">$E125*V61</f>
        <v>0</v>
      </c>
      <c r="W125" s="23">
        <f t="shared" si="442"/>
        <v>0</v>
      </c>
      <c r="X125" s="23">
        <f t="shared" si="442"/>
        <v>0</v>
      </c>
      <c r="Y125" s="23">
        <f t="shared" si="442"/>
        <v>0</v>
      </c>
      <c r="Z125" s="23">
        <f t="shared" si="442"/>
        <v>0</v>
      </c>
      <c r="AA125" s="23">
        <f t="shared" si="442"/>
        <v>0</v>
      </c>
      <c r="AB125" s="23">
        <f t="shared" si="442"/>
        <v>0</v>
      </c>
      <c r="AC125" s="23">
        <f t="shared" si="442"/>
        <v>0</v>
      </c>
      <c r="AD125" s="23">
        <f t="shared" si="442"/>
        <v>0</v>
      </c>
      <c r="AE125" s="23">
        <f t="shared" si="442"/>
        <v>0</v>
      </c>
      <c r="AF125" s="23">
        <f t="shared" si="442"/>
        <v>0</v>
      </c>
      <c r="AG125" s="23">
        <f t="shared" si="442"/>
        <v>0</v>
      </c>
      <c r="AH125" s="120">
        <f t="shared" ref="AH125:AS125" si="443">$F125*AH61</f>
        <v>0</v>
      </c>
      <c r="AI125" s="121">
        <f t="shared" si="443"/>
        <v>0</v>
      </c>
      <c r="AJ125" s="121">
        <f t="shared" si="443"/>
        <v>0</v>
      </c>
      <c r="AK125" s="121">
        <f t="shared" si="443"/>
        <v>0</v>
      </c>
      <c r="AL125" s="121">
        <f t="shared" si="443"/>
        <v>0</v>
      </c>
      <c r="AM125" s="121">
        <f t="shared" si="443"/>
        <v>0</v>
      </c>
      <c r="AN125" s="121">
        <f t="shared" si="443"/>
        <v>0</v>
      </c>
      <c r="AO125" s="121">
        <f t="shared" si="443"/>
        <v>0</v>
      </c>
      <c r="AP125" s="121">
        <f t="shared" si="443"/>
        <v>0</v>
      </c>
      <c r="AQ125" s="121">
        <f t="shared" si="443"/>
        <v>0</v>
      </c>
      <c r="AR125" s="121">
        <f t="shared" si="443"/>
        <v>0</v>
      </c>
      <c r="AS125" s="121">
        <f t="shared" si="443"/>
        <v>0</v>
      </c>
      <c r="AT125" s="150">
        <f t="shared" ref="AT125:BE125" si="444">$F125*AT61</f>
        <v>0</v>
      </c>
      <c r="AU125" s="151">
        <f t="shared" si="444"/>
        <v>0</v>
      </c>
      <c r="AV125" s="151">
        <f t="shared" si="444"/>
        <v>0</v>
      </c>
      <c r="AW125" s="151">
        <f t="shared" si="444"/>
        <v>0</v>
      </c>
      <c r="AX125" s="151">
        <f t="shared" si="444"/>
        <v>0</v>
      </c>
      <c r="AY125" s="151">
        <f t="shared" si="444"/>
        <v>0</v>
      </c>
      <c r="AZ125" s="151">
        <f t="shared" si="444"/>
        <v>0</v>
      </c>
      <c r="BA125" s="151">
        <f t="shared" si="444"/>
        <v>0</v>
      </c>
      <c r="BB125" s="151">
        <f t="shared" si="444"/>
        <v>0</v>
      </c>
      <c r="BC125" s="151">
        <f t="shared" si="444"/>
        <v>0</v>
      </c>
      <c r="BD125" s="151">
        <f t="shared" si="444"/>
        <v>0</v>
      </c>
      <c r="BE125" s="151">
        <f t="shared" si="444"/>
        <v>0</v>
      </c>
      <c r="BF125" s="181">
        <f t="shared" ref="BF125:BQ125" si="445">$F125*BF61</f>
        <v>0</v>
      </c>
      <c r="BG125" s="182">
        <f t="shared" si="445"/>
        <v>0</v>
      </c>
      <c r="BH125" s="182">
        <f t="shared" si="445"/>
        <v>0</v>
      </c>
      <c r="BI125" s="182">
        <f t="shared" si="445"/>
        <v>0</v>
      </c>
      <c r="BJ125" s="182">
        <f t="shared" si="445"/>
        <v>0</v>
      </c>
      <c r="BK125" s="182">
        <f t="shared" si="445"/>
        <v>0</v>
      </c>
      <c r="BL125" s="182">
        <f t="shared" si="445"/>
        <v>0</v>
      </c>
      <c r="BM125" s="182">
        <f t="shared" si="445"/>
        <v>0</v>
      </c>
      <c r="BN125" s="182">
        <f t="shared" si="445"/>
        <v>0</v>
      </c>
      <c r="BO125" s="182">
        <f t="shared" si="445"/>
        <v>0</v>
      </c>
      <c r="BP125" s="182">
        <f t="shared" si="445"/>
        <v>0</v>
      </c>
      <c r="BQ125" s="182">
        <f t="shared" si="445"/>
        <v>0</v>
      </c>
      <c r="BR125" s="21">
        <f t="shared" ref="BR125:CC125" si="446">$F125*BR61</f>
        <v>0</v>
      </c>
      <c r="BS125" s="20">
        <f t="shared" si="446"/>
        <v>0</v>
      </c>
      <c r="BT125" s="20">
        <f t="shared" si="446"/>
        <v>0</v>
      </c>
      <c r="BU125" s="20">
        <f t="shared" si="446"/>
        <v>0</v>
      </c>
      <c r="BV125" s="20">
        <f t="shared" si="446"/>
        <v>0</v>
      </c>
      <c r="BW125" s="20">
        <f t="shared" si="446"/>
        <v>0</v>
      </c>
      <c r="BX125" s="20">
        <f t="shared" si="446"/>
        <v>0</v>
      </c>
      <c r="BY125" s="20">
        <f t="shared" si="446"/>
        <v>0</v>
      </c>
      <c r="BZ125" s="20">
        <f t="shared" si="446"/>
        <v>0</v>
      </c>
      <c r="CA125" s="20">
        <f t="shared" si="446"/>
        <v>0</v>
      </c>
      <c r="CB125" s="20">
        <f t="shared" si="446"/>
        <v>0</v>
      </c>
      <c r="CC125" s="20">
        <f t="shared" si="446"/>
        <v>0</v>
      </c>
      <c r="CE125" s="19">
        <f t="shared" si="405"/>
        <v>0</v>
      </c>
      <c r="CF125" s="22">
        <f t="shared" si="406"/>
        <v>0</v>
      </c>
      <c r="CG125" s="111">
        <f t="shared" si="407"/>
        <v>0</v>
      </c>
      <c r="CH125" s="141">
        <f t="shared" si="408"/>
        <v>0</v>
      </c>
      <c r="CI125" s="172">
        <f t="shared" si="409"/>
        <v>0</v>
      </c>
      <c r="CJ125" s="19">
        <f t="shared" si="410"/>
        <v>0</v>
      </c>
    </row>
    <row r="126" spans="1:88" s="4" customFormat="1">
      <c r="A126" s="17"/>
      <c r="B126" s="16" t="s">
        <v>62</v>
      </c>
      <c r="C126" s="15"/>
      <c r="D126" s="14"/>
      <c r="E126" s="28"/>
      <c r="F126" s="28"/>
      <c r="G126" s="28"/>
      <c r="H126" s="28"/>
      <c r="I126" s="28"/>
      <c r="J126" s="10">
        <f t="shared" ref="J126:U126" si="447">SUM(J119:J125)</f>
        <v>0</v>
      </c>
      <c r="K126" s="9">
        <f t="shared" si="447"/>
        <v>0</v>
      </c>
      <c r="L126" s="9">
        <f t="shared" si="447"/>
        <v>0</v>
      </c>
      <c r="M126" s="9">
        <f t="shared" si="447"/>
        <v>0</v>
      </c>
      <c r="N126" s="9">
        <f t="shared" si="447"/>
        <v>0</v>
      </c>
      <c r="O126" s="9">
        <f t="shared" si="447"/>
        <v>0</v>
      </c>
      <c r="P126" s="9">
        <f t="shared" si="447"/>
        <v>0</v>
      </c>
      <c r="Q126" s="9">
        <f t="shared" si="447"/>
        <v>0</v>
      </c>
      <c r="R126" s="9">
        <f t="shared" si="447"/>
        <v>0</v>
      </c>
      <c r="S126" s="9">
        <f t="shared" si="447"/>
        <v>0</v>
      </c>
      <c r="T126" s="9">
        <f t="shared" si="447"/>
        <v>0</v>
      </c>
      <c r="U126" s="9">
        <f t="shared" si="447"/>
        <v>0</v>
      </c>
      <c r="V126" s="13">
        <f t="shared" ref="V126:AG126" si="448">SUM(V119:V125)</f>
        <v>0</v>
      </c>
      <c r="W126" s="12">
        <f t="shared" si="448"/>
        <v>0</v>
      </c>
      <c r="X126" s="12">
        <f t="shared" si="448"/>
        <v>0</v>
      </c>
      <c r="Y126" s="12">
        <f t="shared" si="448"/>
        <v>0</v>
      </c>
      <c r="Z126" s="12">
        <f t="shared" si="448"/>
        <v>0</v>
      </c>
      <c r="AA126" s="12">
        <f t="shared" si="448"/>
        <v>0</v>
      </c>
      <c r="AB126" s="12">
        <f t="shared" si="448"/>
        <v>0</v>
      </c>
      <c r="AC126" s="12">
        <f t="shared" si="448"/>
        <v>0</v>
      </c>
      <c r="AD126" s="12">
        <f t="shared" si="448"/>
        <v>0</v>
      </c>
      <c r="AE126" s="12">
        <f t="shared" si="448"/>
        <v>0</v>
      </c>
      <c r="AF126" s="12">
        <f t="shared" si="448"/>
        <v>0</v>
      </c>
      <c r="AG126" s="12">
        <f t="shared" si="448"/>
        <v>0</v>
      </c>
      <c r="AH126" s="114">
        <f t="shared" ref="AH126:AS126" si="449">SUM(AH119:AH125)</f>
        <v>5832</v>
      </c>
      <c r="AI126" s="115">
        <f t="shared" si="449"/>
        <v>11664</v>
      </c>
      <c r="AJ126" s="115">
        <f t="shared" si="449"/>
        <v>17496</v>
      </c>
      <c r="AK126" s="115">
        <f t="shared" si="449"/>
        <v>23328</v>
      </c>
      <c r="AL126" s="115">
        <f t="shared" si="449"/>
        <v>29160</v>
      </c>
      <c r="AM126" s="115">
        <f t="shared" si="449"/>
        <v>34992</v>
      </c>
      <c r="AN126" s="115">
        <f t="shared" si="449"/>
        <v>40824</v>
      </c>
      <c r="AO126" s="115">
        <f t="shared" si="449"/>
        <v>40824</v>
      </c>
      <c r="AP126" s="115">
        <f t="shared" si="449"/>
        <v>40824</v>
      </c>
      <c r="AQ126" s="115">
        <f t="shared" si="449"/>
        <v>40824</v>
      </c>
      <c r="AR126" s="115">
        <f t="shared" si="449"/>
        <v>40824</v>
      </c>
      <c r="AS126" s="131">
        <f t="shared" si="449"/>
        <v>40824</v>
      </c>
      <c r="AT126" s="144">
        <f t="shared" ref="AT126:BE126" si="450">SUM(AT119:AT125)</f>
        <v>0</v>
      </c>
      <c r="AU126" s="145">
        <f t="shared" si="450"/>
        <v>0</v>
      </c>
      <c r="AV126" s="145">
        <f t="shared" si="450"/>
        <v>0</v>
      </c>
      <c r="AW126" s="145">
        <f t="shared" si="450"/>
        <v>0</v>
      </c>
      <c r="AX126" s="145">
        <f t="shared" si="450"/>
        <v>0</v>
      </c>
      <c r="AY126" s="145">
        <f t="shared" si="450"/>
        <v>0</v>
      </c>
      <c r="AZ126" s="145">
        <f t="shared" si="450"/>
        <v>0</v>
      </c>
      <c r="BA126" s="145">
        <f t="shared" si="450"/>
        <v>0</v>
      </c>
      <c r="BB126" s="145">
        <f t="shared" si="450"/>
        <v>0</v>
      </c>
      <c r="BC126" s="145">
        <f t="shared" si="450"/>
        <v>0</v>
      </c>
      <c r="BD126" s="145">
        <f t="shared" si="450"/>
        <v>0</v>
      </c>
      <c r="BE126" s="161">
        <f t="shared" si="450"/>
        <v>0</v>
      </c>
      <c r="BF126" s="175">
        <f t="shared" ref="BF126:BQ126" si="451">SUM(BF119:BF125)</f>
        <v>5832</v>
      </c>
      <c r="BG126" s="176">
        <f t="shared" si="451"/>
        <v>5832</v>
      </c>
      <c r="BH126" s="176">
        <f t="shared" si="451"/>
        <v>5832</v>
      </c>
      <c r="BI126" s="176">
        <f t="shared" si="451"/>
        <v>5832</v>
      </c>
      <c r="BJ126" s="176">
        <f t="shared" si="451"/>
        <v>5832</v>
      </c>
      <c r="BK126" s="176">
        <f t="shared" si="451"/>
        <v>5832</v>
      </c>
      <c r="BL126" s="176">
        <f t="shared" si="451"/>
        <v>5832</v>
      </c>
      <c r="BM126" s="176">
        <f t="shared" si="451"/>
        <v>5832</v>
      </c>
      <c r="BN126" s="176">
        <f t="shared" si="451"/>
        <v>5832</v>
      </c>
      <c r="BO126" s="176">
        <f t="shared" si="451"/>
        <v>5832</v>
      </c>
      <c r="BP126" s="176">
        <f t="shared" si="451"/>
        <v>5832</v>
      </c>
      <c r="BQ126" s="189">
        <f t="shared" si="451"/>
        <v>5832</v>
      </c>
      <c r="BR126" s="10">
        <f t="shared" ref="BR126:CC126" si="452">SUM(BR119:BR125)</f>
        <v>0</v>
      </c>
      <c r="BS126" s="9">
        <f t="shared" si="452"/>
        <v>0</v>
      </c>
      <c r="BT126" s="9">
        <f t="shared" si="452"/>
        <v>0</v>
      </c>
      <c r="BU126" s="9">
        <f t="shared" si="452"/>
        <v>0</v>
      </c>
      <c r="BV126" s="9">
        <f t="shared" si="452"/>
        <v>0</v>
      </c>
      <c r="BW126" s="9">
        <f t="shared" si="452"/>
        <v>0</v>
      </c>
      <c r="BX126" s="9">
        <f t="shared" si="452"/>
        <v>0</v>
      </c>
      <c r="BY126" s="9">
        <f t="shared" si="452"/>
        <v>0</v>
      </c>
      <c r="BZ126" s="9">
        <f t="shared" si="452"/>
        <v>0</v>
      </c>
      <c r="CA126" s="9">
        <f t="shared" si="452"/>
        <v>0</v>
      </c>
      <c r="CB126" s="9">
        <f t="shared" si="452"/>
        <v>0</v>
      </c>
      <c r="CC126" s="190">
        <f t="shared" si="452"/>
        <v>0</v>
      </c>
      <c r="CE126" s="8">
        <f t="shared" si="405"/>
        <v>0</v>
      </c>
      <c r="CF126" s="11">
        <f t="shared" si="406"/>
        <v>0</v>
      </c>
      <c r="CG126" s="131">
        <f t="shared" si="407"/>
        <v>367416</v>
      </c>
      <c r="CH126" s="161">
        <f t="shared" si="408"/>
        <v>0</v>
      </c>
      <c r="CI126" s="189">
        <f t="shared" si="409"/>
        <v>69984</v>
      </c>
      <c r="CJ126" s="190">
        <f t="shared" si="410"/>
        <v>0</v>
      </c>
    </row>
    <row r="127" spans="1:88" s="4" customFormat="1">
      <c r="A127" s="17"/>
      <c r="B127" s="27"/>
      <c r="C127" s="26"/>
      <c r="D127" s="25"/>
      <c r="E127" s="18"/>
      <c r="F127" s="18"/>
      <c r="G127" s="18"/>
      <c r="H127" s="18"/>
      <c r="I127" s="18"/>
      <c r="J127" s="21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4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120"/>
      <c r="AI127" s="121"/>
      <c r="AJ127" s="121"/>
      <c r="AK127" s="121"/>
      <c r="AL127" s="121"/>
      <c r="AM127" s="121"/>
      <c r="AN127" s="121"/>
      <c r="AO127" s="121"/>
      <c r="AP127" s="121"/>
      <c r="AQ127" s="121"/>
      <c r="AR127" s="121"/>
      <c r="AS127" s="121"/>
      <c r="AT127" s="150"/>
      <c r="AU127" s="151"/>
      <c r="AV127" s="151"/>
      <c r="AW127" s="151"/>
      <c r="AX127" s="151"/>
      <c r="AY127" s="151"/>
      <c r="AZ127" s="151"/>
      <c r="BA127" s="151"/>
      <c r="BB127" s="151"/>
      <c r="BC127" s="151"/>
      <c r="BD127" s="151"/>
      <c r="BE127" s="151"/>
      <c r="BF127" s="181"/>
      <c r="BG127" s="182"/>
      <c r="BH127" s="182"/>
      <c r="BI127" s="182"/>
      <c r="BJ127" s="182"/>
      <c r="BK127" s="182"/>
      <c r="BL127" s="182"/>
      <c r="BM127" s="182"/>
      <c r="BN127" s="182"/>
      <c r="BO127" s="182"/>
      <c r="BP127" s="182"/>
      <c r="BQ127" s="182"/>
      <c r="BR127" s="21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E127" s="19"/>
      <c r="CF127" s="22"/>
      <c r="CG127" s="111"/>
      <c r="CH127" s="141"/>
      <c r="CI127" s="172"/>
      <c r="CJ127" s="19"/>
    </row>
    <row r="128" spans="1:88" s="4" customFormat="1">
      <c r="A128" s="17"/>
      <c r="B128" s="16" t="s">
        <v>1</v>
      </c>
      <c r="C128" s="15"/>
      <c r="D128" s="14"/>
      <c r="E128" s="7"/>
      <c r="F128" s="7"/>
      <c r="G128" s="7"/>
      <c r="H128" s="7"/>
      <c r="I128" s="7"/>
      <c r="J128" s="10">
        <f t="shared" ref="J128:P128" si="453">J77+J88+J98+J117+J126+J108</f>
        <v>0</v>
      </c>
      <c r="K128" s="9">
        <f t="shared" si="453"/>
        <v>0</v>
      </c>
      <c r="L128" s="9">
        <f t="shared" si="453"/>
        <v>0</v>
      </c>
      <c r="M128" s="9">
        <f t="shared" si="453"/>
        <v>0</v>
      </c>
      <c r="N128" s="9">
        <f t="shared" si="453"/>
        <v>0</v>
      </c>
      <c r="O128" s="9">
        <f t="shared" si="453"/>
        <v>0</v>
      </c>
      <c r="P128" s="9">
        <f t="shared" si="453"/>
        <v>0</v>
      </c>
      <c r="Q128" s="9">
        <f>Q77+Q88+Q98+Q117+Q126+Q108</f>
        <v>77500</v>
      </c>
      <c r="R128" s="9">
        <f t="shared" ref="R128:U128" si="454">R77+R88+R98+R117+R126+R108</f>
        <v>89167</v>
      </c>
      <c r="S128" s="9">
        <f t="shared" si="454"/>
        <v>117501</v>
      </c>
      <c r="T128" s="9">
        <f t="shared" si="454"/>
        <v>144168</v>
      </c>
      <c r="U128" s="190">
        <f t="shared" si="454"/>
        <v>172502</v>
      </c>
      <c r="V128" s="13">
        <f t="shared" ref="V128:AB128" si="455">V77+V88+V98+V117+V126+V108</f>
        <v>217262.52000000002</v>
      </c>
      <c r="W128" s="12">
        <f t="shared" si="455"/>
        <v>225362.52000000002</v>
      </c>
      <c r="X128" s="12">
        <f t="shared" si="455"/>
        <v>250111.8</v>
      </c>
      <c r="Y128" s="12">
        <f t="shared" si="455"/>
        <v>262712.16000000003</v>
      </c>
      <c r="Z128" s="12">
        <f t="shared" si="455"/>
        <v>283412.52</v>
      </c>
      <c r="AA128" s="12">
        <f t="shared" si="455"/>
        <v>283412.52</v>
      </c>
      <c r="AB128" s="12">
        <f t="shared" si="455"/>
        <v>301412.88</v>
      </c>
      <c r="AC128" s="12">
        <f>AC77+AC88+AC98+AC117+AC126+AC108</f>
        <v>305732.88</v>
      </c>
      <c r="AD128" s="12">
        <f t="shared" ref="AD128:AG128" si="456">AD77+AD88+AD98+AD117+AD126+AD108</f>
        <v>314732.52</v>
      </c>
      <c r="AE128" s="12">
        <f t="shared" si="456"/>
        <v>314732.52</v>
      </c>
      <c r="AF128" s="12">
        <f t="shared" si="456"/>
        <v>314732.52</v>
      </c>
      <c r="AG128" s="198">
        <f t="shared" si="456"/>
        <v>314732.52</v>
      </c>
      <c r="AH128" s="114">
        <f t="shared" ref="AH128:AN128" si="457">AH77+AH88+AH98+AH117+AH126+AH108</f>
        <v>345743.12160000007</v>
      </c>
      <c r="AI128" s="115">
        <f t="shared" si="457"/>
        <v>351575.12160000007</v>
      </c>
      <c r="AJ128" s="115">
        <f t="shared" si="457"/>
        <v>391426.34400000004</v>
      </c>
      <c r="AK128" s="115">
        <f t="shared" si="457"/>
        <v>397258.34400000004</v>
      </c>
      <c r="AL128" s="115">
        <f t="shared" si="457"/>
        <v>403090.34400000004</v>
      </c>
      <c r="AM128" s="115">
        <f t="shared" si="457"/>
        <v>408922.34400000004</v>
      </c>
      <c r="AN128" s="115">
        <f t="shared" si="457"/>
        <v>414754.34400000004</v>
      </c>
      <c r="AO128" s="115">
        <f>AO77+AO88+AO98+AO117+AO126+AO108</f>
        <v>414754.34400000004</v>
      </c>
      <c r="AP128" s="115">
        <f t="shared" ref="AP128:AS128" si="458">AP77+AP88+AP98+AP117+AP126+AP108</f>
        <v>414754.34400000004</v>
      </c>
      <c r="AQ128" s="115">
        <f t="shared" si="458"/>
        <v>419419.94400000002</v>
      </c>
      <c r="AR128" s="115">
        <f t="shared" si="458"/>
        <v>419419.94400000002</v>
      </c>
      <c r="AS128" s="131">
        <f t="shared" si="458"/>
        <v>419419.94400000002</v>
      </c>
      <c r="AT128" s="144">
        <f t="shared" ref="AT128:AZ128" si="459">AT77+AT88+AT98+AT117+AT126+AT108</f>
        <v>429180.37920000002</v>
      </c>
      <c r="AU128" s="145">
        <f t="shared" si="459"/>
        <v>429180.37920000002</v>
      </c>
      <c r="AV128" s="145">
        <f t="shared" si="459"/>
        <v>429180.37920000002</v>
      </c>
      <c r="AW128" s="145">
        <f t="shared" si="459"/>
        <v>442788.76800000004</v>
      </c>
      <c r="AX128" s="145">
        <f t="shared" si="459"/>
        <v>442788.76800000004</v>
      </c>
      <c r="AY128" s="145">
        <f t="shared" si="459"/>
        <v>465145.15680000006</v>
      </c>
      <c r="AZ128" s="145">
        <f t="shared" si="459"/>
        <v>484585.54560000007</v>
      </c>
      <c r="BA128" s="145">
        <f>BA77+BA88+BA98+BA117+BA126+BA108</f>
        <v>484585.54560000007</v>
      </c>
      <c r="BB128" s="145">
        <f t="shared" ref="BB128:BE128" si="460">BB77+BB88+BB98+BB117+BB126+BB108</f>
        <v>484585.54560000007</v>
      </c>
      <c r="BC128" s="145">
        <f t="shared" si="460"/>
        <v>506941.93440000003</v>
      </c>
      <c r="BD128" s="145">
        <f t="shared" si="460"/>
        <v>506941.93440000003</v>
      </c>
      <c r="BE128" s="161">
        <f t="shared" si="460"/>
        <v>506941.93440000003</v>
      </c>
      <c r="BF128" s="175">
        <f t="shared" ref="BF128:BL128" si="461">BF77+BF88+BF98+BF117+BF126+BF108</f>
        <v>609430.00319999992</v>
      </c>
      <c r="BG128" s="176">
        <f t="shared" si="461"/>
        <v>609430.00319999992</v>
      </c>
      <c r="BH128" s="176">
        <f t="shared" si="461"/>
        <v>609430.00319999992</v>
      </c>
      <c r="BI128" s="176">
        <f t="shared" si="461"/>
        <v>609430.00319999992</v>
      </c>
      <c r="BJ128" s="176">
        <f t="shared" si="461"/>
        <v>609430.00319999992</v>
      </c>
      <c r="BK128" s="176">
        <f t="shared" si="461"/>
        <v>609430.00319999992</v>
      </c>
      <c r="BL128" s="176">
        <f t="shared" si="461"/>
        <v>651226.78080000007</v>
      </c>
      <c r="BM128" s="176">
        <f>BM77+BM88+BM98+BM117+BM126+BM108</f>
        <v>651226.78080000007</v>
      </c>
      <c r="BN128" s="176">
        <f t="shared" ref="BN128:BQ128" si="462">BN77+BN88+BN98+BN117+BN126+BN108</f>
        <v>651226.78080000007</v>
      </c>
      <c r="BO128" s="176">
        <f t="shared" si="462"/>
        <v>651226.78080000007</v>
      </c>
      <c r="BP128" s="176">
        <f t="shared" si="462"/>
        <v>659974.78080000007</v>
      </c>
      <c r="BQ128" s="189">
        <f t="shared" si="462"/>
        <v>659974.78080000007</v>
      </c>
      <c r="BR128" s="10">
        <f t="shared" ref="BR128:BX128" si="463">BR77+BR88+BR98+BR117+BR126+BR108</f>
        <v>750895.66080000007</v>
      </c>
      <c r="BS128" s="9">
        <f t="shared" si="463"/>
        <v>750895.66080000007</v>
      </c>
      <c r="BT128" s="9">
        <f t="shared" si="463"/>
        <v>750895.66080000007</v>
      </c>
      <c r="BU128" s="9">
        <f t="shared" si="463"/>
        <v>759643.66080000007</v>
      </c>
      <c r="BV128" s="9">
        <f t="shared" si="463"/>
        <v>759643.66080000007</v>
      </c>
      <c r="BW128" s="9">
        <f t="shared" si="463"/>
        <v>759643.66080000007</v>
      </c>
      <c r="BX128" s="9">
        <f t="shared" si="463"/>
        <v>806300.82720000006</v>
      </c>
      <c r="BY128" s="9">
        <f>BY77+BY88+BY98+BY117+BY126+BY108</f>
        <v>823796.82720000006</v>
      </c>
      <c r="BZ128" s="9">
        <f t="shared" ref="BZ128:CC128" si="464">BZ77+BZ88+BZ98+BZ117+BZ126+BZ108</f>
        <v>823796.82720000006</v>
      </c>
      <c r="CA128" s="9">
        <f t="shared" si="464"/>
        <v>823796.82720000006</v>
      </c>
      <c r="CB128" s="9">
        <f t="shared" si="464"/>
        <v>823796.82720000006</v>
      </c>
      <c r="CC128" s="190">
        <f t="shared" si="464"/>
        <v>823796.82720000006</v>
      </c>
      <c r="CE128" s="8">
        <f>SUM(J128:U128)</f>
        <v>600838</v>
      </c>
      <c r="CF128" s="11">
        <f>SUM(V128:AG128)</f>
        <v>3388349.88</v>
      </c>
      <c r="CG128" s="116">
        <f>SUM(AH128:AS128)</f>
        <v>4800538.4832000006</v>
      </c>
      <c r="CH128" s="146">
        <f>SUM(AT128:BE128)</f>
        <v>5612846.2703999989</v>
      </c>
      <c r="CI128" s="177">
        <f>SUM(BF128:BQ128)</f>
        <v>7581436.703999999</v>
      </c>
      <c r="CJ128" s="8">
        <f>SUM(BR128:CC128)</f>
        <v>9456902.9279999994</v>
      </c>
    </row>
    <row r="129" spans="1:88" s="4" customFormat="1">
      <c r="A129" s="5"/>
      <c r="B129" s="6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E129" s="5"/>
      <c r="CF129" s="5"/>
      <c r="CG129" s="5"/>
      <c r="CH129" s="5"/>
      <c r="CI129" s="5"/>
      <c r="CJ129" s="5"/>
    </row>
  </sheetData>
  <mergeCells count="2">
    <mergeCell ref="E2:I2"/>
    <mergeCell ref="CE2:CJ2"/>
  </mergeCells>
  <pageMargins left="0.75" right="0.75" top="1" bottom="1" header="0.5" footer="0.5"/>
  <pageSetup orientation="portrait" horizontalDpi="4294967292" verticalDpi="4294967292"/>
  <ignoredErrors>
    <ignoredError sqref="D3:I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1:G31"/>
  <sheetViews>
    <sheetView workbookViewId="0">
      <selection activeCell="L15" sqref="L15"/>
    </sheetView>
  </sheetViews>
  <sheetFormatPr baseColWidth="10" defaultColWidth="8.83203125" defaultRowHeight="15"/>
  <cols>
    <col min="1" max="1" width="33.5" style="207" customWidth="1"/>
    <col min="2" max="4" width="11.1640625" style="207" customWidth="1"/>
    <col min="5" max="5" width="12" style="207" customWidth="1"/>
    <col min="6" max="6" width="11.1640625" style="207" customWidth="1"/>
    <col min="7" max="7" width="12" style="207" customWidth="1"/>
    <col min="8" max="16384" width="8.83203125" style="207"/>
  </cols>
  <sheetData>
    <row r="1" spans="1:7" ht="18">
      <c r="A1" s="561" t="s">
        <v>146</v>
      </c>
      <c r="B1" s="562"/>
      <c r="C1" s="562"/>
      <c r="D1" s="562"/>
      <c r="E1" s="562"/>
      <c r="F1" s="562"/>
      <c r="G1" s="562"/>
    </row>
    <row r="2" spans="1:7" ht="18">
      <c r="A2" s="561" t="s">
        <v>130</v>
      </c>
      <c r="B2" s="562"/>
      <c r="C2" s="562"/>
      <c r="D2" s="562"/>
      <c r="E2" s="562"/>
      <c r="F2" s="562"/>
      <c r="G2" s="562"/>
    </row>
    <row r="3" spans="1:7">
      <c r="A3" s="563" t="s">
        <v>138</v>
      </c>
      <c r="B3" s="562"/>
      <c r="C3" s="562"/>
      <c r="D3" s="562"/>
      <c r="E3" s="562"/>
      <c r="F3" s="562"/>
      <c r="G3" s="562"/>
    </row>
    <row r="5" spans="1:7">
      <c r="A5" s="206"/>
      <c r="B5" s="205" t="s">
        <v>110</v>
      </c>
      <c r="C5" s="205" t="s">
        <v>109</v>
      </c>
      <c r="D5" s="205" t="s">
        <v>108</v>
      </c>
      <c r="E5" s="205" t="s">
        <v>107</v>
      </c>
      <c r="F5" s="205" t="s">
        <v>106</v>
      </c>
      <c r="G5" s="205" t="s">
        <v>139</v>
      </c>
    </row>
    <row r="6" spans="1:7">
      <c r="A6" s="202" t="s">
        <v>129</v>
      </c>
      <c r="B6" s="201"/>
      <c r="C6" s="201"/>
      <c r="D6" s="201"/>
      <c r="E6" s="201"/>
      <c r="F6" s="201"/>
      <c r="G6" s="201"/>
    </row>
    <row r="7" spans="1:7">
      <c r="A7" s="202" t="s">
        <v>128</v>
      </c>
      <c r="B7" s="201"/>
      <c r="C7" s="201"/>
      <c r="D7" s="201"/>
      <c r="E7" s="201"/>
      <c r="F7" s="201"/>
      <c r="G7" s="203">
        <f>((((B7)+(C7))+(D7))+(E7))+(F7)</f>
        <v>0</v>
      </c>
    </row>
    <row r="8" spans="1:7">
      <c r="A8" s="202" t="s">
        <v>26</v>
      </c>
      <c r="B8" s="201"/>
      <c r="C8" s="201"/>
      <c r="D8" s="201"/>
      <c r="E8" s="201"/>
      <c r="F8" s="201"/>
      <c r="G8" s="201"/>
    </row>
    <row r="9" spans="1:7">
      <c r="A9" s="202" t="s">
        <v>127</v>
      </c>
      <c r="B9" s="204"/>
      <c r="C9" s="204"/>
      <c r="D9" s="204"/>
      <c r="E9" s="204"/>
      <c r="F9" s="204"/>
      <c r="G9" s="204">
        <f>((((B9)+(C9))+(D9))+(E9))+(F9)</f>
        <v>0</v>
      </c>
    </row>
    <row r="10" spans="1:7">
      <c r="A10" s="202" t="s">
        <v>126</v>
      </c>
      <c r="B10" s="203">
        <f>B9</f>
        <v>0</v>
      </c>
      <c r="C10" s="203">
        <f>C9</f>
        <v>0</v>
      </c>
      <c r="D10" s="203">
        <f>D9</f>
        <v>0</v>
      </c>
      <c r="E10" s="203">
        <f>E9</f>
        <v>0</v>
      </c>
      <c r="F10" s="203">
        <f>F9</f>
        <v>0</v>
      </c>
      <c r="G10" s="203">
        <f>((((B10)+(C10))+(D10))+(E10))+(F10)</f>
        <v>0</v>
      </c>
    </row>
    <row r="11" spans="1:7">
      <c r="A11" s="202" t="s">
        <v>27</v>
      </c>
      <c r="B11" s="203">
        <f>(B7)-(B10)</f>
        <v>0</v>
      </c>
      <c r="C11" s="203">
        <f>(C7)-(C10)</f>
        <v>0</v>
      </c>
      <c r="D11" s="203">
        <f>(D7)-(D10)</f>
        <v>0</v>
      </c>
      <c r="E11" s="203">
        <f>(E7)-(E10)</f>
        <v>0</v>
      </c>
      <c r="F11" s="203">
        <f>(F7)-(F10)</f>
        <v>0</v>
      </c>
      <c r="G11" s="203">
        <f>((((B11)+(C11))+(D11))+(E11))+(F11)</f>
        <v>0</v>
      </c>
    </row>
    <row r="12" spans="1:7">
      <c r="A12" s="202" t="s">
        <v>125</v>
      </c>
      <c r="B12" s="201"/>
      <c r="C12" s="201"/>
      <c r="D12" s="201"/>
      <c r="E12" s="201"/>
      <c r="F12" s="201"/>
      <c r="G12" s="201"/>
    </row>
    <row r="13" spans="1:7">
      <c r="A13" s="202" t="s">
        <v>124</v>
      </c>
      <c r="B13" s="204"/>
      <c r="C13" s="204"/>
      <c r="D13" s="201"/>
      <c r="E13" s="204"/>
      <c r="F13" s="201"/>
      <c r="G13" s="204">
        <f t="shared" ref="G13:G21" si="0">((((B13)+(C13))+(D13))+(E13))+(F13)</f>
        <v>0</v>
      </c>
    </row>
    <row r="14" spans="1:7">
      <c r="A14" s="202" t="s">
        <v>123</v>
      </c>
      <c r="B14" s="204"/>
      <c r="C14" s="204"/>
      <c r="D14" s="204"/>
      <c r="E14" s="204"/>
      <c r="F14" s="204"/>
      <c r="G14" s="204">
        <f t="shared" si="0"/>
        <v>0</v>
      </c>
    </row>
    <row r="15" spans="1:7">
      <c r="A15" s="202" t="s">
        <v>122</v>
      </c>
      <c r="B15" s="204"/>
      <c r="C15" s="204"/>
      <c r="D15" s="204"/>
      <c r="E15" s="204"/>
      <c r="F15" s="204"/>
      <c r="G15" s="204">
        <f t="shared" si="0"/>
        <v>0</v>
      </c>
    </row>
    <row r="16" spans="1:7">
      <c r="A16" s="202" t="s">
        <v>121</v>
      </c>
      <c r="B16" s="204"/>
      <c r="C16" s="204"/>
      <c r="D16" s="204"/>
      <c r="E16" s="204"/>
      <c r="F16" s="204"/>
      <c r="G16" s="204">
        <f t="shared" si="0"/>
        <v>0</v>
      </c>
    </row>
    <row r="17" spans="1:7">
      <c r="A17" s="202" t="s">
        <v>140</v>
      </c>
      <c r="B17" s="204"/>
      <c r="C17" s="204"/>
      <c r="D17" s="204"/>
      <c r="E17" s="204"/>
      <c r="F17" s="204"/>
      <c r="G17" s="204">
        <f t="shared" si="0"/>
        <v>0</v>
      </c>
    </row>
    <row r="18" spans="1:7">
      <c r="A18" s="202" t="s">
        <v>141</v>
      </c>
      <c r="B18" s="204"/>
      <c r="C18" s="204"/>
      <c r="D18" s="204"/>
      <c r="E18" s="204"/>
      <c r="F18" s="204"/>
      <c r="G18" s="204">
        <f t="shared" si="0"/>
        <v>0</v>
      </c>
    </row>
    <row r="19" spans="1:7">
      <c r="A19" s="202" t="s">
        <v>120</v>
      </c>
      <c r="B19" s="204"/>
      <c r="C19" s="201"/>
      <c r="D19" s="204"/>
      <c r="E19" s="204"/>
      <c r="F19" s="201"/>
      <c r="G19" s="204">
        <f t="shared" si="0"/>
        <v>0</v>
      </c>
    </row>
    <row r="20" spans="1:7">
      <c r="A20" s="202" t="s">
        <v>119</v>
      </c>
      <c r="B20" s="203">
        <f>((((((B13)+(B14))+(B15))+(B16))+(B17))+(B18))+(B19)</f>
        <v>0</v>
      </c>
      <c r="C20" s="203">
        <f>((((((C13)+(C14))+(C15))+(C16))+(C17))+(C18))+(C19)</f>
        <v>0</v>
      </c>
      <c r="D20" s="203">
        <f>((((((D13)+(D14))+(D15))+(D16))+(D17))+(D18))+(D19)</f>
        <v>0</v>
      </c>
      <c r="E20" s="203">
        <f>((((((E13)+(E14))+(E15))+(E16))+(E17))+(E18))+(E19)</f>
        <v>0</v>
      </c>
      <c r="F20" s="203">
        <f>((((((F13)+(F14))+(F15))+(F16))+(F17))+(F18))+(F19)</f>
        <v>0</v>
      </c>
      <c r="G20" s="203">
        <f t="shared" si="0"/>
        <v>0</v>
      </c>
    </row>
    <row r="21" spans="1:7">
      <c r="A21" s="202" t="s">
        <v>118</v>
      </c>
      <c r="B21" s="203">
        <f>(B11)-(B20)</f>
        <v>0</v>
      </c>
      <c r="C21" s="203">
        <f>(C11)-(C20)</f>
        <v>0</v>
      </c>
      <c r="D21" s="203">
        <f>(D11)-(D20)</f>
        <v>0</v>
      </c>
      <c r="E21" s="203">
        <f>(E11)-(E20)</f>
        <v>0</v>
      </c>
      <c r="F21" s="203">
        <f>(F11)-(F20)</f>
        <v>0</v>
      </c>
      <c r="G21" s="203">
        <f t="shared" si="0"/>
        <v>0</v>
      </c>
    </row>
    <row r="22" spans="1:7">
      <c r="A22" s="202" t="s">
        <v>117</v>
      </c>
      <c r="B22" s="201"/>
      <c r="C22" s="201"/>
      <c r="D22" s="201"/>
      <c r="E22" s="201"/>
      <c r="F22" s="201"/>
      <c r="G22" s="201"/>
    </row>
    <row r="23" spans="1:7">
      <c r="A23" s="202" t="s">
        <v>116</v>
      </c>
      <c r="B23" s="204"/>
      <c r="C23" s="204"/>
      <c r="D23" s="204"/>
      <c r="E23" s="204"/>
      <c r="F23" s="201"/>
      <c r="G23" s="204">
        <f>((((B23)+(C23))+(D23))+(E23))+(F23)</f>
        <v>0</v>
      </c>
    </row>
    <row r="24" spans="1:7">
      <c r="A24" s="202" t="s">
        <v>115</v>
      </c>
      <c r="B24" s="201"/>
      <c r="C24" s="201"/>
      <c r="D24" s="204"/>
      <c r="E24" s="201"/>
      <c r="F24" s="201"/>
      <c r="G24" s="204">
        <f>((((B24)+(C24))+(D24))+(E24))+(F24)</f>
        <v>0</v>
      </c>
    </row>
    <row r="25" spans="1:7">
      <c r="A25" s="202" t="s">
        <v>114</v>
      </c>
      <c r="B25" s="203">
        <f>(B23)+(B24)</f>
        <v>0</v>
      </c>
      <c r="C25" s="203">
        <f>(C23)+(C24)</f>
        <v>0</v>
      </c>
      <c r="D25" s="203">
        <f>(D23)+(D24)</f>
        <v>0</v>
      </c>
      <c r="E25" s="203">
        <f>(E23)+(E24)</f>
        <v>0</v>
      </c>
      <c r="F25" s="203">
        <f>(F23)+(F24)</f>
        <v>0</v>
      </c>
      <c r="G25" s="203">
        <f>((((B25)+(C25))+(D25))+(E25))+(F25)</f>
        <v>0</v>
      </c>
    </row>
    <row r="26" spans="1:7">
      <c r="A26" s="202" t="s">
        <v>113</v>
      </c>
      <c r="B26" s="203">
        <f>(0)-(B25)</f>
        <v>0</v>
      </c>
      <c r="C26" s="203">
        <f>(0)-(C25)</f>
        <v>0</v>
      </c>
      <c r="D26" s="203">
        <f>(0)-(D25)</f>
        <v>0</v>
      </c>
      <c r="E26" s="203">
        <f>(0)-(E25)</f>
        <v>0</v>
      </c>
      <c r="F26" s="203">
        <f>(0)-(F25)</f>
        <v>0</v>
      </c>
      <c r="G26" s="203">
        <f>((((B26)+(C26))+(D26))+(E26))+(F26)</f>
        <v>0</v>
      </c>
    </row>
    <row r="27" spans="1:7">
      <c r="A27" s="202" t="s">
        <v>37</v>
      </c>
      <c r="B27" s="203">
        <f>(B21)+(B26)</f>
        <v>0</v>
      </c>
      <c r="C27" s="203">
        <f>(C21)+(C26)</f>
        <v>0</v>
      </c>
      <c r="D27" s="203">
        <f>(D21)+(D26)</f>
        <v>0</v>
      </c>
      <c r="E27" s="203">
        <f>(E21)+(E26)</f>
        <v>0</v>
      </c>
      <c r="F27" s="203">
        <f>(F21)+(F26)</f>
        <v>0</v>
      </c>
      <c r="G27" s="203">
        <f>((((B27)+(C27))+(D27))+(E27))+(F27)</f>
        <v>0</v>
      </c>
    </row>
    <row r="28" spans="1:7">
      <c r="A28" s="202"/>
      <c r="B28" s="201"/>
      <c r="C28" s="201"/>
      <c r="D28" s="201"/>
      <c r="E28" s="201"/>
      <c r="F28" s="201"/>
      <c r="G28" s="201"/>
    </row>
    <row r="31" spans="1:7">
      <c r="A31" s="564" t="s">
        <v>142</v>
      </c>
      <c r="B31" s="562"/>
      <c r="C31" s="562"/>
      <c r="D31" s="562"/>
      <c r="E31" s="562"/>
      <c r="F31" s="562"/>
      <c r="G31" s="562"/>
    </row>
  </sheetData>
  <mergeCells count="4">
    <mergeCell ref="A1:G1"/>
    <mergeCell ref="A2:G2"/>
    <mergeCell ref="A3:G3"/>
    <mergeCell ref="A31:G31"/>
  </mergeCells>
  <pageMargins left="0.7" right="0.7" top="0.75" bottom="0.75" header="0.3" footer="0.3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F53"/>
  <sheetViews>
    <sheetView workbookViewId="0">
      <selection activeCell="F19" sqref="F19"/>
    </sheetView>
  </sheetViews>
  <sheetFormatPr baseColWidth="10" defaultColWidth="8.83203125" defaultRowHeight="15"/>
  <cols>
    <col min="1" max="1" width="35.1640625" style="207" customWidth="1"/>
    <col min="2" max="6" width="11.1640625" style="207" customWidth="1"/>
    <col min="7" max="16384" width="8.83203125" style="207"/>
  </cols>
  <sheetData>
    <row r="1" spans="1:6" ht="18">
      <c r="A1" s="561" t="s">
        <v>146</v>
      </c>
      <c r="B1" s="562"/>
      <c r="C1" s="562"/>
      <c r="D1" s="562"/>
      <c r="E1" s="562"/>
      <c r="F1" s="562"/>
    </row>
    <row r="2" spans="1:6" ht="18">
      <c r="A2" s="561" t="s">
        <v>111</v>
      </c>
      <c r="B2" s="562"/>
      <c r="C2" s="562"/>
      <c r="D2" s="562"/>
      <c r="E2" s="562"/>
      <c r="F2" s="562"/>
    </row>
    <row r="3" spans="1:6">
      <c r="A3" s="563" t="s">
        <v>112</v>
      </c>
      <c r="B3" s="562"/>
      <c r="C3" s="562"/>
      <c r="D3" s="562"/>
      <c r="E3" s="562"/>
      <c r="F3" s="562"/>
    </row>
    <row r="5" spans="1:6">
      <c r="A5" s="206"/>
      <c r="B5" s="205" t="s">
        <v>110</v>
      </c>
      <c r="C5" s="205" t="s">
        <v>109</v>
      </c>
      <c r="D5" s="205" t="s">
        <v>108</v>
      </c>
      <c r="E5" s="205" t="s">
        <v>107</v>
      </c>
      <c r="F5" s="205" t="s">
        <v>106</v>
      </c>
    </row>
    <row r="6" spans="1:6">
      <c r="A6" s="202" t="s">
        <v>105</v>
      </c>
      <c r="B6" s="201"/>
      <c r="C6" s="201"/>
      <c r="D6" s="201"/>
      <c r="E6" s="201"/>
      <c r="F6" s="201"/>
    </row>
    <row r="7" spans="1:6">
      <c r="A7" s="202" t="s">
        <v>104</v>
      </c>
      <c r="B7" s="201"/>
      <c r="C7" s="201"/>
      <c r="D7" s="201"/>
      <c r="E7" s="201"/>
      <c r="F7" s="201"/>
    </row>
    <row r="8" spans="1:6">
      <c r="A8" s="202" t="s">
        <v>103</v>
      </c>
      <c r="B8" s="201"/>
      <c r="C8" s="201"/>
      <c r="D8" s="201"/>
      <c r="E8" s="201"/>
      <c r="F8" s="201"/>
    </row>
    <row r="9" spans="1:6">
      <c r="A9" s="202" t="s">
        <v>102</v>
      </c>
      <c r="B9" s="201"/>
      <c r="C9" s="204"/>
      <c r="D9" s="204"/>
      <c r="E9" s="204"/>
      <c r="F9" s="204">
        <f>E9</f>
        <v>0</v>
      </c>
    </row>
    <row r="10" spans="1:6">
      <c r="A10" s="202" t="s">
        <v>101</v>
      </c>
      <c r="B10" s="204"/>
      <c r="C10" s="204"/>
      <c r="D10" s="204"/>
      <c r="E10" s="204"/>
      <c r="F10" s="204">
        <f>514047.3</f>
        <v>514047.3</v>
      </c>
    </row>
    <row r="11" spans="1:6">
      <c r="A11" s="202" t="s">
        <v>100</v>
      </c>
      <c r="B11" s="203">
        <f>(B9)+(B10)</f>
        <v>0</v>
      </c>
      <c r="C11" s="203">
        <f>(C9)+(C10)</f>
        <v>0</v>
      </c>
      <c r="D11" s="203">
        <f>(D9)+(D10)</f>
        <v>0</v>
      </c>
      <c r="E11" s="203">
        <f>(E9)+(E10)</f>
        <v>0</v>
      </c>
      <c r="F11" s="203">
        <f>(F9)+(F10)</f>
        <v>514047.3</v>
      </c>
    </row>
    <row r="12" spans="1:6">
      <c r="A12" s="202" t="s">
        <v>99</v>
      </c>
      <c r="B12" s="203">
        <f>B11</f>
        <v>0</v>
      </c>
      <c r="C12" s="203">
        <f>C11</f>
        <v>0</v>
      </c>
      <c r="D12" s="203">
        <f>D11</f>
        <v>0</v>
      </c>
      <c r="E12" s="203">
        <f>E11</f>
        <v>0</v>
      </c>
      <c r="F12" s="203">
        <f>F11</f>
        <v>514047.3</v>
      </c>
    </row>
    <row r="13" spans="1:6">
      <c r="A13" s="202" t="s">
        <v>98</v>
      </c>
      <c r="B13" s="201"/>
      <c r="C13" s="201"/>
      <c r="D13" s="201"/>
      <c r="E13" s="201"/>
      <c r="F13" s="201"/>
    </row>
    <row r="14" spans="1:6">
      <c r="A14" s="202" t="s">
        <v>97</v>
      </c>
      <c r="B14" s="201"/>
      <c r="C14" s="204"/>
      <c r="D14" s="204"/>
      <c r="E14" s="204"/>
      <c r="F14" s="204">
        <f>5187.68</f>
        <v>5187.68</v>
      </c>
    </row>
    <row r="15" spans="1:6">
      <c r="A15" s="202" t="s">
        <v>96</v>
      </c>
      <c r="B15" s="201"/>
      <c r="C15" s="204"/>
      <c r="D15" s="204"/>
      <c r="E15" s="204"/>
      <c r="F15" s="204">
        <f>E15</f>
        <v>0</v>
      </c>
    </row>
    <row r="16" spans="1:6">
      <c r="A16" s="202" t="s">
        <v>95</v>
      </c>
      <c r="B16" s="204"/>
      <c r="C16" s="204"/>
      <c r="D16" s="204"/>
      <c r="E16" s="204"/>
      <c r="F16" s="204">
        <f>E16</f>
        <v>0</v>
      </c>
    </row>
    <row r="17" spans="1:6">
      <c r="A17" s="202" t="s">
        <v>94</v>
      </c>
      <c r="B17" s="204"/>
      <c r="C17" s="204"/>
      <c r="D17" s="204"/>
      <c r="E17" s="204"/>
      <c r="F17" s="204">
        <f>E17</f>
        <v>0</v>
      </c>
    </row>
    <row r="18" spans="1:6">
      <c r="A18" s="202" t="s">
        <v>93</v>
      </c>
      <c r="B18" s="203">
        <f>((B15)+(B16))+(B17)</f>
        <v>0</v>
      </c>
      <c r="C18" s="203">
        <f>((C15)+(C16))+(C17)</f>
        <v>0</v>
      </c>
      <c r="D18" s="203">
        <f>((D15)+(D16))+(D17)</f>
        <v>0</v>
      </c>
      <c r="E18" s="203">
        <f>((E15)+(E16))+(E17)</f>
        <v>0</v>
      </c>
      <c r="F18" s="203">
        <f>((F15)+(F16))+(F17)</f>
        <v>0</v>
      </c>
    </row>
    <row r="19" spans="1:6">
      <c r="A19" s="202" t="s">
        <v>92</v>
      </c>
      <c r="B19" s="204"/>
      <c r="C19" s="204"/>
      <c r="D19" s="204"/>
      <c r="E19" s="204"/>
      <c r="F19" s="204">
        <f>E19</f>
        <v>0</v>
      </c>
    </row>
    <row r="20" spans="1:6">
      <c r="A20" s="202" t="s">
        <v>91</v>
      </c>
      <c r="B20" s="204"/>
      <c r="C20" s="204"/>
      <c r="D20" s="204"/>
      <c r="E20" s="204"/>
      <c r="F20" s="204">
        <f>E20</f>
        <v>0</v>
      </c>
    </row>
    <row r="21" spans="1:6">
      <c r="A21" s="202" t="s">
        <v>90</v>
      </c>
      <c r="B21" s="203">
        <f>(B19)+(B20)</f>
        <v>0</v>
      </c>
      <c r="C21" s="203">
        <f>(C19)+(C20)</f>
        <v>0</v>
      </c>
      <c r="D21" s="203">
        <f>(D19)+(D20)</f>
        <v>0</v>
      </c>
      <c r="E21" s="203">
        <f>(E19)+(E20)</f>
        <v>0</v>
      </c>
      <c r="F21" s="203">
        <f>(F19)+(F20)</f>
        <v>0</v>
      </c>
    </row>
    <row r="22" spans="1:6">
      <c r="A22" s="202" t="s">
        <v>89</v>
      </c>
      <c r="B22" s="203">
        <f>((B14)+(B18))+(B21)</f>
        <v>0</v>
      </c>
      <c r="C22" s="203">
        <f>((C14)+(C18))+(C21)</f>
        <v>0</v>
      </c>
      <c r="D22" s="203">
        <f>((D14)+(D18))+(D21)</f>
        <v>0</v>
      </c>
      <c r="E22" s="203">
        <f>((E14)+(E18))+(E21)</f>
        <v>0</v>
      </c>
      <c r="F22" s="203">
        <f>((F14)+(F18))+(F21)</f>
        <v>5187.68</v>
      </c>
    </row>
    <row r="23" spans="1:6">
      <c r="A23" s="202" t="s">
        <v>88</v>
      </c>
      <c r="B23" s="201"/>
      <c r="C23" s="201"/>
      <c r="D23" s="201"/>
      <c r="E23" s="201"/>
      <c r="F23" s="201"/>
    </row>
    <row r="24" spans="1:6">
      <c r="A24" s="202" t="s">
        <v>87</v>
      </c>
      <c r="B24" s="204"/>
      <c r="C24" s="204"/>
      <c r="D24" s="204"/>
      <c r="E24" s="204"/>
      <c r="F24" s="204">
        <f>E24</f>
        <v>0</v>
      </c>
    </row>
    <row r="25" spans="1:6">
      <c r="A25" s="202" t="s">
        <v>86</v>
      </c>
      <c r="B25" s="204"/>
      <c r="C25" s="204"/>
      <c r="D25" s="204"/>
      <c r="E25" s="204"/>
      <c r="F25" s="204">
        <f>E25</f>
        <v>0</v>
      </c>
    </row>
    <row r="26" spans="1:6">
      <c r="A26" s="202" t="s">
        <v>85</v>
      </c>
      <c r="B26" s="203">
        <f>(B24)+(B25)</f>
        <v>0</v>
      </c>
      <c r="C26" s="203">
        <f>(C24)+(C25)</f>
        <v>0</v>
      </c>
      <c r="D26" s="203">
        <f>(D24)+(D25)</f>
        <v>0</v>
      </c>
      <c r="E26" s="203">
        <f>(E24)+(E25)</f>
        <v>0</v>
      </c>
      <c r="F26" s="203">
        <f>(F24)+(F25)</f>
        <v>0</v>
      </c>
    </row>
    <row r="27" spans="1:6">
      <c r="A27" s="202" t="s">
        <v>84</v>
      </c>
      <c r="B27" s="204"/>
      <c r="C27" s="204"/>
      <c r="D27" s="204"/>
      <c r="E27" s="204"/>
      <c r="F27" s="204">
        <f>E27</f>
        <v>0</v>
      </c>
    </row>
    <row r="28" spans="1:6">
      <c r="A28" s="202" t="s">
        <v>83</v>
      </c>
      <c r="B28" s="203">
        <f>(B26)+(B27)</f>
        <v>0</v>
      </c>
      <c r="C28" s="203">
        <f>(C26)+(C27)</f>
        <v>0</v>
      </c>
      <c r="D28" s="203">
        <f>(D26)+(D27)</f>
        <v>0</v>
      </c>
      <c r="E28" s="203">
        <f>(E26)+(E27)</f>
        <v>0</v>
      </c>
      <c r="F28" s="203">
        <f>(F26)+(F27)</f>
        <v>0</v>
      </c>
    </row>
    <row r="29" spans="1:6">
      <c r="A29" s="202" t="s">
        <v>82</v>
      </c>
      <c r="B29" s="203">
        <f>((B12)+(B22))+(B28)</f>
        <v>0</v>
      </c>
      <c r="C29" s="203">
        <f>((C12)+(C22))+(C28)</f>
        <v>0</v>
      </c>
      <c r="D29" s="203">
        <f>((D12)+(D22))+(D28)</f>
        <v>0</v>
      </c>
      <c r="E29" s="203">
        <f>((E12)+(E22))+(E28)</f>
        <v>0</v>
      </c>
      <c r="F29" s="203">
        <f>((F12)+(F22))+(F28)</f>
        <v>519234.98</v>
      </c>
    </row>
    <row r="30" spans="1:6">
      <c r="A30" s="202" t="s">
        <v>81</v>
      </c>
      <c r="B30" s="201"/>
      <c r="C30" s="201"/>
      <c r="D30" s="201"/>
      <c r="E30" s="201"/>
      <c r="F30" s="201"/>
    </row>
    <row r="31" spans="1:6">
      <c r="A31" s="202" t="s">
        <v>80</v>
      </c>
      <c r="B31" s="201"/>
      <c r="C31" s="201"/>
      <c r="D31" s="201"/>
      <c r="E31" s="201"/>
      <c r="F31" s="201"/>
    </row>
    <row r="32" spans="1:6">
      <c r="A32" s="202" t="s">
        <v>79</v>
      </c>
      <c r="B32" s="201"/>
      <c r="C32" s="201"/>
      <c r="D32" s="201"/>
      <c r="E32" s="201"/>
      <c r="F32" s="201"/>
    </row>
    <row r="33" spans="1:6">
      <c r="A33" s="202" t="s">
        <v>78</v>
      </c>
      <c r="B33" s="201"/>
      <c r="C33" s="201"/>
      <c r="D33" s="201"/>
      <c r="E33" s="201"/>
      <c r="F33" s="201"/>
    </row>
    <row r="34" spans="1:6">
      <c r="A34" s="202" t="s">
        <v>77</v>
      </c>
      <c r="B34" s="201"/>
      <c r="C34" s="204">
        <f>66</f>
        <v>66</v>
      </c>
      <c r="D34" s="204">
        <f>0</f>
        <v>0</v>
      </c>
      <c r="E34" s="204">
        <f>0</f>
        <v>0</v>
      </c>
      <c r="F34" s="204">
        <f>59.5</f>
        <v>59.5</v>
      </c>
    </row>
    <row r="35" spans="1:6">
      <c r="A35" s="202" t="s">
        <v>76</v>
      </c>
      <c r="B35" s="203">
        <f>B34</f>
        <v>0</v>
      </c>
      <c r="C35" s="203">
        <f>C34</f>
        <v>66</v>
      </c>
      <c r="D35" s="203">
        <f>D34</f>
        <v>0</v>
      </c>
      <c r="E35" s="203">
        <f>E34</f>
        <v>0</v>
      </c>
      <c r="F35" s="203">
        <f>F34</f>
        <v>59.5</v>
      </c>
    </row>
    <row r="36" spans="1:6">
      <c r="A36" s="202" t="s">
        <v>75</v>
      </c>
      <c r="B36" s="201"/>
      <c r="C36" s="201"/>
      <c r="D36" s="201"/>
      <c r="E36" s="201"/>
      <c r="F36" s="201"/>
    </row>
    <row r="37" spans="1:6">
      <c r="A37" s="202" t="s">
        <v>74</v>
      </c>
      <c r="B37" s="204">
        <f>318.77</f>
        <v>318.77</v>
      </c>
      <c r="C37" s="204">
        <f>0</f>
        <v>0</v>
      </c>
      <c r="D37" s="204">
        <f>C37</f>
        <v>0</v>
      </c>
      <c r="E37" s="204">
        <f>D37</f>
        <v>0</v>
      </c>
      <c r="F37" s="204">
        <f>E37</f>
        <v>0</v>
      </c>
    </row>
    <row r="38" spans="1:6">
      <c r="A38" s="202" t="s">
        <v>73</v>
      </c>
      <c r="B38" s="201"/>
      <c r="C38" s="204">
        <f>B38</f>
        <v>0</v>
      </c>
      <c r="D38" s="204">
        <f>-695.49</f>
        <v>-695.49</v>
      </c>
      <c r="E38" s="204">
        <f>0</f>
        <v>0</v>
      </c>
      <c r="F38" s="204">
        <f>E38</f>
        <v>0</v>
      </c>
    </row>
    <row r="39" spans="1:6">
      <c r="A39" s="202" t="s">
        <v>72</v>
      </c>
      <c r="B39" s="203">
        <f>(B37)+(B38)</f>
        <v>318.77</v>
      </c>
      <c r="C39" s="203">
        <f>(C37)+(C38)</f>
        <v>0</v>
      </c>
      <c r="D39" s="203">
        <f>(D37)+(D38)</f>
        <v>-695.49</v>
      </c>
      <c r="E39" s="203">
        <f>(E37)+(E38)</f>
        <v>0</v>
      </c>
      <c r="F39" s="203">
        <f>(F37)+(F38)</f>
        <v>0</v>
      </c>
    </row>
    <row r="40" spans="1:6">
      <c r="A40" s="202" t="s">
        <v>71</v>
      </c>
      <c r="B40" s="203">
        <f>(B35)+(B39)</f>
        <v>318.77</v>
      </c>
      <c r="C40" s="203">
        <f>(C35)+(C39)</f>
        <v>66</v>
      </c>
      <c r="D40" s="203">
        <f>(D35)+(D39)</f>
        <v>-695.49</v>
      </c>
      <c r="E40" s="203">
        <f>(E35)+(E39)</f>
        <v>0</v>
      </c>
      <c r="F40" s="203">
        <f>(F35)+(F39)</f>
        <v>59.5</v>
      </c>
    </row>
    <row r="41" spans="1:6">
      <c r="A41" s="202" t="s">
        <v>70</v>
      </c>
      <c r="B41" s="203">
        <f>B40</f>
        <v>318.77</v>
      </c>
      <c r="C41" s="203">
        <f>C40</f>
        <v>66</v>
      </c>
      <c r="D41" s="203">
        <f>D40</f>
        <v>-695.49</v>
      </c>
      <c r="E41" s="203">
        <f>E40</f>
        <v>0</v>
      </c>
      <c r="F41" s="203">
        <f>F40</f>
        <v>59.5</v>
      </c>
    </row>
    <row r="42" spans="1:6">
      <c r="A42" s="202" t="s">
        <v>69</v>
      </c>
      <c r="B42" s="201"/>
      <c r="C42" s="201"/>
      <c r="D42" s="201"/>
      <c r="E42" s="201"/>
      <c r="F42" s="201"/>
    </row>
    <row r="43" spans="1:6">
      <c r="A43" s="202" t="s">
        <v>68</v>
      </c>
      <c r="B43" s="204">
        <f>99</f>
        <v>99</v>
      </c>
      <c r="C43" s="204">
        <f>B43</f>
        <v>99</v>
      </c>
      <c r="D43" s="204">
        <f>C43</f>
        <v>99</v>
      </c>
      <c r="E43" s="204">
        <f>D43</f>
        <v>99</v>
      </c>
      <c r="F43" s="204">
        <f>E43</f>
        <v>99</v>
      </c>
    </row>
    <row r="44" spans="1:6">
      <c r="A44" s="202" t="s">
        <v>67</v>
      </c>
      <c r="B44" s="201"/>
      <c r="C44" s="204">
        <f>B44</f>
        <v>0</v>
      </c>
      <c r="D44" s="204">
        <f>0</f>
        <v>0</v>
      </c>
      <c r="E44" s="204">
        <f t="shared" ref="E44:F46" si="0">D44</f>
        <v>0</v>
      </c>
      <c r="F44" s="204">
        <f t="shared" si="0"/>
        <v>0</v>
      </c>
    </row>
    <row r="45" spans="1:6">
      <c r="A45" s="202" t="s">
        <v>66</v>
      </c>
      <c r="B45" s="204">
        <f>-484822.21</f>
        <v>-484822.21</v>
      </c>
      <c r="C45" s="204">
        <f>B45</f>
        <v>-484822.21</v>
      </c>
      <c r="D45" s="204">
        <f>C45</f>
        <v>-484822.21</v>
      </c>
      <c r="E45" s="204">
        <f t="shared" si="0"/>
        <v>-484822.21</v>
      </c>
      <c r="F45" s="204">
        <f t="shared" si="0"/>
        <v>-484822.21</v>
      </c>
    </row>
    <row r="46" spans="1:6">
      <c r="A46" s="202" t="s">
        <v>65</v>
      </c>
      <c r="B46" s="204">
        <f>1504994</f>
        <v>1504994</v>
      </c>
      <c r="C46" s="204">
        <f>B46</f>
        <v>1504994</v>
      </c>
      <c r="D46" s="204">
        <f>C46</f>
        <v>1504994</v>
      </c>
      <c r="E46" s="204">
        <f t="shared" si="0"/>
        <v>1504994</v>
      </c>
      <c r="F46" s="204">
        <f t="shared" si="0"/>
        <v>1504994</v>
      </c>
    </row>
    <row r="47" spans="1:6">
      <c r="A47" s="202" t="s">
        <v>64</v>
      </c>
      <c r="B47" s="204">
        <f>-74464.98</f>
        <v>-74464.98</v>
      </c>
      <c r="C47" s="204">
        <f>-144042.56</f>
        <v>-144042.56</v>
      </c>
      <c r="D47" s="204">
        <f>-234715.68</f>
        <v>-234715.68</v>
      </c>
      <c r="E47" s="204">
        <f>-335942.45</f>
        <v>-335942.45</v>
      </c>
      <c r="F47" s="204">
        <f>-380092.88</f>
        <v>-380092.88</v>
      </c>
    </row>
    <row r="48" spans="1:6">
      <c r="A48" s="202" t="s">
        <v>63</v>
      </c>
      <c r="B48" s="203">
        <f>((((B43)+(B44))+(B45))+(B46))+(B47)</f>
        <v>945805.81</v>
      </c>
      <c r="C48" s="203">
        <f>((((C43)+(C44))+(C45))+(C46))+(C47)</f>
        <v>876228.23</v>
      </c>
      <c r="D48" s="203">
        <f>((((D43)+(D44))+(D45))+(D46))+(D47)</f>
        <v>785555.1100000001</v>
      </c>
      <c r="E48" s="203">
        <f>((((E43)+(E44))+(E45))+(E46))+(E47)</f>
        <v>684328.34000000008</v>
      </c>
      <c r="F48" s="203">
        <f>((((F43)+(F44))+(F45))+(F46))+(F47)</f>
        <v>640177.91</v>
      </c>
    </row>
    <row r="49" spans="1:6">
      <c r="A49" s="202" t="s">
        <v>39</v>
      </c>
      <c r="B49" s="203">
        <f>(B41)+(B48)</f>
        <v>946124.58000000007</v>
      </c>
      <c r="C49" s="203">
        <f>(C41)+(C48)</f>
        <v>876294.23</v>
      </c>
      <c r="D49" s="203">
        <f>(D41)+(D48)</f>
        <v>784859.62000000011</v>
      </c>
      <c r="E49" s="203">
        <f>(E41)+(E48)</f>
        <v>684328.34000000008</v>
      </c>
      <c r="F49" s="203">
        <f>(F41)+(F48)</f>
        <v>640237.41</v>
      </c>
    </row>
    <row r="50" spans="1:6">
      <c r="A50" s="202"/>
      <c r="B50" s="201"/>
      <c r="C50" s="201"/>
      <c r="D50" s="201"/>
      <c r="E50" s="201"/>
      <c r="F50" s="201"/>
    </row>
    <row r="53" spans="1:6">
      <c r="A53" s="564" t="s">
        <v>143</v>
      </c>
      <c r="B53" s="562"/>
      <c r="C53" s="562"/>
      <c r="D53" s="562"/>
      <c r="E53" s="562"/>
      <c r="F53" s="562"/>
    </row>
  </sheetData>
  <mergeCells count="4">
    <mergeCell ref="A1:F1"/>
    <mergeCell ref="A2:F2"/>
    <mergeCell ref="A3:F3"/>
    <mergeCell ref="A53:F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Instructions</vt:lpstr>
      <vt:lpstr>Model</vt:lpstr>
      <vt:lpstr>Near Term Operating Plan</vt:lpstr>
      <vt:lpstr>Summary</vt:lpstr>
      <vt:lpstr>Graphs</vt:lpstr>
      <vt:lpstr>User ARR Growth Graphs</vt:lpstr>
      <vt:lpstr>Headcount and Payroll</vt:lpstr>
      <vt:lpstr>Historical P&amp;L</vt:lpstr>
      <vt:lpstr>Historical BS</vt:lpstr>
      <vt:lpstr>COGSType</vt:lpstr>
      <vt:lpstr>HeadType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</dc:creator>
  <cp:lastModifiedBy>Healy Jones</cp:lastModifiedBy>
  <dcterms:created xsi:type="dcterms:W3CDTF">2017-04-06T00:56:47Z</dcterms:created>
  <dcterms:modified xsi:type="dcterms:W3CDTF">2022-03-07T19:37:32Z</dcterms:modified>
</cp:coreProperties>
</file>