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-my.sharepoint.com/personal/line_forberg_vlfk_no/Documents/Klokkarstallen/Krets/"/>
    </mc:Choice>
  </mc:AlternateContent>
  <xr:revisionPtr revIDLastSave="2729" documentId="8_{D74A0D4B-DEEF-4BAD-BA2F-9EA279020913}" xr6:coauthVersionLast="47" xr6:coauthVersionMax="47" xr10:uidLastSave="{A1484948-1D61-452E-AD5F-41C8C568B395}"/>
  <bookViews>
    <workbookView xWindow="-110" yWindow="-110" windowWidth="19420" windowHeight="10420" activeTab="4" xr2:uid="{DA593A03-EF21-4D4C-9526-A86146E527E8}"/>
  </bookViews>
  <sheets>
    <sheet name="LC" sheetId="1" r:id="rId1"/>
    <sheet name="LB" sheetId="2" r:id="rId2"/>
    <sheet name="LA" sheetId="3" r:id="rId3"/>
    <sheet name="MC" sheetId="4" r:id="rId4"/>
    <sheet name="70 cm " sheetId="5" r:id="rId5"/>
    <sheet name="80 cm" sheetId="6" r:id="rId6"/>
    <sheet name="90 cm" sheetId="7" r:id="rId7"/>
    <sheet name="100 cm" sheetId="8" r:id="rId8"/>
    <sheet name="utdanning" sheetId="9" r:id="rId9"/>
    <sheet name="lett" sheetId="10" r:id="rId10"/>
    <sheet name="middel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25" i="1"/>
  <c r="X28" i="1"/>
  <c r="X29" i="1"/>
  <c r="X24" i="1"/>
  <c r="X22" i="1"/>
  <c r="X14" i="1"/>
  <c r="X12" i="1"/>
  <c r="X18" i="1"/>
  <c r="X11" i="1"/>
  <c r="X10" i="1"/>
  <c r="X7" i="1"/>
  <c r="X22" i="2"/>
  <c r="X20" i="2"/>
  <c r="F20" i="2" s="1"/>
  <c r="X17" i="2"/>
  <c r="X7" i="2"/>
  <c r="F42" i="1"/>
  <c r="F31" i="3"/>
  <c r="F22" i="3"/>
  <c r="F47" i="1"/>
  <c r="F15" i="10"/>
  <c r="F16" i="10"/>
  <c r="F17" i="10"/>
  <c r="F18" i="10"/>
  <c r="F19" i="10"/>
  <c r="F20" i="10"/>
  <c r="F21" i="10"/>
  <c r="F22" i="10"/>
  <c r="F23" i="10"/>
  <c r="F14" i="10"/>
  <c r="F25" i="5"/>
  <c r="F24" i="5"/>
  <c r="F13" i="9"/>
  <c r="F14" i="9"/>
  <c r="F15" i="9"/>
  <c r="F12" i="9"/>
  <c r="F8" i="9"/>
  <c r="F9" i="9"/>
  <c r="F15" i="11"/>
  <c r="F16" i="11"/>
  <c r="F14" i="11"/>
  <c r="F8" i="11"/>
  <c r="F9" i="11"/>
  <c r="F10" i="11"/>
  <c r="F11" i="11"/>
  <c r="F8" i="10"/>
  <c r="F9" i="10"/>
  <c r="F10" i="10"/>
  <c r="F11" i="10"/>
  <c r="F28" i="3"/>
  <c r="F46" i="1"/>
  <c r="F50" i="1"/>
  <c r="F27" i="1"/>
  <c r="F31" i="1"/>
  <c r="F35" i="1"/>
  <c r="W13" i="3"/>
  <c r="F13" i="3" s="1"/>
  <c r="W25" i="3"/>
  <c r="F29" i="3" s="1"/>
  <c r="W9" i="3"/>
  <c r="F9" i="3" s="1"/>
  <c r="W7" i="3"/>
  <c r="W10" i="3"/>
  <c r="F10" i="3" s="1"/>
  <c r="W12" i="3"/>
  <c r="F12" i="3" s="1"/>
  <c r="W7" i="2"/>
  <c r="W32" i="2"/>
  <c r="F32" i="2" s="1"/>
  <c r="W20" i="2"/>
  <c r="W14" i="2"/>
  <c r="W24" i="2"/>
  <c r="F24" i="2" s="1"/>
  <c r="W22" i="2"/>
  <c r="W19" i="2"/>
  <c r="F19" i="2" s="1"/>
  <c r="W10" i="2"/>
  <c r="F10" i="2" s="1"/>
  <c r="W9" i="2"/>
  <c r="F9" i="2" s="1"/>
  <c r="W17" i="2"/>
  <c r="F29" i="1"/>
  <c r="W38" i="1"/>
  <c r="W28" i="1"/>
  <c r="W14" i="1"/>
  <c r="W25" i="1"/>
  <c r="F25" i="1" s="1"/>
  <c r="W12" i="1"/>
  <c r="W22" i="1"/>
  <c r="W24" i="1"/>
  <c r="F24" i="1" s="1"/>
  <c r="W10" i="1"/>
  <c r="F10" i="1" s="1"/>
  <c r="W7" i="1"/>
  <c r="W11" i="1"/>
  <c r="W18" i="1"/>
  <c r="F18" i="1" s="1"/>
  <c r="F11" i="3"/>
  <c r="F14" i="3"/>
  <c r="F7" i="3"/>
  <c r="F19" i="3"/>
  <c r="F15" i="3"/>
  <c r="F16" i="3"/>
  <c r="F23" i="3"/>
  <c r="F24" i="3"/>
  <c r="F21" i="3"/>
  <c r="F26" i="3"/>
  <c r="F25" i="3"/>
  <c r="F27" i="3"/>
  <c r="F20" i="3"/>
  <c r="F30" i="3"/>
  <c r="F11" i="2"/>
  <c r="F13" i="2"/>
  <c r="F8" i="2"/>
  <c r="F18" i="2"/>
  <c r="F12" i="2"/>
  <c r="F14" i="2"/>
  <c r="F21" i="2"/>
  <c r="F23" i="2"/>
  <c r="F26" i="2"/>
  <c r="F27" i="2"/>
  <c r="F29" i="2"/>
  <c r="F30" i="2"/>
  <c r="F25" i="2"/>
  <c r="F33" i="2"/>
  <c r="F34" i="2"/>
  <c r="F35" i="2"/>
  <c r="F36" i="2"/>
  <c r="F37" i="2"/>
  <c r="F38" i="2"/>
  <c r="F39" i="2"/>
  <c r="F40" i="2"/>
  <c r="F28" i="2"/>
  <c r="F31" i="2"/>
  <c r="F34" i="1"/>
  <c r="F21" i="1"/>
  <c r="F37" i="1"/>
  <c r="F45" i="1"/>
  <c r="F13" i="5"/>
  <c r="F19" i="5"/>
  <c r="F23" i="5"/>
  <c r="F16" i="6"/>
  <c r="F10" i="6"/>
  <c r="F19" i="6"/>
  <c r="F12" i="7"/>
  <c r="F18" i="6"/>
  <c r="F12" i="6"/>
  <c r="F15" i="6"/>
  <c r="F14" i="6"/>
  <c r="F22" i="5"/>
  <c r="F15" i="5"/>
  <c r="F18" i="5"/>
  <c r="F14" i="5"/>
  <c r="F8" i="5"/>
  <c r="F12" i="5"/>
  <c r="F11" i="5"/>
  <c r="F41" i="1"/>
  <c r="F13" i="1"/>
  <c r="F30" i="1"/>
  <c r="F33" i="1"/>
  <c r="F49" i="1"/>
  <c r="F7" i="11"/>
  <c r="F48" i="1"/>
  <c r="F20" i="1"/>
  <c r="F32" i="1"/>
  <c r="F7" i="1"/>
  <c r="F39" i="1"/>
  <c r="F52" i="1"/>
  <c r="F26" i="1"/>
  <c r="F23" i="1"/>
  <c r="F36" i="1"/>
  <c r="F51" i="1"/>
  <c r="F10" i="7"/>
  <c r="F13" i="6"/>
  <c r="F16" i="5"/>
  <c r="F17" i="5"/>
  <c r="F44" i="1"/>
  <c r="F15" i="1"/>
  <c r="F40" i="1"/>
  <c r="F14" i="1" l="1"/>
  <c r="F22" i="1"/>
  <c r="F28" i="1"/>
  <c r="F17" i="2"/>
  <c r="F7" i="2"/>
  <c r="F38" i="1"/>
  <c r="F12" i="1"/>
  <c r="F22" i="2"/>
  <c r="F10" i="8"/>
  <c r="F8" i="8"/>
  <c r="F7" i="8"/>
  <c r="F9" i="8"/>
  <c r="F13" i="7"/>
  <c r="F7" i="7"/>
  <c r="F11" i="7"/>
  <c r="F8" i="7"/>
  <c r="F9" i="7"/>
  <c r="F17" i="6"/>
  <c r="F8" i="6"/>
  <c r="F11" i="6"/>
  <c r="F9" i="6"/>
  <c r="F7" i="6"/>
  <c r="F7" i="10"/>
  <c r="F7" i="9"/>
  <c r="F21" i="5"/>
  <c r="F20" i="5"/>
  <c r="F7" i="5"/>
  <c r="F10" i="5"/>
  <c r="F9" i="5"/>
  <c r="F10" i="4"/>
  <c r="F7" i="4"/>
  <c r="F9" i="4"/>
  <c r="F8" i="4"/>
  <c r="F13" i="4"/>
  <c r="F8" i="3"/>
  <c r="F8" i="1"/>
  <c r="F43" i="1"/>
  <c r="F9" i="1"/>
  <c r="F19" i="1"/>
  <c r="F11" i="1"/>
</calcChain>
</file>

<file path=xl/sharedStrings.xml><?xml version="1.0" encoding="utf-8"?>
<sst xmlns="http://schemas.openxmlformats.org/spreadsheetml/2006/main" count="1092" uniqueCount="242">
  <si>
    <t>Plassering</t>
  </si>
  <si>
    <t>Rytter</t>
  </si>
  <si>
    <t>Hest</t>
  </si>
  <si>
    <t>Klubb</t>
  </si>
  <si>
    <t>1. omg Sogndal</t>
  </si>
  <si>
    <t>2. omg Eid</t>
  </si>
  <si>
    <t>3. omg Florø</t>
  </si>
  <si>
    <t>4. omg Lærdal</t>
  </si>
  <si>
    <t>5. omg Sunnfjord</t>
  </si>
  <si>
    <t>6. omg Gloppen</t>
  </si>
  <si>
    <t>7. omg Sogndal</t>
  </si>
  <si>
    <t>8. omg Volda</t>
  </si>
  <si>
    <t>9. omg Lærdal</t>
  </si>
  <si>
    <t>10. omg Gloppen</t>
  </si>
  <si>
    <t>11. omg Volda</t>
  </si>
  <si>
    <t>12. omg Sunnfjord</t>
  </si>
  <si>
    <t>13. omg Florø</t>
  </si>
  <si>
    <t>Avslutning - 2 ganger cuppoeng</t>
  </si>
  <si>
    <t>KM - 1,5 ganger cuppoeng</t>
  </si>
  <si>
    <t>Sum</t>
  </si>
  <si>
    <t>1. omg Florø</t>
  </si>
  <si>
    <t>2. omg Sunnfjord</t>
  </si>
  <si>
    <t>3. omg Lærdal</t>
  </si>
  <si>
    <t>4. omg Gloppen</t>
  </si>
  <si>
    <t>5. omg Eid</t>
  </si>
  <si>
    <t>8. omg Sunnfjord</t>
  </si>
  <si>
    <t>9. omg Florø</t>
  </si>
  <si>
    <t>10. omg Eid</t>
  </si>
  <si>
    <t>1. omg Eid</t>
  </si>
  <si>
    <t>2. omg Sogndal</t>
  </si>
  <si>
    <t>3. omg Sunnfjord</t>
  </si>
  <si>
    <t>Kusk</t>
  </si>
  <si>
    <t>Sprangcup</t>
  </si>
  <si>
    <t>Ailin Elvagjeng</t>
  </si>
  <si>
    <t>Langklopps Trixie</t>
  </si>
  <si>
    <t>Dina Skovgård Nielsen</t>
  </si>
  <si>
    <t>Buda db Siglavy Bagdady 1902</t>
  </si>
  <si>
    <t>SOGN</t>
  </si>
  <si>
    <t>Sunnfjord H.</t>
  </si>
  <si>
    <t>Marie Angelhus Morstøl</t>
  </si>
  <si>
    <t>Rita Opdal</t>
  </si>
  <si>
    <t>Lisa Marie Hjellhaug</t>
  </si>
  <si>
    <t>Steinsrud Black Magic</t>
  </si>
  <si>
    <t>Mia Sofie Terøy-Valberg</t>
  </si>
  <si>
    <t>Stald Kiels Kur</t>
  </si>
  <si>
    <t>Flora H.</t>
  </si>
  <si>
    <t>Sina Lio Søvde</t>
  </si>
  <si>
    <t>Rocco Ace Corino</t>
  </si>
  <si>
    <t>Tangen</t>
  </si>
  <si>
    <t>Oda M. R. Frogner</t>
  </si>
  <si>
    <t>Rognstads Skare</t>
  </si>
  <si>
    <t>Volda</t>
  </si>
  <si>
    <t>Siri H. Hatlevoll</t>
  </si>
  <si>
    <t>Bakkens Tord</t>
  </si>
  <si>
    <t>Lucinda B. Reksten</t>
  </si>
  <si>
    <t>Lyheims Lindy</t>
  </si>
  <si>
    <t>Flora</t>
  </si>
  <si>
    <t>Irmelin Natvik Norheim</t>
  </si>
  <si>
    <t>Pilegårdens Sesam</t>
  </si>
  <si>
    <t>Lærdal</t>
  </si>
  <si>
    <t>Bettina N. Brenna</t>
  </si>
  <si>
    <t>Myrstads Havidoff</t>
  </si>
  <si>
    <t>Eid</t>
  </si>
  <si>
    <t>Hanne Hollekve</t>
  </si>
  <si>
    <t>Skjellåsen Sheridan</t>
  </si>
  <si>
    <t>-</t>
  </si>
  <si>
    <t>Oda Bruland</t>
  </si>
  <si>
    <t>Fjelltind</t>
  </si>
  <si>
    <t>Sunnfjord</t>
  </si>
  <si>
    <t>Skjellåsens Sheridan</t>
  </si>
  <si>
    <t>Ikke nok ekvipasjer i omgangen</t>
  </si>
  <si>
    <t>Agnethe Dypvik Steinhovden</t>
  </si>
  <si>
    <t>Botn Ikaros</t>
  </si>
  <si>
    <t>Rakel Hovland Øren</t>
  </si>
  <si>
    <t>Focus 34</t>
  </si>
  <si>
    <t>Lyheims Leik</t>
  </si>
  <si>
    <t>Erika Larsen</t>
  </si>
  <si>
    <t>Flair</t>
  </si>
  <si>
    <t>Mia Sofie Terøy-Valborg</t>
  </si>
  <si>
    <t>Dancing Quintero</t>
  </si>
  <si>
    <t>Ikke nok startende til poeng</t>
  </si>
  <si>
    <t>Tonje Smørdal Kjøsnes</t>
  </si>
  <si>
    <t>Kygo</t>
  </si>
  <si>
    <t>Åse Sætrevik</t>
  </si>
  <si>
    <t>Molly</t>
  </si>
  <si>
    <t>Anna Aasen</t>
  </si>
  <si>
    <t>Heggnes Line</t>
  </si>
  <si>
    <t>Vilde Fetzer Torvund</t>
  </si>
  <si>
    <t>Stallmorgan's Cody</t>
  </si>
  <si>
    <t>Ine Elvebakken Refvik</t>
  </si>
  <si>
    <t>Skaars Iselilja</t>
  </si>
  <si>
    <t xml:space="preserve"> -</t>
  </si>
  <si>
    <t>Martine Nydal Kvien</t>
  </si>
  <si>
    <t>Sunny (V)</t>
  </si>
  <si>
    <t>Mathilde Elisabeth Reksten Dale</t>
  </si>
  <si>
    <t>Ane Myklebust Møll</t>
  </si>
  <si>
    <t>Vesle Flipp</t>
  </si>
  <si>
    <t>Lucinda B Reksten</t>
  </si>
  <si>
    <t>Kari A. S. Bjørlo</t>
  </si>
  <si>
    <t>Bjørlos Rico</t>
  </si>
  <si>
    <t>Malin L. K. Os</t>
  </si>
  <si>
    <t>Risvangsmindes Piratos</t>
  </si>
  <si>
    <t>Liv Jorunn Nyhagen</t>
  </si>
  <si>
    <t>Soltuns Trym</t>
  </si>
  <si>
    <t>Bjørlos Liniko</t>
  </si>
  <si>
    <t>LC dressurcup</t>
  </si>
  <si>
    <t>LB dressurcup</t>
  </si>
  <si>
    <t>LA dressurcup</t>
  </si>
  <si>
    <t>MC dressurcup</t>
  </si>
  <si>
    <t>Sogndal</t>
  </si>
  <si>
    <t>Agnethe Dypevik Steinhovden</t>
  </si>
  <si>
    <t>Botn ikaros</t>
  </si>
  <si>
    <t>Kira M. Åsebø Follevåg</t>
  </si>
  <si>
    <t>Popnoc</t>
  </si>
  <si>
    <t>Emerense Åmot</t>
  </si>
  <si>
    <t>Emilie</t>
  </si>
  <si>
    <t>Maiken Bolstad</t>
  </si>
  <si>
    <t>Klæbakkens Tanita</t>
  </si>
  <si>
    <t>Mia S. Terøy-Valberg</t>
  </si>
  <si>
    <t>Maylinn Flikki</t>
  </si>
  <si>
    <t>Linnea D. Savland-Flaten</t>
  </si>
  <si>
    <t>FF Louisiana</t>
  </si>
  <si>
    <t xml:space="preserve"> </t>
  </si>
  <si>
    <t>Maren Oksnes Hille</t>
  </si>
  <si>
    <t>Nørregaard's Prexton</t>
  </si>
  <si>
    <t>Vårlenda</t>
  </si>
  <si>
    <t>Jeanett Skophamar</t>
  </si>
  <si>
    <t>Odio Vale</t>
  </si>
  <si>
    <t>Arnhild Marie Kvamme</t>
  </si>
  <si>
    <t>Opaline vd Donkhoeve</t>
  </si>
  <si>
    <t>Vår Mynt</t>
  </si>
  <si>
    <t>Janka C. N. Skogstad</t>
  </si>
  <si>
    <t>Ask frå Skogstad</t>
  </si>
  <si>
    <t>Skogstad Embla</t>
  </si>
  <si>
    <t>Amalie Hagen Nielsen</t>
  </si>
  <si>
    <t>Polino</t>
  </si>
  <si>
    <t>Laura Brons Nordgulen</t>
  </si>
  <si>
    <t>Aniksdal Viljar</t>
  </si>
  <si>
    <t>Wendy (VI)</t>
  </si>
  <si>
    <t>Heidi-Merethe Kvalheim</t>
  </si>
  <si>
    <t>Latina Do Ameiro</t>
  </si>
  <si>
    <t>Linnea D. Savland. Flaten</t>
  </si>
  <si>
    <t>Lærets Aurora</t>
  </si>
  <si>
    <t>Natea Vikum Veberg</t>
  </si>
  <si>
    <t>Howellfly Diana</t>
  </si>
  <si>
    <t>Lina Sævartveit</t>
  </si>
  <si>
    <t>Norgrimas Oscar</t>
  </si>
  <si>
    <t>Wendy</t>
  </si>
  <si>
    <t>Britt- Sofi Terøy</t>
  </si>
  <si>
    <t>Vivian Lone</t>
  </si>
  <si>
    <t>Hodne Frikken</t>
  </si>
  <si>
    <t>Vilde Systad</t>
  </si>
  <si>
    <t>Horisont</t>
  </si>
  <si>
    <t>Agnethe D. Steinhovden</t>
  </si>
  <si>
    <t>Harald Løtuft</t>
  </si>
  <si>
    <t>Sigrid Haug</t>
  </si>
  <si>
    <t>Arn</t>
  </si>
  <si>
    <t>Laila Etterlid</t>
  </si>
  <si>
    <t>Skaars Ninjarson</t>
  </si>
  <si>
    <t>Finslands Norgrima</t>
  </si>
  <si>
    <t>Line Forberg</t>
  </si>
  <si>
    <t>Stens Ylva</t>
  </si>
  <si>
    <t>Monica Helland</t>
  </si>
  <si>
    <t>Mai Viljar</t>
  </si>
  <si>
    <t>Middels presisjonscup</t>
  </si>
  <si>
    <t>Lett presisjonscup</t>
  </si>
  <si>
    <t>Utdanning presisjonscup</t>
  </si>
  <si>
    <t>Elise Veland Hauge</t>
  </si>
  <si>
    <t>Maylinn Flikk</t>
  </si>
  <si>
    <t>Håkon fra Kjellebakken</t>
  </si>
  <si>
    <t>Solhøy Atle</t>
  </si>
  <si>
    <t>Vårmynt</t>
  </si>
  <si>
    <t>Siri Havellen Hatlevoll</t>
  </si>
  <si>
    <t>Odlo Vale</t>
  </si>
  <si>
    <t>Anneah Håheim</t>
  </si>
  <si>
    <t>Råds Jarl</t>
  </si>
  <si>
    <t>Gloppen</t>
  </si>
  <si>
    <t>Ingrid Elisabeth Aasen</t>
  </si>
  <si>
    <t>Karin H. Vatnehol</t>
  </si>
  <si>
    <t>Sjurgards FjellTyra</t>
  </si>
  <si>
    <t>Torill Neverdal</t>
  </si>
  <si>
    <t>Sylke T. M. Deckers</t>
  </si>
  <si>
    <t>Opie</t>
  </si>
  <si>
    <t>Emma Fugle Kvile</t>
  </si>
  <si>
    <t>Sunny</t>
  </si>
  <si>
    <t>Kari Bjørlo</t>
  </si>
  <si>
    <t>Liniko</t>
  </si>
  <si>
    <t>70 cm sprangcup</t>
  </si>
  <si>
    <t>Tonje S. Kjøsnes</t>
  </si>
  <si>
    <t>Sylke Deckers</t>
  </si>
  <si>
    <t>Guro Bruland Gurvin</t>
  </si>
  <si>
    <t>Hofmoens Zavicii</t>
  </si>
  <si>
    <t>Malene Jordanger Reed</t>
  </si>
  <si>
    <t>Bernard</t>
  </si>
  <si>
    <t>Jenny Linn Flikki</t>
  </si>
  <si>
    <t>Sarah Da Silva Grotle</t>
  </si>
  <si>
    <t>Tula</t>
  </si>
  <si>
    <t>Oppdals Ask</t>
  </si>
  <si>
    <t>Marte Fauske Stedje</t>
  </si>
  <si>
    <t>Sogn</t>
  </si>
  <si>
    <t>Anne Britt Helland</t>
  </si>
  <si>
    <t>Skalpe Fridtjof</t>
  </si>
  <si>
    <t>Draupnir fra Alvargården</t>
  </si>
  <si>
    <t>Silje Heltne</t>
  </si>
  <si>
    <t>Oda Mo Kalhagen</t>
  </si>
  <si>
    <t>Ternefin</t>
  </si>
  <si>
    <t>Anna Marie Wangen Mork</t>
  </si>
  <si>
    <t>Bakkens Odin</t>
  </si>
  <si>
    <t>Oda Mo Kaihagen</t>
  </si>
  <si>
    <t>Pokemann</t>
  </si>
  <si>
    <t>Klostergaarden Skywalker</t>
  </si>
  <si>
    <t>Monika Helland</t>
  </si>
  <si>
    <t>Kaisas Hera</t>
  </si>
  <si>
    <t>Charlotte Nordvik</t>
  </si>
  <si>
    <t>Lurven Ludvik</t>
  </si>
  <si>
    <t>Thea Haug</t>
  </si>
  <si>
    <t>Blitzen</t>
  </si>
  <si>
    <t>Nandos Brok</t>
  </si>
  <si>
    <t>Rassin</t>
  </si>
  <si>
    <t>Pilegaardens Sesam</t>
  </si>
  <si>
    <t>Nok omganger</t>
  </si>
  <si>
    <t>x</t>
  </si>
  <si>
    <t>Oda Håheim</t>
  </si>
  <si>
    <t>Løkke Rubin</t>
  </si>
  <si>
    <t>Cathrine T. Seim</t>
  </si>
  <si>
    <t>Stings Ferrari</t>
  </si>
  <si>
    <t>Årøy Eilif</t>
  </si>
  <si>
    <t>Innocent Escape Ew Z</t>
  </si>
  <si>
    <t>Ikke nok ekvipajser i omgangen</t>
  </si>
  <si>
    <t>Hanne Kristin Brekke</t>
  </si>
  <si>
    <t>SKF Royal Caristo</t>
  </si>
  <si>
    <t>Anna M. W. Mork</t>
  </si>
  <si>
    <t>Ikke nok omganger</t>
  </si>
  <si>
    <t>Opdals Ask</t>
  </si>
  <si>
    <t>Elmholts Utopia</t>
  </si>
  <si>
    <t>Nando's Brok</t>
  </si>
  <si>
    <t>Amanda H. Kusslid</t>
  </si>
  <si>
    <t>Fossekallen</t>
  </si>
  <si>
    <t>44 deltagere</t>
  </si>
  <si>
    <t>32 deltagere</t>
  </si>
  <si>
    <t>23 deltagere</t>
  </si>
  <si>
    <t>5 deltagere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</si>
</sst>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5" borderId="1" xfId="0" applyNumberFormat="1" applyFill="1" applyBorder="1" applyAlignment="1">
      <alignment horizontal="center"/>
    </xf>
    <xf numFmtId="16" fontId="0" fillId="5" borderId="2" xfId="0" applyNumberFormat="1" applyFill="1" applyBorder="1" applyAlignment="1">
      <alignment horizontal="center"/>
    </xf>
    <xf numFmtId="0" fontId="0" fillId="0" borderId="2" xfId="0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/>
    <xf numFmtId="16" fontId="0" fillId="7" borderId="1" xfId="0" applyNumberForma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5" xfId="0" applyFont="1" applyFill="1" applyBorder="1" applyAlignment="1"/>
    <xf numFmtId="16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/>
    <xf numFmtId="0" fontId="0" fillId="0" borderId="3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" fontId="1" fillId="4" borderId="3" xfId="0" applyNumberFormat="1" applyFont="1" applyFill="1" applyBorder="1" applyAlignment="1">
      <alignment horizontal="center"/>
    </xf>
    <xf numFmtId="16" fontId="1" fillId="4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0" xfId="0" applyFill="1"/>
    <xf numFmtId="0" fontId="0" fillId="9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16" fontId="1" fillId="10" borderId="1" xfId="0" applyNumberFormat="1" applyFon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center"/>
    </xf>
    <xf numFmtId="0" fontId="0" fillId="8" borderId="6" xfId="0" applyFill="1" applyBorder="1"/>
    <xf numFmtId="0" fontId="0" fillId="0" borderId="6" xfId="0" applyBorder="1"/>
    <xf numFmtId="0" fontId="0" fillId="0" borderId="1" xfId="0" applyFill="1" applyBorder="1" applyAlignment="1">
      <alignment horizontal="center"/>
    </xf>
    <xf numFmtId="0" fontId="0" fillId="10" borderId="6" xfId="0" applyFill="1" applyBorder="1"/>
    <xf numFmtId="0" fontId="0" fillId="0" borderId="2" xfId="0" applyBorder="1" applyAlignment="1">
      <alignment horizontal="center"/>
    </xf>
    <xf numFmtId="0" fontId="0" fillId="10" borderId="2" xfId="0" applyFill="1" applyBorder="1"/>
    <xf numFmtId="0" fontId="0" fillId="0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3" xfId="0" applyFill="1" applyBorder="1"/>
    <xf numFmtId="0" fontId="0" fillId="10" borderId="8" xfId="0" applyFill="1" applyBorder="1"/>
    <xf numFmtId="0" fontId="0" fillId="0" borderId="7" xfId="0" applyBorder="1"/>
    <xf numFmtId="0" fontId="1" fillId="4" borderId="3" xfId="0" applyFont="1" applyFill="1" applyBorder="1"/>
    <xf numFmtId="0" fontId="1" fillId="0" borderId="6" xfId="0" applyFont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2" xfId="0" applyFill="1" applyBorder="1"/>
    <xf numFmtId="0" fontId="0" fillId="0" borderId="2" xfId="0" applyFill="1" applyBorder="1"/>
    <xf numFmtId="16" fontId="0" fillId="6" borderId="3" xfId="0" applyNumberFormat="1" applyFill="1" applyBorder="1" applyAlignment="1">
      <alignment horizontal="center"/>
    </xf>
    <xf numFmtId="0" fontId="0" fillId="0" borderId="3" xfId="0" applyBorder="1"/>
    <xf numFmtId="0" fontId="0" fillId="6" borderId="6" xfId="0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" xfId="0" applyFill="1" applyBorder="1"/>
    <xf numFmtId="0" fontId="1" fillId="7" borderId="1" xfId="0" applyFont="1" applyFill="1" applyBorder="1"/>
    <xf numFmtId="0" fontId="1" fillId="2" borderId="1" xfId="0" applyFont="1" applyFill="1" applyBorder="1"/>
    <xf numFmtId="0" fontId="0" fillId="10" borderId="1" xfId="0" applyFont="1" applyFill="1" applyBorder="1" applyAlignment="1">
      <alignment horizontal="center"/>
    </xf>
    <xf numFmtId="0" fontId="0" fillId="6" borderId="7" xfId="0" applyFill="1" applyBorder="1"/>
    <xf numFmtId="0" fontId="0" fillId="6" borderId="3" xfId="0" applyFill="1" applyBorder="1"/>
    <xf numFmtId="0" fontId="1" fillId="0" borderId="3" xfId="0" applyFont="1" applyBorder="1" applyAlignment="1">
      <alignment horizontal="center"/>
    </xf>
    <xf numFmtId="0" fontId="1" fillId="6" borderId="9" xfId="0" applyFont="1" applyFill="1" applyBorder="1"/>
    <xf numFmtId="0" fontId="0" fillId="2" borderId="2" xfId="0" applyFill="1" applyBorder="1"/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1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2" borderId="12" xfId="0" applyFill="1" applyBorder="1"/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8" borderId="12" xfId="0" applyFill="1" applyBorder="1"/>
    <xf numFmtId="0" fontId="0" fillId="10" borderId="12" xfId="0" applyFill="1" applyBorder="1"/>
    <xf numFmtId="0" fontId="0" fillId="10" borderId="12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8" borderId="14" xfId="0" applyFill="1" applyBorder="1"/>
    <xf numFmtId="0" fontId="0" fillId="0" borderId="14" xfId="0" applyBorder="1" applyAlignment="1">
      <alignment horizontal="center"/>
    </xf>
    <xf numFmtId="0" fontId="0" fillId="10" borderId="14" xfId="0" applyFill="1" applyBorder="1"/>
    <xf numFmtId="0" fontId="0" fillId="10" borderId="14" xfId="0" applyFill="1" applyBorder="1" applyAlignment="1">
      <alignment horizontal="center"/>
    </xf>
    <xf numFmtId="0" fontId="0" fillId="0" borderId="12" xfId="0" applyBorder="1"/>
    <xf numFmtId="0" fontId="1" fillId="10" borderId="1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10" borderId="16" xfId="0" applyFill="1" applyBorder="1"/>
    <xf numFmtId="0" fontId="0" fillId="0" borderId="17" xfId="0" applyBorder="1" applyAlignment="1">
      <alignment horizontal="center"/>
    </xf>
    <xf numFmtId="0" fontId="0" fillId="10" borderId="18" xfId="0" applyFill="1" applyBorder="1"/>
    <xf numFmtId="0" fontId="0" fillId="0" borderId="14" xfId="0" applyBorder="1"/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5050"/>
      <color rgb="FFFFCCFF"/>
      <color rgb="FFCCFFFF"/>
      <color rgb="FF66FF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1D55-DFB5-4B70-801F-B973338ECF53}">
  <dimension ref="A1:AD52"/>
  <sheetViews>
    <sheetView topLeftCell="A2" zoomScale="70" zoomScaleNormal="70" workbookViewId="0">
      <selection activeCell="B18" sqref="B18"/>
    </sheetView>
  </sheetViews>
  <sheetFormatPr baseColWidth="10" defaultRowHeight="14.5" x14ac:dyDescent="0.35"/>
  <cols>
    <col min="1" max="1" width="6.7265625" customWidth="1"/>
    <col min="3" max="3" width="23.36328125" customWidth="1"/>
    <col min="4" max="4" width="25.90625" bestFit="1" customWidth="1"/>
    <col min="7" max="7" width="13" bestFit="1" customWidth="1"/>
    <col min="8" max="13" width="7.6328125" customWidth="1"/>
    <col min="14" max="14" width="8.6328125" customWidth="1"/>
    <col min="15" max="15" width="7.453125" customWidth="1"/>
    <col min="16" max="21" width="7.6328125" customWidth="1"/>
    <col min="22" max="22" width="6.36328125" customWidth="1"/>
    <col min="23" max="27" width="7.6328125" customWidth="1"/>
    <col min="28" max="28" width="7.81640625" customWidth="1"/>
    <col min="29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3" t="s">
        <v>70</v>
      </c>
    </row>
    <row r="4" spans="1:30" ht="23.5" x14ac:dyDescent="0.55000000000000004">
      <c r="A4" s="7"/>
      <c r="B4" s="136" t="s">
        <v>105</v>
      </c>
      <c r="C4" s="136"/>
      <c r="D4" s="136"/>
      <c r="E4" s="136"/>
      <c r="F4" s="136"/>
      <c r="G4" s="136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spans="1:30" x14ac:dyDescent="0.35">
      <c r="B5" s="34"/>
      <c r="C5" s="34"/>
      <c r="D5" s="34"/>
      <c r="E5" s="34"/>
      <c r="F5" s="34"/>
      <c r="G5" s="65"/>
      <c r="H5" s="138" t="s">
        <v>4</v>
      </c>
      <c r="I5" s="134"/>
      <c r="J5" s="134" t="s">
        <v>5</v>
      </c>
      <c r="K5" s="134"/>
      <c r="L5" s="134" t="s">
        <v>6</v>
      </c>
      <c r="M5" s="134"/>
      <c r="N5" s="33" t="s">
        <v>7</v>
      </c>
      <c r="O5" s="33" t="s">
        <v>8</v>
      </c>
      <c r="P5" s="134" t="s">
        <v>9</v>
      </c>
      <c r="Q5" s="134"/>
      <c r="R5" s="139" t="s">
        <v>10</v>
      </c>
      <c r="S5" s="138"/>
      <c r="T5" s="134" t="s">
        <v>11</v>
      </c>
      <c r="U5" s="134"/>
      <c r="V5" s="33" t="s">
        <v>12</v>
      </c>
      <c r="W5" s="133" t="s">
        <v>13</v>
      </c>
      <c r="X5" s="133"/>
      <c r="Y5" s="134" t="s">
        <v>14</v>
      </c>
      <c r="Z5" s="134"/>
      <c r="AA5" s="134" t="s">
        <v>15</v>
      </c>
      <c r="AB5" s="134"/>
      <c r="AC5" s="135" t="s">
        <v>16</v>
      </c>
      <c r="AD5" s="135"/>
    </row>
    <row r="6" spans="1:30" x14ac:dyDescent="0.35">
      <c r="B6" s="34" t="s">
        <v>0</v>
      </c>
      <c r="C6" s="34" t="s">
        <v>1</v>
      </c>
      <c r="D6" s="34" t="s">
        <v>2</v>
      </c>
      <c r="E6" s="34" t="s">
        <v>3</v>
      </c>
      <c r="F6" s="34" t="s">
        <v>19</v>
      </c>
      <c r="G6" s="65" t="s">
        <v>220</v>
      </c>
      <c r="H6" s="35">
        <v>44989</v>
      </c>
      <c r="I6" s="36">
        <v>44990</v>
      </c>
      <c r="J6" s="36">
        <v>45010</v>
      </c>
      <c r="K6" s="36">
        <v>45011</v>
      </c>
      <c r="L6" s="36">
        <v>45045</v>
      </c>
      <c r="M6" s="36">
        <v>45046</v>
      </c>
      <c r="N6" s="36">
        <v>45060</v>
      </c>
      <c r="O6" s="36">
        <v>45064</v>
      </c>
      <c r="P6" s="36">
        <v>45073</v>
      </c>
      <c r="Q6" s="36">
        <v>45074</v>
      </c>
      <c r="R6" s="36">
        <v>45080</v>
      </c>
      <c r="S6" s="36">
        <v>45081</v>
      </c>
      <c r="T6" s="36">
        <v>45101</v>
      </c>
      <c r="U6" s="36">
        <v>45102</v>
      </c>
      <c r="V6" s="36">
        <v>45150</v>
      </c>
      <c r="W6" s="37">
        <v>45164</v>
      </c>
      <c r="X6" s="37">
        <v>45165</v>
      </c>
      <c r="Y6" s="36">
        <v>45185</v>
      </c>
      <c r="Z6" s="36">
        <v>45186</v>
      </c>
      <c r="AA6" s="36">
        <v>45206</v>
      </c>
      <c r="AB6" s="36">
        <v>45207</v>
      </c>
      <c r="AC6" s="38">
        <v>45220</v>
      </c>
      <c r="AD6" s="38">
        <v>45221</v>
      </c>
    </row>
    <row r="7" spans="1:30" x14ac:dyDescent="0.35">
      <c r="B7" s="39">
        <v>1</v>
      </c>
      <c r="C7" s="79" t="s">
        <v>141</v>
      </c>
      <c r="D7" s="79" t="s">
        <v>142</v>
      </c>
      <c r="E7" s="79" t="s">
        <v>38</v>
      </c>
      <c r="F7" s="104">
        <f t="shared" ref="F7:F11" si="0">SUM(H7:AD7)</f>
        <v>107.5</v>
      </c>
      <c r="G7" s="87" t="s">
        <v>221</v>
      </c>
      <c r="H7" s="32" t="s">
        <v>65</v>
      </c>
      <c r="I7" s="42"/>
      <c r="J7" s="2" t="s">
        <v>65</v>
      </c>
      <c r="K7" s="2" t="s">
        <v>65</v>
      </c>
      <c r="L7" s="2">
        <v>6</v>
      </c>
      <c r="M7" s="2">
        <v>6</v>
      </c>
      <c r="N7" s="2" t="s">
        <v>65</v>
      </c>
      <c r="O7" s="49"/>
      <c r="P7" s="2">
        <v>6</v>
      </c>
      <c r="Q7" s="2">
        <v>10</v>
      </c>
      <c r="R7" s="2"/>
      <c r="S7" s="2"/>
      <c r="T7" s="2"/>
      <c r="U7" s="2"/>
      <c r="V7" s="50"/>
      <c r="W7" s="2">
        <f>11*1.5</f>
        <v>16.5</v>
      </c>
      <c r="X7" s="2">
        <f>16</f>
        <v>16</v>
      </c>
      <c r="Y7" s="2">
        <v>14</v>
      </c>
      <c r="Z7" s="2">
        <v>14</v>
      </c>
      <c r="AA7" s="2">
        <v>11</v>
      </c>
      <c r="AB7" s="2">
        <v>8</v>
      </c>
      <c r="AC7" s="50"/>
      <c r="AD7" s="50"/>
    </row>
    <row r="8" spans="1:30" x14ac:dyDescent="0.35">
      <c r="B8" s="39">
        <v>2</v>
      </c>
      <c r="C8" s="79" t="s">
        <v>35</v>
      </c>
      <c r="D8" s="79" t="s">
        <v>36</v>
      </c>
      <c r="E8" s="79" t="s">
        <v>38</v>
      </c>
      <c r="F8" s="104">
        <f t="shared" si="0"/>
        <v>79</v>
      </c>
      <c r="G8" s="87" t="s">
        <v>221</v>
      </c>
      <c r="H8" s="32">
        <v>4</v>
      </c>
      <c r="I8" s="41"/>
      <c r="J8" s="45" t="s">
        <v>91</v>
      </c>
      <c r="K8" s="45">
        <v>8</v>
      </c>
      <c r="L8" s="2">
        <v>6</v>
      </c>
      <c r="M8" s="2">
        <v>8</v>
      </c>
      <c r="N8" s="45">
        <v>9</v>
      </c>
      <c r="O8" s="49"/>
      <c r="P8" s="2">
        <v>15</v>
      </c>
      <c r="Q8" s="2">
        <v>6</v>
      </c>
      <c r="R8" s="2">
        <v>10</v>
      </c>
      <c r="S8" s="2">
        <v>3</v>
      </c>
      <c r="T8" s="2"/>
      <c r="U8" s="2"/>
      <c r="V8" s="50"/>
      <c r="W8" s="2"/>
      <c r="X8" s="2"/>
      <c r="Y8" s="2">
        <v>7</v>
      </c>
      <c r="Z8" s="2">
        <v>3</v>
      </c>
      <c r="AA8" s="2"/>
      <c r="AB8" s="2"/>
      <c r="AC8" s="50"/>
      <c r="AD8" s="50"/>
    </row>
    <row r="9" spans="1:30" ht="15" thickBot="1" x14ac:dyDescent="0.4">
      <c r="B9" s="111">
        <v>3</v>
      </c>
      <c r="C9" s="112" t="s">
        <v>81</v>
      </c>
      <c r="D9" s="112" t="s">
        <v>82</v>
      </c>
      <c r="E9" s="112" t="s">
        <v>62</v>
      </c>
      <c r="F9" s="113">
        <f t="shared" si="0"/>
        <v>66</v>
      </c>
      <c r="G9" s="129" t="s">
        <v>221</v>
      </c>
      <c r="H9" s="130" t="s">
        <v>91</v>
      </c>
      <c r="I9" s="131"/>
      <c r="J9" s="132">
        <v>9</v>
      </c>
      <c r="K9" s="132">
        <v>11</v>
      </c>
      <c r="L9" s="116" t="s">
        <v>65</v>
      </c>
      <c r="M9" s="116" t="s">
        <v>65</v>
      </c>
      <c r="N9" s="132" t="s">
        <v>65</v>
      </c>
      <c r="O9" s="117"/>
      <c r="P9" s="116">
        <v>12</v>
      </c>
      <c r="Q9" s="116">
        <v>13</v>
      </c>
      <c r="R9" s="116"/>
      <c r="S9" s="116"/>
      <c r="T9" s="116">
        <v>13</v>
      </c>
      <c r="U9" s="116">
        <v>8</v>
      </c>
      <c r="V9" s="118"/>
      <c r="W9" s="116"/>
      <c r="X9" s="116"/>
      <c r="Y9" s="116"/>
      <c r="Z9" s="116"/>
      <c r="AA9" s="116"/>
      <c r="AB9" s="116"/>
      <c r="AC9" s="118"/>
      <c r="AD9" s="118"/>
    </row>
    <row r="10" spans="1:30" x14ac:dyDescent="0.35">
      <c r="B10" s="89">
        <v>4</v>
      </c>
      <c r="C10" s="105" t="s">
        <v>85</v>
      </c>
      <c r="D10" s="105" t="s">
        <v>86</v>
      </c>
      <c r="E10" s="105" t="s">
        <v>51</v>
      </c>
      <c r="F10" s="107">
        <f t="shared" si="0"/>
        <v>56.5</v>
      </c>
      <c r="G10" s="126" t="s">
        <v>221</v>
      </c>
      <c r="H10" s="127" t="s">
        <v>65</v>
      </c>
      <c r="I10" s="108"/>
      <c r="J10" s="89">
        <v>4</v>
      </c>
      <c r="K10" s="89">
        <v>3</v>
      </c>
      <c r="L10" s="89" t="s">
        <v>65</v>
      </c>
      <c r="M10" s="89" t="s">
        <v>65</v>
      </c>
      <c r="N10" s="128" t="s">
        <v>65</v>
      </c>
      <c r="O10" s="109"/>
      <c r="P10" s="89"/>
      <c r="Q10" s="89"/>
      <c r="R10" s="89"/>
      <c r="S10" s="89"/>
      <c r="T10" s="89">
        <v>5</v>
      </c>
      <c r="U10" s="89">
        <v>6</v>
      </c>
      <c r="V10" s="110"/>
      <c r="W10" s="89">
        <f>9*1.5</f>
        <v>13.5</v>
      </c>
      <c r="X10" s="89">
        <f>5</f>
        <v>5</v>
      </c>
      <c r="Y10" s="89">
        <v>11</v>
      </c>
      <c r="Z10" s="89">
        <v>9</v>
      </c>
      <c r="AA10" s="89"/>
      <c r="AB10" s="89"/>
      <c r="AC10" s="110"/>
      <c r="AD10" s="110"/>
    </row>
    <row r="11" spans="1:30" x14ac:dyDescent="0.35">
      <c r="B11" s="2">
        <v>5</v>
      </c>
      <c r="C11" s="77" t="s">
        <v>33</v>
      </c>
      <c r="D11" s="77" t="s">
        <v>34</v>
      </c>
      <c r="E11" s="77" t="s">
        <v>37</v>
      </c>
      <c r="F11" s="69">
        <f t="shared" si="0"/>
        <v>51.5</v>
      </c>
      <c r="G11" s="88" t="s">
        <v>221</v>
      </c>
      <c r="H11" s="32">
        <v>7</v>
      </c>
      <c r="I11" s="41"/>
      <c r="J11" s="45" t="s">
        <v>91</v>
      </c>
      <c r="K11" s="45" t="s">
        <v>91</v>
      </c>
      <c r="L11" s="2" t="s">
        <v>65</v>
      </c>
      <c r="M11" s="2" t="s">
        <v>65</v>
      </c>
      <c r="N11" s="45" t="s">
        <v>65</v>
      </c>
      <c r="O11" s="49"/>
      <c r="P11" s="2">
        <v>9</v>
      </c>
      <c r="Q11" s="2"/>
      <c r="R11" s="2">
        <v>7</v>
      </c>
      <c r="S11" s="2"/>
      <c r="T11" s="2"/>
      <c r="U11" s="2"/>
      <c r="V11" s="50"/>
      <c r="W11" s="2">
        <f>13*1.5</f>
        <v>19.5</v>
      </c>
      <c r="X11" s="2">
        <f>9</f>
        <v>9</v>
      </c>
      <c r="Y11" s="2"/>
      <c r="Z11" s="2"/>
      <c r="AA11" s="2"/>
      <c r="AB11" s="2"/>
      <c r="AC11" s="50"/>
      <c r="AD11" s="50"/>
    </row>
    <row r="12" spans="1:30" x14ac:dyDescent="0.35">
      <c r="B12" s="2">
        <v>6</v>
      </c>
      <c r="C12" s="77" t="s">
        <v>178</v>
      </c>
      <c r="D12" s="77" t="s">
        <v>179</v>
      </c>
      <c r="E12" s="77" t="s">
        <v>51</v>
      </c>
      <c r="F12" s="69">
        <f>SUM(H12:AD12)</f>
        <v>37</v>
      </c>
      <c r="G12" s="69" t="s">
        <v>221</v>
      </c>
      <c r="H12" s="1"/>
      <c r="I12" s="42"/>
      <c r="J12" s="1"/>
      <c r="K12" s="1"/>
      <c r="L12" s="1"/>
      <c r="M12" s="1"/>
      <c r="N12" s="1"/>
      <c r="O12" s="49"/>
      <c r="P12" s="2">
        <v>5</v>
      </c>
      <c r="Q12" s="2">
        <v>5</v>
      </c>
      <c r="R12" s="2"/>
      <c r="S12" s="2"/>
      <c r="T12" s="2">
        <v>1</v>
      </c>
      <c r="U12" s="2">
        <v>4</v>
      </c>
      <c r="V12" s="50"/>
      <c r="W12" s="2">
        <f>6*1.5</f>
        <v>9</v>
      </c>
      <c r="X12" s="2">
        <f>4</f>
        <v>4</v>
      </c>
      <c r="Y12" s="2">
        <v>5</v>
      </c>
      <c r="Z12" s="2">
        <v>4</v>
      </c>
      <c r="AA12" s="2"/>
      <c r="AB12" s="2"/>
      <c r="AC12" s="50"/>
      <c r="AD12" s="50"/>
    </row>
    <row r="13" spans="1:30" x14ac:dyDescent="0.35">
      <c r="B13" s="2">
        <v>7</v>
      </c>
      <c r="C13" s="77" t="s">
        <v>177</v>
      </c>
      <c r="D13" s="77" t="s">
        <v>161</v>
      </c>
      <c r="E13" s="77" t="s">
        <v>62</v>
      </c>
      <c r="F13" s="99">
        <f>SUM(H13:AD13)</f>
        <v>35</v>
      </c>
      <c r="G13" s="99" t="s">
        <v>221</v>
      </c>
      <c r="H13" s="1"/>
      <c r="I13" s="42"/>
      <c r="J13" s="1"/>
      <c r="K13" s="1"/>
      <c r="L13" s="1"/>
      <c r="M13" s="1"/>
      <c r="N13" s="1"/>
      <c r="O13" s="49"/>
      <c r="P13" s="2">
        <v>9</v>
      </c>
      <c r="Q13" s="2"/>
      <c r="R13" s="2"/>
      <c r="S13" s="2"/>
      <c r="T13" s="2"/>
      <c r="U13" s="2"/>
      <c r="V13" s="50"/>
      <c r="W13" s="2"/>
      <c r="X13" s="2"/>
      <c r="Y13" s="2">
        <v>9</v>
      </c>
      <c r="Z13" s="2">
        <v>11</v>
      </c>
      <c r="AA13" s="2">
        <v>6</v>
      </c>
      <c r="AB13" s="2"/>
      <c r="AC13" s="50"/>
      <c r="AD13" s="50"/>
    </row>
    <row r="14" spans="1:30" x14ac:dyDescent="0.35">
      <c r="B14" s="2">
        <v>8</v>
      </c>
      <c r="C14" s="101" t="s">
        <v>206</v>
      </c>
      <c r="D14" s="101" t="s">
        <v>212</v>
      </c>
      <c r="E14" s="101" t="s">
        <v>51</v>
      </c>
      <c r="F14" s="102">
        <f>SUM(H14:AD14)</f>
        <v>33</v>
      </c>
      <c r="G14" s="102" t="s">
        <v>221</v>
      </c>
      <c r="H14" s="54"/>
      <c r="I14" s="53"/>
      <c r="J14" s="54"/>
      <c r="K14" s="54"/>
      <c r="L14" s="54"/>
      <c r="M14" s="54"/>
      <c r="N14" s="54"/>
      <c r="O14" s="56"/>
      <c r="P14" s="54"/>
      <c r="Q14" s="54"/>
      <c r="R14" s="54"/>
      <c r="S14" s="54"/>
      <c r="T14" s="54"/>
      <c r="U14" s="2"/>
      <c r="V14" s="50"/>
      <c r="W14" s="2">
        <f>4*1.5</f>
        <v>6</v>
      </c>
      <c r="X14" s="2">
        <f>3</f>
        <v>3</v>
      </c>
      <c r="Y14" s="2">
        <v>6</v>
      </c>
      <c r="Z14" s="2">
        <v>5</v>
      </c>
      <c r="AA14" s="2">
        <v>8</v>
      </c>
      <c r="AB14" s="2">
        <v>5</v>
      </c>
      <c r="AC14" s="50"/>
      <c r="AD14" s="50"/>
    </row>
    <row r="15" spans="1:30" x14ac:dyDescent="0.35">
      <c r="B15" s="2">
        <v>9</v>
      </c>
      <c r="C15" s="77" t="s">
        <v>87</v>
      </c>
      <c r="D15" s="77" t="s">
        <v>88</v>
      </c>
      <c r="E15" s="77" t="s">
        <v>38</v>
      </c>
      <c r="F15" s="69">
        <f>SUM(H15:AD15)</f>
        <v>10</v>
      </c>
      <c r="G15" s="69" t="s">
        <v>221</v>
      </c>
      <c r="H15" s="2" t="s">
        <v>65</v>
      </c>
      <c r="I15" s="42"/>
      <c r="J15" s="46">
        <v>2</v>
      </c>
      <c r="K15" s="2" t="s">
        <v>91</v>
      </c>
      <c r="L15" s="2">
        <v>0</v>
      </c>
      <c r="M15" s="2">
        <v>3</v>
      </c>
      <c r="N15" s="45" t="s">
        <v>65</v>
      </c>
      <c r="O15" s="49"/>
      <c r="P15" s="2">
        <v>2</v>
      </c>
      <c r="Q15" s="2">
        <v>1</v>
      </c>
      <c r="R15" s="2"/>
      <c r="S15" s="2"/>
      <c r="T15" s="2"/>
      <c r="U15" s="2"/>
      <c r="V15" s="50"/>
      <c r="W15" s="2"/>
      <c r="X15" s="2"/>
      <c r="Y15" s="2"/>
      <c r="Z15" s="2"/>
      <c r="AA15" s="2">
        <v>2</v>
      </c>
      <c r="AB15" s="2"/>
      <c r="AC15" s="50"/>
      <c r="AD15" s="50"/>
    </row>
    <row r="17" spans="2:30" x14ac:dyDescent="0.35">
      <c r="B17" t="s">
        <v>238</v>
      </c>
    </row>
    <row r="18" spans="2:30" x14ac:dyDescent="0.35">
      <c r="B18" s="1"/>
      <c r="C18" s="21" t="s">
        <v>63</v>
      </c>
      <c r="D18" s="21" t="s">
        <v>210</v>
      </c>
      <c r="E18" s="21" t="s">
        <v>199</v>
      </c>
      <c r="F18" s="2">
        <f t="shared" ref="F18:F52" si="1">SUM(H18:AD18)</f>
        <v>37</v>
      </c>
      <c r="G18" s="2"/>
      <c r="H18" s="1"/>
      <c r="I18" s="42"/>
      <c r="J18" s="1"/>
      <c r="K18" s="1"/>
      <c r="L18" s="1"/>
      <c r="M18" s="1"/>
      <c r="N18" s="1"/>
      <c r="O18" s="49"/>
      <c r="P18" s="1"/>
      <c r="Q18" s="1"/>
      <c r="R18" s="1"/>
      <c r="S18" s="1"/>
      <c r="T18" s="1"/>
      <c r="U18" s="2"/>
      <c r="V18" s="50"/>
      <c r="W18" s="2">
        <f>16*1.5</f>
        <v>24</v>
      </c>
      <c r="X18" s="2">
        <f>13</f>
        <v>13</v>
      </c>
      <c r="Y18" s="2"/>
      <c r="Z18" s="2"/>
      <c r="AA18" s="2"/>
      <c r="AB18" s="2"/>
      <c r="AC18" s="50"/>
      <c r="AD18" s="50"/>
    </row>
    <row r="19" spans="2:30" x14ac:dyDescent="0.35">
      <c r="B19" s="1"/>
      <c r="C19" s="1" t="s">
        <v>83</v>
      </c>
      <c r="D19" s="1" t="s">
        <v>84</v>
      </c>
      <c r="E19" s="1" t="s">
        <v>51</v>
      </c>
      <c r="F19" s="52">
        <f t="shared" si="1"/>
        <v>27</v>
      </c>
      <c r="G19" s="52"/>
      <c r="H19" s="2" t="s">
        <v>65</v>
      </c>
      <c r="I19" s="41"/>
      <c r="J19" s="45">
        <v>6</v>
      </c>
      <c r="K19" s="45">
        <v>6</v>
      </c>
      <c r="L19" s="2" t="s">
        <v>65</v>
      </c>
      <c r="M19" s="2" t="s">
        <v>65</v>
      </c>
      <c r="N19" s="45" t="s">
        <v>65</v>
      </c>
      <c r="O19" s="49"/>
      <c r="P19" s="2">
        <v>7</v>
      </c>
      <c r="Q19" s="2">
        <v>8</v>
      </c>
      <c r="R19" s="2"/>
      <c r="S19" s="2"/>
      <c r="T19" s="2"/>
      <c r="U19" s="2"/>
      <c r="V19" s="50"/>
      <c r="W19" s="2"/>
      <c r="X19" s="2"/>
      <c r="Y19" s="2"/>
      <c r="Z19" s="2"/>
      <c r="AA19" s="2"/>
      <c r="AB19" s="2"/>
      <c r="AC19" s="50"/>
      <c r="AD19" s="50"/>
    </row>
    <row r="20" spans="2:30" x14ac:dyDescent="0.35">
      <c r="B20" s="1"/>
      <c r="C20" s="21" t="s">
        <v>116</v>
      </c>
      <c r="D20" s="21" t="s">
        <v>138</v>
      </c>
      <c r="E20" s="21" t="s">
        <v>37</v>
      </c>
      <c r="F20" s="52">
        <f t="shared" si="1"/>
        <v>22</v>
      </c>
      <c r="G20" s="52"/>
      <c r="H20" s="2" t="s">
        <v>65</v>
      </c>
      <c r="I20" s="42"/>
      <c r="J20" s="2" t="s">
        <v>65</v>
      </c>
      <c r="K20" s="2" t="s">
        <v>65</v>
      </c>
      <c r="L20" s="2">
        <v>11</v>
      </c>
      <c r="M20" s="2">
        <v>11</v>
      </c>
      <c r="N20" s="2" t="s">
        <v>65</v>
      </c>
      <c r="O20" s="49"/>
      <c r="P20" s="2"/>
      <c r="Q20" s="2"/>
      <c r="R20" s="2"/>
      <c r="S20" s="2"/>
      <c r="T20" s="2"/>
      <c r="U20" s="2"/>
      <c r="V20" s="50"/>
      <c r="W20" s="2"/>
      <c r="X20" s="2"/>
      <c r="Y20" s="2"/>
      <c r="Z20" s="2"/>
      <c r="AA20" s="2"/>
      <c r="AB20" s="2"/>
      <c r="AC20" s="50"/>
      <c r="AD20" s="50"/>
    </row>
    <row r="21" spans="2:30" x14ac:dyDescent="0.35">
      <c r="B21" s="1"/>
      <c r="C21" s="21" t="s">
        <v>203</v>
      </c>
      <c r="D21" s="21" t="s">
        <v>202</v>
      </c>
      <c r="E21" s="21" t="s">
        <v>51</v>
      </c>
      <c r="F21" s="52">
        <f t="shared" si="1"/>
        <v>21</v>
      </c>
      <c r="G21" s="52"/>
      <c r="H21" s="1"/>
      <c r="I21" s="42"/>
      <c r="J21" s="1"/>
      <c r="K21" s="1"/>
      <c r="L21" s="1"/>
      <c r="M21" s="1"/>
      <c r="N21" s="1"/>
      <c r="O21" s="49"/>
      <c r="P21" s="1"/>
      <c r="Q21" s="1"/>
      <c r="R21" s="1"/>
      <c r="S21" s="1"/>
      <c r="T21" s="2">
        <v>10</v>
      </c>
      <c r="U21" s="2">
        <v>11</v>
      </c>
      <c r="V21" s="50"/>
      <c r="W21" s="2"/>
      <c r="X21" s="2"/>
      <c r="Y21" s="2"/>
      <c r="Z21" s="2"/>
      <c r="AA21" s="2"/>
      <c r="AB21" s="2"/>
      <c r="AC21" s="50"/>
      <c r="AD21" s="50"/>
    </row>
    <row r="22" spans="2:30" x14ac:dyDescent="0.35">
      <c r="B22" s="1"/>
      <c r="C22" s="51" t="s">
        <v>43</v>
      </c>
      <c r="D22" s="51" t="s">
        <v>79</v>
      </c>
      <c r="E22" s="51" t="s">
        <v>56</v>
      </c>
      <c r="F22" s="52">
        <f t="shared" si="1"/>
        <v>20.5</v>
      </c>
      <c r="G22" s="52"/>
      <c r="H22" s="52" t="s">
        <v>65</v>
      </c>
      <c r="I22" s="53"/>
      <c r="J22" s="52" t="s">
        <v>65</v>
      </c>
      <c r="K22" s="52" t="s">
        <v>65</v>
      </c>
      <c r="L22" s="52" t="s">
        <v>65</v>
      </c>
      <c r="M22" s="52">
        <v>2</v>
      </c>
      <c r="N22" s="52" t="s">
        <v>65</v>
      </c>
      <c r="O22" s="56"/>
      <c r="P22" s="52"/>
      <c r="Q22" s="52"/>
      <c r="R22" s="52"/>
      <c r="S22" s="52"/>
      <c r="T22" s="52"/>
      <c r="U22" s="2"/>
      <c r="V22" s="50"/>
      <c r="W22" s="2">
        <f>7*1.5</f>
        <v>10.5</v>
      </c>
      <c r="X22" s="2">
        <f>8</f>
        <v>8</v>
      </c>
      <c r="Y22" s="2"/>
      <c r="Z22" s="2"/>
      <c r="AA22" s="2"/>
      <c r="AB22" s="2"/>
      <c r="AC22" s="50"/>
      <c r="AD22" s="50"/>
    </row>
    <row r="23" spans="2:30" x14ac:dyDescent="0.35">
      <c r="B23" s="1"/>
      <c r="C23" s="21" t="s">
        <v>126</v>
      </c>
      <c r="D23" s="21" t="s">
        <v>127</v>
      </c>
      <c r="E23" s="21" t="s">
        <v>37</v>
      </c>
      <c r="F23" s="52">
        <f t="shared" si="1"/>
        <v>20</v>
      </c>
      <c r="G23" s="52"/>
      <c r="H23" s="2" t="s">
        <v>65</v>
      </c>
      <c r="I23" s="42"/>
      <c r="J23" s="2" t="s">
        <v>65</v>
      </c>
      <c r="K23" s="2" t="s">
        <v>65</v>
      </c>
      <c r="L23" s="2" t="s">
        <v>65</v>
      </c>
      <c r="M23" s="2" t="s">
        <v>65</v>
      </c>
      <c r="N23" s="45">
        <v>7</v>
      </c>
      <c r="O23" s="49"/>
      <c r="P23" s="2"/>
      <c r="Q23" s="2"/>
      <c r="R23" s="2">
        <v>5</v>
      </c>
      <c r="S23" s="2">
        <v>8</v>
      </c>
      <c r="T23" s="2"/>
      <c r="U23" s="2"/>
      <c r="V23" s="50"/>
      <c r="W23" s="2"/>
      <c r="X23" s="2"/>
      <c r="Y23" s="2"/>
      <c r="Z23" s="2"/>
      <c r="AA23" s="2"/>
      <c r="AB23" s="2"/>
      <c r="AC23" s="50"/>
      <c r="AD23" s="50"/>
    </row>
    <row r="24" spans="2:30" x14ac:dyDescent="0.35">
      <c r="B24" s="1"/>
      <c r="C24" s="21" t="s">
        <v>211</v>
      </c>
      <c r="D24" s="21" t="s">
        <v>163</v>
      </c>
      <c r="E24" s="21" t="s">
        <v>59</v>
      </c>
      <c r="F24" s="52">
        <f t="shared" si="1"/>
        <v>18</v>
      </c>
      <c r="G24" s="52"/>
      <c r="H24" s="1"/>
      <c r="I24" s="42"/>
      <c r="J24" s="1"/>
      <c r="K24" s="1"/>
      <c r="L24" s="1"/>
      <c r="M24" s="1"/>
      <c r="N24" s="1"/>
      <c r="O24" s="49"/>
      <c r="P24" s="1"/>
      <c r="Q24" s="1"/>
      <c r="R24" s="1"/>
      <c r="S24" s="1"/>
      <c r="T24" s="1"/>
      <c r="U24" s="2"/>
      <c r="V24" s="50"/>
      <c r="W24" s="2">
        <f>8*1.5</f>
        <v>12</v>
      </c>
      <c r="X24" s="2">
        <f>6</f>
        <v>6</v>
      </c>
      <c r="Y24" s="2"/>
      <c r="Z24" s="2"/>
      <c r="AA24" s="2"/>
      <c r="AB24" s="2"/>
      <c r="AC24" s="50"/>
      <c r="AD24" s="50"/>
    </row>
    <row r="25" spans="2:30" x14ac:dyDescent="0.35">
      <c r="B25" s="1"/>
      <c r="C25" s="21" t="s">
        <v>153</v>
      </c>
      <c r="D25" s="21" t="s">
        <v>72</v>
      </c>
      <c r="E25" s="21" t="s">
        <v>56</v>
      </c>
      <c r="F25" s="52">
        <f t="shared" si="1"/>
        <v>13.5</v>
      </c>
      <c r="G25" s="52"/>
      <c r="H25" s="2" t="s">
        <v>65</v>
      </c>
      <c r="I25" s="42"/>
      <c r="J25" s="2" t="s">
        <v>65</v>
      </c>
      <c r="K25" s="2" t="s">
        <v>65</v>
      </c>
      <c r="L25" s="2" t="s">
        <v>65</v>
      </c>
      <c r="M25" s="2">
        <v>4</v>
      </c>
      <c r="N25" s="2" t="s">
        <v>65</v>
      </c>
      <c r="O25" s="49"/>
      <c r="P25" s="2"/>
      <c r="Q25" s="2"/>
      <c r="R25" s="2"/>
      <c r="S25" s="2"/>
      <c r="T25" s="2"/>
      <c r="U25" s="2"/>
      <c r="V25" s="50"/>
      <c r="W25" s="2">
        <f>5*1.5</f>
        <v>7.5</v>
      </c>
      <c r="X25" s="2">
        <f>2</f>
        <v>2</v>
      </c>
      <c r="Y25" s="2"/>
      <c r="Z25" s="2"/>
      <c r="AA25" s="2"/>
      <c r="AB25" s="2"/>
      <c r="AC25" s="50"/>
      <c r="AD25" s="50"/>
    </row>
    <row r="26" spans="2:30" x14ac:dyDescent="0.35">
      <c r="B26" s="1"/>
      <c r="C26" s="21" t="s">
        <v>63</v>
      </c>
      <c r="D26" s="21" t="s">
        <v>125</v>
      </c>
      <c r="E26" s="21" t="s">
        <v>37</v>
      </c>
      <c r="F26" s="52">
        <f t="shared" si="1"/>
        <v>12</v>
      </c>
      <c r="G26" s="52"/>
      <c r="H26" s="2" t="s">
        <v>65</v>
      </c>
      <c r="I26" s="42"/>
      <c r="J26" s="2" t="s">
        <v>65</v>
      </c>
      <c r="K26" s="2" t="s">
        <v>65</v>
      </c>
      <c r="L26" s="2" t="s">
        <v>65</v>
      </c>
      <c r="M26" s="2" t="s">
        <v>65</v>
      </c>
      <c r="N26" s="45">
        <v>12</v>
      </c>
      <c r="O26" s="49"/>
      <c r="P26" s="2"/>
      <c r="Q26" s="2"/>
      <c r="R26" s="2"/>
      <c r="S26" s="2"/>
      <c r="T26" s="2"/>
      <c r="U26" s="2"/>
      <c r="V26" s="50"/>
      <c r="W26" s="2"/>
      <c r="X26" s="2"/>
      <c r="Y26" s="2"/>
      <c r="Z26" s="2"/>
      <c r="AA26" s="2"/>
      <c r="AB26" s="2"/>
      <c r="AC26" s="50"/>
      <c r="AD26" s="50"/>
    </row>
    <row r="27" spans="2:30" x14ac:dyDescent="0.35">
      <c r="B27" s="1"/>
      <c r="C27" s="21" t="s">
        <v>181</v>
      </c>
      <c r="D27" s="21" t="s">
        <v>226</v>
      </c>
      <c r="E27" s="21" t="s">
        <v>38</v>
      </c>
      <c r="F27" s="2">
        <f t="shared" si="1"/>
        <v>12</v>
      </c>
      <c r="G27" s="1"/>
      <c r="H27" s="1"/>
      <c r="I27" s="42"/>
      <c r="J27" s="1"/>
      <c r="K27" s="1"/>
      <c r="L27" s="1"/>
      <c r="M27" s="1"/>
      <c r="N27" s="1"/>
      <c r="O27" s="49"/>
      <c r="P27" s="1"/>
      <c r="Q27" s="1"/>
      <c r="R27" s="1"/>
      <c r="S27" s="1"/>
      <c r="T27" s="1"/>
      <c r="U27" s="2"/>
      <c r="V27" s="50"/>
      <c r="W27" s="2"/>
      <c r="X27" s="2"/>
      <c r="Y27" s="2">
        <v>2</v>
      </c>
      <c r="Z27" s="2">
        <v>6</v>
      </c>
      <c r="AA27" s="2">
        <v>4</v>
      </c>
      <c r="AB27" s="2"/>
      <c r="AC27" s="50"/>
      <c r="AD27" s="50"/>
    </row>
    <row r="28" spans="2:30" x14ac:dyDescent="0.35">
      <c r="B28" s="1"/>
      <c r="C28" s="21" t="s">
        <v>213</v>
      </c>
      <c r="D28" s="21" t="s">
        <v>214</v>
      </c>
      <c r="E28" s="21" t="s">
        <v>176</v>
      </c>
      <c r="F28" s="2">
        <f t="shared" si="1"/>
        <v>11.5</v>
      </c>
      <c r="G28" s="2"/>
      <c r="H28" s="1"/>
      <c r="I28" s="42"/>
      <c r="J28" s="1"/>
      <c r="K28" s="1"/>
      <c r="L28" s="1"/>
      <c r="M28" s="1"/>
      <c r="N28" s="1"/>
      <c r="O28" s="49"/>
      <c r="P28" s="1"/>
      <c r="Q28" s="1"/>
      <c r="R28" s="1"/>
      <c r="S28" s="1"/>
      <c r="T28" s="1"/>
      <c r="U28" s="2"/>
      <c r="V28" s="50"/>
      <c r="W28" s="2">
        <f>3*1.5</f>
        <v>4.5</v>
      </c>
      <c r="X28" s="2">
        <f>7</f>
        <v>7</v>
      </c>
      <c r="Y28" s="2"/>
      <c r="Z28" s="2"/>
      <c r="AA28" s="2"/>
      <c r="AB28" s="2"/>
      <c r="AC28" s="50"/>
      <c r="AD28" s="50"/>
    </row>
    <row r="29" spans="2:30" x14ac:dyDescent="0.35">
      <c r="B29" s="1"/>
      <c r="C29" s="21" t="s">
        <v>174</v>
      </c>
      <c r="D29" s="21" t="s">
        <v>217</v>
      </c>
      <c r="E29" s="21" t="s">
        <v>176</v>
      </c>
      <c r="F29" s="2">
        <f t="shared" si="1"/>
        <v>11</v>
      </c>
      <c r="G29" s="2"/>
      <c r="H29" s="1"/>
      <c r="I29" s="42"/>
      <c r="J29" s="1"/>
      <c r="K29" s="1"/>
      <c r="L29" s="1"/>
      <c r="M29" s="1"/>
      <c r="N29" s="1"/>
      <c r="O29" s="49"/>
      <c r="P29" s="1"/>
      <c r="Q29" s="1"/>
      <c r="R29" s="1"/>
      <c r="S29" s="1"/>
      <c r="T29" s="1"/>
      <c r="U29" s="2"/>
      <c r="V29" s="50"/>
      <c r="W29" s="2">
        <v>0</v>
      </c>
      <c r="X29" s="2">
        <f>11</f>
        <v>11</v>
      </c>
      <c r="Y29" s="2"/>
      <c r="Z29" s="2"/>
      <c r="AA29" s="2"/>
      <c r="AB29" s="2"/>
      <c r="AC29" s="50"/>
      <c r="AD29" s="50"/>
    </row>
    <row r="30" spans="2:30" x14ac:dyDescent="0.35">
      <c r="B30" s="1"/>
      <c r="C30" s="21" t="s">
        <v>119</v>
      </c>
      <c r="D30" s="21" t="s">
        <v>170</v>
      </c>
      <c r="E30" s="21" t="s">
        <v>37</v>
      </c>
      <c r="F30" s="2">
        <f t="shared" si="1"/>
        <v>10</v>
      </c>
      <c r="G30" s="2"/>
      <c r="H30" s="1"/>
      <c r="I30" s="42"/>
      <c r="J30" s="1"/>
      <c r="K30" s="1"/>
      <c r="L30" s="1"/>
      <c r="M30" s="1"/>
      <c r="N30" s="1"/>
      <c r="O30" s="49"/>
      <c r="P30" s="2">
        <v>4</v>
      </c>
      <c r="Q30" s="2">
        <v>4</v>
      </c>
      <c r="R30" s="2">
        <v>2</v>
      </c>
      <c r="S30" s="2"/>
      <c r="T30" s="2"/>
      <c r="U30" s="2"/>
      <c r="V30" s="50"/>
      <c r="W30" s="2"/>
      <c r="X30" s="2"/>
      <c r="Y30" s="2"/>
      <c r="Z30" s="2"/>
      <c r="AA30" s="2"/>
      <c r="AB30" s="2"/>
      <c r="AC30" s="50"/>
      <c r="AD30" s="50"/>
    </row>
    <row r="31" spans="2:30" x14ac:dyDescent="0.35">
      <c r="B31" s="1"/>
      <c r="C31" s="21" t="s">
        <v>224</v>
      </c>
      <c r="D31" s="21" t="s">
        <v>225</v>
      </c>
      <c r="E31" s="21" t="s">
        <v>62</v>
      </c>
      <c r="F31" s="2">
        <f t="shared" si="1"/>
        <v>10</v>
      </c>
      <c r="G31" s="1"/>
      <c r="H31" s="1"/>
      <c r="I31" s="42"/>
      <c r="J31" s="1"/>
      <c r="K31" s="1"/>
      <c r="L31" s="1"/>
      <c r="M31" s="1"/>
      <c r="N31" s="1"/>
      <c r="O31" s="49"/>
      <c r="P31" s="1"/>
      <c r="Q31" s="1"/>
      <c r="R31" s="1"/>
      <c r="S31" s="1"/>
      <c r="T31" s="1"/>
      <c r="U31" s="2"/>
      <c r="V31" s="50"/>
      <c r="W31" s="2"/>
      <c r="X31" s="2"/>
      <c r="Y31" s="2">
        <v>3</v>
      </c>
      <c r="Z31" s="2">
        <v>7</v>
      </c>
      <c r="AA31" s="2"/>
      <c r="AB31" s="2"/>
      <c r="AC31" s="50"/>
      <c r="AD31" s="50"/>
    </row>
    <row r="32" spans="2:30" x14ac:dyDescent="0.35">
      <c r="B32" s="1"/>
      <c r="C32" s="21" t="s">
        <v>139</v>
      </c>
      <c r="D32" s="21" t="s">
        <v>140</v>
      </c>
      <c r="E32" s="21" t="s">
        <v>38</v>
      </c>
      <c r="F32" s="2">
        <f t="shared" si="1"/>
        <v>8</v>
      </c>
      <c r="G32" s="2"/>
      <c r="H32" s="2" t="s">
        <v>65</v>
      </c>
      <c r="I32" s="42"/>
      <c r="J32" s="2" t="s">
        <v>65</v>
      </c>
      <c r="K32" s="2" t="s">
        <v>65</v>
      </c>
      <c r="L32" s="2">
        <v>8</v>
      </c>
      <c r="M32" s="2" t="s">
        <v>65</v>
      </c>
      <c r="N32" s="2" t="s">
        <v>65</v>
      </c>
      <c r="O32" s="49"/>
      <c r="P32" s="2"/>
      <c r="Q32" s="2"/>
      <c r="R32" s="2"/>
      <c r="S32" s="2"/>
      <c r="T32" s="2"/>
      <c r="U32" s="2"/>
      <c r="V32" s="50"/>
      <c r="W32" s="2"/>
      <c r="X32" s="2"/>
      <c r="Y32" s="2"/>
      <c r="Z32" s="2"/>
      <c r="AA32" s="2"/>
      <c r="AB32" s="2"/>
      <c r="AC32" s="50"/>
      <c r="AD32" s="50"/>
    </row>
    <row r="33" spans="2:30" x14ac:dyDescent="0.35">
      <c r="B33" s="1"/>
      <c r="C33" s="21" t="s">
        <v>180</v>
      </c>
      <c r="D33" s="21" t="s">
        <v>117</v>
      </c>
      <c r="E33" s="21" t="s">
        <v>37</v>
      </c>
      <c r="F33" s="2">
        <f t="shared" si="1"/>
        <v>8</v>
      </c>
      <c r="G33" s="2"/>
      <c r="H33" s="1"/>
      <c r="I33" s="42"/>
      <c r="J33" s="1"/>
      <c r="K33" s="1"/>
      <c r="L33" s="1"/>
      <c r="M33" s="1"/>
      <c r="N33" s="1"/>
      <c r="O33" s="49"/>
      <c r="P33" s="2">
        <v>3</v>
      </c>
      <c r="Q33" s="2">
        <v>2</v>
      </c>
      <c r="R33" s="2">
        <v>3</v>
      </c>
      <c r="S33" s="2"/>
      <c r="T33" s="2"/>
      <c r="U33" s="2"/>
      <c r="V33" s="50"/>
      <c r="W33" s="2"/>
      <c r="X33" s="2"/>
      <c r="Y33" s="2"/>
      <c r="Z33" s="2"/>
      <c r="AA33" s="2"/>
      <c r="AB33" s="2"/>
      <c r="AC33" s="50"/>
      <c r="AD33" s="50"/>
    </row>
    <row r="34" spans="2:30" x14ac:dyDescent="0.35">
      <c r="B34" s="1"/>
      <c r="C34" s="21" t="s">
        <v>204</v>
      </c>
      <c r="D34" s="21" t="s">
        <v>205</v>
      </c>
      <c r="E34" s="21" t="s">
        <v>62</v>
      </c>
      <c r="F34" s="2">
        <f t="shared" si="1"/>
        <v>8</v>
      </c>
      <c r="G34" s="2"/>
      <c r="H34" s="1"/>
      <c r="I34" s="42"/>
      <c r="J34" s="1"/>
      <c r="K34" s="1"/>
      <c r="L34" s="1"/>
      <c r="M34" s="1"/>
      <c r="N34" s="1"/>
      <c r="O34" s="49"/>
      <c r="P34" s="1"/>
      <c r="Q34" s="1"/>
      <c r="R34" s="1"/>
      <c r="S34" s="1"/>
      <c r="T34" s="2">
        <v>8</v>
      </c>
      <c r="U34" s="2"/>
      <c r="V34" s="50"/>
      <c r="W34" s="2"/>
      <c r="X34" s="2"/>
      <c r="Y34" s="2"/>
      <c r="Z34" s="2"/>
      <c r="AA34" s="2"/>
      <c r="AB34" s="2"/>
      <c r="AC34" s="50"/>
      <c r="AD34" s="50"/>
    </row>
    <row r="35" spans="2:30" x14ac:dyDescent="0.35">
      <c r="B35" s="1"/>
      <c r="C35" s="21" t="s">
        <v>222</v>
      </c>
      <c r="D35" s="21" t="s">
        <v>223</v>
      </c>
      <c r="E35" s="21" t="s">
        <v>176</v>
      </c>
      <c r="F35" s="2">
        <f t="shared" si="1"/>
        <v>7</v>
      </c>
      <c r="G35" s="1"/>
      <c r="H35" s="1"/>
      <c r="I35" s="42"/>
      <c r="J35" s="1"/>
      <c r="K35" s="1"/>
      <c r="L35" s="1"/>
      <c r="M35" s="1"/>
      <c r="N35" s="1"/>
      <c r="O35" s="49"/>
      <c r="P35" s="1"/>
      <c r="Q35" s="1"/>
      <c r="R35" s="1"/>
      <c r="S35" s="1"/>
      <c r="T35" s="1"/>
      <c r="U35" s="2"/>
      <c r="V35" s="50"/>
      <c r="W35" s="2"/>
      <c r="X35" s="2"/>
      <c r="Y35" s="2">
        <v>4</v>
      </c>
      <c r="Z35" s="2"/>
      <c r="AA35" s="2">
        <v>3</v>
      </c>
      <c r="AB35" s="2"/>
      <c r="AC35" s="50"/>
      <c r="AD35" s="50"/>
    </row>
    <row r="36" spans="2:30" x14ac:dyDescent="0.35">
      <c r="B36" s="1"/>
      <c r="C36" s="21" t="s">
        <v>46</v>
      </c>
      <c r="D36" s="21" t="s">
        <v>47</v>
      </c>
      <c r="E36" s="21" t="s">
        <v>48</v>
      </c>
      <c r="F36" s="2">
        <f t="shared" si="1"/>
        <v>5</v>
      </c>
      <c r="G36" s="2"/>
      <c r="H36" s="2" t="s">
        <v>65</v>
      </c>
      <c r="I36" s="42"/>
      <c r="J36" s="2" t="s">
        <v>65</v>
      </c>
      <c r="K36" s="2" t="s">
        <v>65</v>
      </c>
      <c r="L36" s="2" t="s">
        <v>65</v>
      </c>
      <c r="M36" s="2" t="s">
        <v>65</v>
      </c>
      <c r="N36" s="45">
        <v>5</v>
      </c>
      <c r="O36" s="49"/>
      <c r="P36" s="2"/>
      <c r="Q36" s="2"/>
      <c r="R36" s="2"/>
      <c r="S36" s="2"/>
      <c r="T36" s="2"/>
      <c r="U36" s="2"/>
      <c r="V36" s="50"/>
      <c r="W36" s="2"/>
      <c r="X36" s="2"/>
      <c r="Y36" s="2"/>
      <c r="Z36" s="2"/>
      <c r="AA36" s="2"/>
      <c r="AB36" s="2"/>
      <c r="AC36" s="50"/>
      <c r="AD36" s="50"/>
    </row>
    <row r="37" spans="2:30" x14ac:dyDescent="0.35">
      <c r="B37" s="1"/>
      <c r="C37" s="21" t="s">
        <v>190</v>
      </c>
      <c r="D37" s="21" t="s">
        <v>191</v>
      </c>
      <c r="E37" s="21" t="s">
        <v>38</v>
      </c>
      <c r="F37" s="2">
        <f t="shared" si="1"/>
        <v>5</v>
      </c>
      <c r="G37" s="2"/>
      <c r="H37" s="1"/>
      <c r="I37" s="42"/>
      <c r="J37" s="1"/>
      <c r="K37" s="1"/>
      <c r="L37" s="1"/>
      <c r="M37" s="1"/>
      <c r="N37" s="1"/>
      <c r="O37" s="49"/>
      <c r="P37" s="1"/>
      <c r="Q37" s="1"/>
      <c r="R37" s="1"/>
      <c r="S37" s="2">
        <v>5</v>
      </c>
      <c r="T37" s="2"/>
      <c r="U37" s="2"/>
      <c r="V37" s="50"/>
      <c r="W37" s="2"/>
      <c r="X37" s="2"/>
      <c r="Y37" s="2"/>
      <c r="Z37" s="2"/>
      <c r="AA37" s="2"/>
      <c r="AB37" s="2"/>
      <c r="AC37" s="50"/>
      <c r="AD37" s="50"/>
    </row>
    <row r="38" spans="2:30" x14ac:dyDescent="0.35">
      <c r="B38" s="1"/>
      <c r="C38" s="21" t="s">
        <v>215</v>
      </c>
      <c r="D38" s="21" t="s">
        <v>216</v>
      </c>
      <c r="E38" s="21" t="s">
        <v>109</v>
      </c>
      <c r="F38" s="2">
        <f t="shared" si="1"/>
        <v>4</v>
      </c>
      <c r="G38" s="2"/>
      <c r="H38" s="1"/>
      <c r="I38" s="42"/>
      <c r="J38" s="1"/>
      <c r="K38" s="1"/>
      <c r="L38" s="1"/>
      <c r="M38" s="1"/>
      <c r="N38" s="1"/>
      <c r="O38" s="49"/>
      <c r="P38" s="1"/>
      <c r="Q38" s="1"/>
      <c r="R38" s="1"/>
      <c r="S38" s="1"/>
      <c r="T38" s="1"/>
      <c r="U38" s="2"/>
      <c r="V38" s="50"/>
      <c r="W38" s="2">
        <f>2*1.5</f>
        <v>3</v>
      </c>
      <c r="X38" s="2">
        <f>1</f>
        <v>1</v>
      </c>
      <c r="Y38" s="2"/>
      <c r="Z38" s="2"/>
      <c r="AA38" s="2"/>
      <c r="AB38" s="2"/>
      <c r="AC38" s="50"/>
      <c r="AD38" s="50"/>
    </row>
    <row r="39" spans="2:30" x14ac:dyDescent="0.35">
      <c r="B39" s="1"/>
      <c r="C39" s="21" t="s">
        <v>143</v>
      </c>
      <c r="D39" s="21" t="s">
        <v>144</v>
      </c>
      <c r="E39" s="21" t="s">
        <v>38</v>
      </c>
      <c r="F39" s="2">
        <f t="shared" si="1"/>
        <v>4</v>
      </c>
      <c r="G39" s="2"/>
      <c r="H39" s="2" t="s">
        <v>65</v>
      </c>
      <c r="I39" s="42"/>
      <c r="J39" s="2" t="s">
        <v>65</v>
      </c>
      <c r="K39" s="2" t="s">
        <v>65</v>
      </c>
      <c r="L39" s="2">
        <v>4</v>
      </c>
      <c r="M39" s="2" t="s">
        <v>65</v>
      </c>
      <c r="N39" s="2" t="s">
        <v>65</v>
      </c>
      <c r="O39" s="49"/>
      <c r="P39" s="2"/>
      <c r="Q39" s="2"/>
      <c r="R39" s="2"/>
      <c r="S39" s="2"/>
      <c r="T39" s="2"/>
      <c r="U39" s="2"/>
      <c r="V39" s="50"/>
      <c r="W39" s="2"/>
      <c r="X39" s="2"/>
      <c r="Y39" s="2"/>
      <c r="Z39" s="2"/>
      <c r="AA39" s="2"/>
      <c r="AB39" s="2"/>
      <c r="AC39" s="50"/>
      <c r="AD39" s="50"/>
    </row>
    <row r="40" spans="2:30" x14ac:dyDescent="0.35">
      <c r="B40" s="1"/>
      <c r="C40" s="21" t="s">
        <v>89</v>
      </c>
      <c r="D40" s="21" t="s">
        <v>90</v>
      </c>
      <c r="E40" s="21" t="s">
        <v>51</v>
      </c>
      <c r="F40" s="2">
        <f t="shared" si="1"/>
        <v>4</v>
      </c>
      <c r="G40" s="2"/>
      <c r="H40" s="2" t="s">
        <v>65</v>
      </c>
      <c r="I40" s="42"/>
      <c r="J40" s="46">
        <v>1</v>
      </c>
      <c r="K40" s="2">
        <v>0</v>
      </c>
      <c r="L40" s="2" t="s">
        <v>65</v>
      </c>
      <c r="M40" s="2" t="s">
        <v>65</v>
      </c>
      <c r="N40" s="45" t="s">
        <v>65</v>
      </c>
      <c r="O40" s="49"/>
      <c r="P40" s="2"/>
      <c r="Q40" s="2"/>
      <c r="R40" s="2"/>
      <c r="S40" s="2"/>
      <c r="T40" s="2">
        <v>2</v>
      </c>
      <c r="U40" s="2">
        <v>1</v>
      </c>
      <c r="V40" s="50"/>
      <c r="W40" s="2"/>
      <c r="X40" s="2"/>
      <c r="Y40" s="2"/>
      <c r="Z40" s="2"/>
      <c r="AA40" s="2"/>
      <c r="AB40" s="2"/>
      <c r="AC40" s="50"/>
      <c r="AD40" s="50"/>
    </row>
    <row r="41" spans="2:30" x14ac:dyDescent="0.35">
      <c r="B41" s="1"/>
      <c r="C41" s="21" t="s">
        <v>183</v>
      </c>
      <c r="D41" s="21" t="s">
        <v>184</v>
      </c>
      <c r="E41" s="21" t="s">
        <v>176</v>
      </c>
      <c r="F41" s="2">
        <f t="shared" si="1"/>
        <v>3</v>
      </c>
      <c r="G41" s="2"/>
      <c r="H41" s="1"/>
      <c r="I41" s="42"/>
      <c r="J41" s="1"/>
      <c r="K41" s="1"/>
      <c r="L41" s="1"/>
      <c r="M41" s="1"/>
      <c r="N41" s="1"/>
      <c r="O41" s="49"/>
      <c r="P41" s="1"/>
      <c r="Q41" s="2">
        <v>3</v>
      </c>
      <c r="R41" s="2"/>
      <c r="S41" s="2"/>
      <c r="T41" s="2"/>
      <c r="U41" s="2"/>
      <c r="V41" s="50"/>
      <c r="W41" s="2"/>
      <c r="X41" s="2"/>
      <c r="Y41" s="2"/>
      <c r="Z41" s="2"/>
      <c r="AA41" s="2"/>
      <c r="AB41" s="2"/>
      <c r="AC41" s="50"/>
      <c r="AD41" s="50"/>
    </row>
    <row r="42" spans="2:30" x14ac:dyDescent="0.35">
      <c r="B42" s="1"/>
      <c r="C42" s="21" t="s">
        <v>236</v>
      </c>
      <c r="D42" s="21" t="s">
        <v>237</v>
      </c>
      <c r="E42" s="21" t="s">
        <v>38</v>
      </c>
      <c r="F42" s="2">
        <f t="shared" si="1"/>
        <v>3</v>
      </c>
      <c r="G42" s="1"/>
      <c r="H42" s="1"/>
      <c r="I42" s="42"/>
      <c r="J42" s="1"/>
      <c r="K42" s="1"/>
      <c r="L42" s="1"/>
      <c r="M42" s="1"/>
      <c r="N42" s="1"/>
      <c r="O42" s="49"/>
      <c r="P42" s="1"/>
      <c r="Q42" s="1"/>
      <c r="R42" s="1"/>
      <c r="S42" s="1"/>
      <c r="T42" s="1"/>
      <c r="U42" s="1"/>
      <c r="V42" s="49"/>
      <c r="W42" s="1"/>
      <c r="X42" s="1"/>
      <c r="Y42" s="1"/>
      <c r="Z42" s="1"/>
      <c r="AA42" s="1"/>
      <c r="AB42" s="1">
        <v>3</v>
      </c>
      <c r="AC42" s="50"/>
      <c r="AD42" s="50"/>
    </row>
    <row r="43" spans="2:30" x14ac:dyDescent="0.35">
      <c r="B43" s="1"/>
      <c r="C43" s="1" t="s">
        <v>39</v>
      </c>
      <c r="D43" s="1" t="s">
        <v>40</v>
      </c>
      <c r="E43" s="1" t="s">
        <v>37</v>
      </c>
      <c r="F43" s="2">
        <f t="shared" si="1"/>
        <v>2</v>
      </c>
      <c r="G43" s="2"/>
      <c r="H43" s="2">
        <v>2</v>
      </c>
      <c r="I43" s="41"/>
      <c r="J43" s="45" t="s">
        <v>91</v>
      </c>
      <c r="K43" s="45" t="s">
        <v>91</v>
      </c>
      <c r="L43" s="2" t="s">
        <v>65</v>
      </c>
      <c r="M43" s="2" t="s">
        <v>65</v>
      </c>
      <c r="N43" s="45" t="s">
        <v>65</v>
      </c>
      <c r="O43" s="49"/>
      <c r="P43" s="2"/>
      <c r="Q43" s="2"/>
      <c r="R43" s="2"/>
      <c r="S43" s="2"/>
      <c r="T43" s="2"/>
      <c r="U43" s="2"/>
      <c r="V43" s="50"/>
      <c r="W43" s="2"/>
      <c r="X43" s="2"/>
      <c r="Y43" s="2"/>
      <c r="Z43" s="2"/>
      <c r="AA43" s="2"/>
      <c r="AB43" s="2"/>
      <c r="AC43" s="50"/>
      <c r="AD43" s="50"/>
    </row>
    <row r="44" spans="2:30" x14ac:dyDescent="0.35">
      <c r="B44" s="1"/>
      <c r="C44" s="1" t="s">
        <v>92</v>
      </c>
      <c r="D44" s="1" t="s">
        <v>93</v>
      </c>
      <c r="E44" s="1" t="s">
        <v>62</v>
      </c>
      <c r="F44" s="2">
        <f t="shared" si="1"/>
        <v>2</v>
      </c>
      <c r="G44" s="2"/>
      <c r="H44" s="2" t="s">
        <v>65</v>
      </c>
      <c r="I44" s="42"/>
      <c r="J44" s="2" t="s">
        <v>91</v>
      </c>
      <c r="K44" s="2">
        <v>2</v>
      </c>
      <c r="L44" s="2" t="s">
        <v>65</v>
      </c>
      <c r="M44" s="2" t="s">
        <v>65</v>
      </c>
      <c r="N44" s="45" t="s">
        <v>65</v>
      </c>
      <c r="O44" s="49"/>
      <c r="P44" s="2"/>
      <c r="Q44" s="2"/>
      <c r="R44" s="2"/>
      <c r="S44" s="2"/>
      <c r="T44" s="2"/>
      <c r="U44" s="2"/>
      <c r="V44" s="50"/>
      <c r="W44" s="2"/>
      <c r="X44" s="2"/>
      <c r="Y44" s="2"/>
      <c r="Z44" s="2"/>
      <c r="AA44" s="2"/>
      <c r="AB44" s="2"/>
      <c r="AC44" s="50"/>
      <c r="AD44" s="50"/>
    </row>
    <row r="45" spans="2:30" x14ac:dyDescent="0.35">
      <c r="B45" s="1"/>
      <c r="C45" s="51" t="s">
        <v>198</v>
      </c>
      <c r="D45" s="51" t="s">
        <v>53</v>
      </c>
      <c r="E45" s="54" t="s">
        <v>199</v>
      </c>
      <c r="F45" s="52">
        <f t="shared" si="1"/>
        <v>2</v>
      </c>
      <c r="G45" s="52"/>
      <c r="H45" s="54"/>
      <c r="I45" s="53"/>
      <c r="J45" s="54"/>
      <c r="K45" s="54"/>
      <c r="L45" s="54"/>
      <c r="M45" s="54"/>
      <c r="N45" s="54"/>
      <c r="O45" s="56"/>
      <c r="P45" s="54"/>
      <c r="Q45" s="54"/>
      <c r="R45" s="52">
        <v>1</v>
      </c>
      <c r="S45" s="52">
        <v>1</v>
      </c>
      <c r="T45" s="52"/>
      <c r="U45" s="2"/>
      <c r="V45" s="50"/>
      <c r="W45" s="2"/>
      <c r="X45" s="2"/>
      <c r="Y45" s="2"/>
      <c r="Z45" s="2"/>
      <c r="AA45" s="2"/>
      <c r="AB45" s="2"/>
      <c r="AC45" s="50"/>
      <c r="AD45" s="50"/>
    </row>
    <row r="46" spans="2:30" x14ac:dyDescent="0.35">
      <c r="B46" s="1"/>
      <c r="C46" s="21" t="s">
        <v>229</v>
      </c>
      <c r="D46" s="21" t="s">
        <v>230</v>
      </c>
      <c r="E46" s="21" t="s">
        <v>51</v>
      </c>
      <c r="F46" s="2">
        <f t="shared" si="1"/>
        <v>2</v>
      </c>
      <c r="G46" s="1"/>
      <c r="H46" s="1"/>
      <c r="I46" s="42"/>
      <c r="J46" s="1"/>
      <c r="K46" s="1"/>
      <c r="L46" s="1"/>
      <c r="M46" s="1"/>
      <c r="N46" s="1"/>
      <c r="O46" s="49"/>
      <c r="P46" s="1"/>
      <c r="Q46" s="1"/>
      <c r="R46" s="1"/>
      <c r="S46" s="1"/>
      <c r="T46" s="1"/>
      <c r="U46" s="1"/>
      <c r="V46" s="49"/>
      <c r="W46" s="1"/>
      <c r="X46" s="1"/>
      <c r="Y46" s="1"/>
      <c r="Z46" s="2">
        <v>2</v>
      </c>
      <c r="AA46" s="2"/>
      <c r="AB46" s="2"/>
      <c r="AC46" s="50"/>
      <c r="AD46" s="50"/>
    </row>
    <row r="47" spans="2:30" x14ac:dyDescent="0.35">
      <c r="B47" s="1"/>
      <c r="C47" s="21" t="s">
        <v>183</v>
      </c>
      <c r="D47" s="21" t="s">
        <v>197</v>
      </c>
      <c r="E47" s="21" t="s">
        <v>176</v>
      </c>
      <c r="F47" s="2">
        <f t="shared" si="1"/>
        <v>2</v>
      </c>
      <c r="G47" s="1"/>
      <c r="H47" s="1"/>
      <c r="I47" s="42"/>
      <c r="J47" s="1"/>
      <c r="K47" s="1"/>
      <c r="L47" s="1"/>
      <c r="M47" s="1"/>
      <c r="N47" s="1"/>
      <c r="O47" s="49"/>
      <c r="P47" s="1"/>
      <c r="Q47" s="1"/>
      <c r="R47" s="1"/>
      <c r="S47" s="1"/>
      <c r="T47" s="1"/>
      <c r="U47" s="1"/>
      <c r="V47" s="49"/>
      <c r="W47" s="1"/>
      <c r="X47" s="1"/>
      <c r="Y47" s="1"/>
      <c r="Z47" s="1"/>
      <c r="AA47" s="2">
        <v>1</v>
      </c>
      <c r="AB47" s="2">
        <v>1</v>
      </c>
      <c r="AC47" s="50"/>
      <c r="AD47" s="50"/>
    </row>
    <row r="48" spans="2:30" x14ac:dyDescent="0.35">
      <c r="B48" s="1"/>
      <c r="C48" s="21" t="s">
        <v>141</v>
      </c>
      <c r="D48" s="21" t="s">
        <v>121</v>
      </c>
      <c r="E48" s="21" t="s">
        <v>38</v>
      </c>
      <c r="F48" s="2">
        <f t="shared" si="1"/>
        <v>1</v>
      </c>
      <c r="G48" s="2"/>
      <c r="H48" s="2" t="s">
        <v>65</v>
      </c>
      <c r="I48" s="42"/>
      <c r="J48" s="2" t="s">
        <v>65</v>
      </c>
      <c r="K48" s="2" t="s">
        <v>65</v>
      </c>
      <c r="L48" s="2" t="s">
        <v>65</v>
      </c>
      <c r="M48" s="2">
        <v>1</v>
      </c>
      <c r="N48" s="2" t="s">
        <v>65</v>
      </c>
      <c r="O48" s="49"/>
      <c r="P48" s="2"/>
      <c r="Q48" s="2"/>
      <c r="R48" s="2"/>
      <c r="S48" s="2"/>
      <c r="T48" s="2"/>
      <c r="U48" s="2"/>
      <c r="V48" s="50"/>
      <c r="W48" s="2"/>
      <c r="X48" s="2"/>
      <c r="Y48" s="2"/>
      <c r="Z48" s="2"/>
      <c r="AA48" s="2"/>
      <c r="AB48" s="2"/>
      <c r="AC48" s="50"/>
      <c r="AD48" s="50"/>
    </row>
    <row r="49" spans="2:30" x14ac:dyDescent="0.35">
      <c r="B49" s="1"/>
      <c r="C49" s="21" t="s">
        <v>181</v>
      </c>
      <c r="D49" s="21" t="s">
        <v>182</v>
      </c>
      <c r="E49" s="21" t="s">
        <v>38</v>
      </c>
      <c r="F49" s="2">
        <f t="shared" si="1"/>
        <v>1</v>
      </c>
      <c r="G49" s="2"/>
      <c r="H49" s="1"/>
      <c r="I49" s="42"/>
      <c r="J49" s="1"/>
      <c r="K49" s="1"/>
      <c r="L49" s="1"/>
      <c r="M49" s="1"/>
      <c r="N49" s="1"/>
      <c r="O49" s="49"/>
      <c r="P49" s="2">
        <v>1</v>
      </c>
      <c r="Q49" s="2"/>
      <c r="R49" s="2"/>
      <c r="S49" s="2"/>
      <c r="T49" s="2"/>
      <c r="U49" s="2"/>
      <c r="V49" s="50"/>
      <c r="W49" s="2"/>
      <c r="X49" s="2"/>
      <c r="Y49" s="2"/>
      <c r="Z49" s="2"/>
      <c r="AA49" s="2"/>
      <c r="AB49" s="2"/>
      <c r="AC49" s="50"/>
      <c r="AD49" s="50"/>
    </row>
    <row r="50" spans="2:30" x14ac:dyDescent="0.35">
      <c r="B50" s="1"/>
      <c r="C50" s="21" t="s">
        <v>83</v>
      </c>
      <c r="D50" s="21" t="s">
        <v>227</v>
      </c>
      <c r="E50" s="21" t="s">
        <v>51</v>
      </c>
      <c r="F50" s="2">
        <f t="shared" si="1"/>
        <v>1</v>
      </c>
      <c r="G50" s="1"/>
      <c r="H50" s="1"/>
      <c r="I50" s="42"/>
      <c r="J50" s="1"/>
      <c r="K50" s="1"/>
      <c r="L50" s="1"/>
      <c r="M50" s="1"/>
      <c r="N50" s="1"/>
      <c r="O50" s="49"/>
      <c r="P50" s="1"/>
      <c r="Q50" s="1"/>
      <c r="R50" s="1"/>
      <c r="S50" s="1"/>
      <c r="T50" s="1"/>
      <c r="U50" s="2"/>
      <c r="V50" s="50"/>
      <c r="W50" s="2"/>
      <c r="X50" s="2"/>
      <c r="Y50" s="55">
        <v>1</v>
      </c>
      <c r="Z50" s="2">
        <v>0</v>
      </c>
      <c r="AA50" s="2"/>
      <c r="AB50" s="2"/>
      <c r="AC50" s="49"/>
      <c r="AD50" s="49"/>
    </row>
    <row r="51" spans="2:30" x14ac:dyDescent="0.35">
      <c r="B51" s="1"/>
      <c r="C51" s="21" t="s">
        <v>128</v>
      </c>
      <c r="D51" s="21" t="s">
        <v>129</v>
      </c>
      <c r="E51" s="21" t="s">
        <v>59</v>
      </c>
      <c r="F51" s="2">
        <f t="shared" si="1"/>
        <v>0</v>
      </c>
      <c r="G51" s="2"/>
      <c r="H51" s="2" t="s">
        <v>65</v>
      </c>
      <c r="I51" s="42"/>
      <c r="J51" s="2" t="s">
        <v>65</v>
      </c>
      <c r="K51" s="2" t="s">
        <v>65</v>
      </c>
      <c r="L51" s="2" t="s">
        <v>65</v>
      </c>
      <c r="M51" s="2" t="s">
        <v>65</v>
      </c>
      <c r="N51" s="46">
        <v>0</v>
      </c>
      <c r="O51" s="49"/>
      <c r="P51" s="2"/>
      <c r="Q51" s="2"/>
      <c r="R51" s="2"/>
      <c r="S51" s="1"/>
      <c r="T51" s="2"/>
      <c r="U51" s="2"/>
      <c r="V51" s="50"/>
      <c r="W51" s="2"/>
      <c r="X51" s="2"/>
      <c r="Y51" s="2"/>
      <c r="Z51" s="2"/>
      <c r="AA51" s="2"/>
      <c r="AB51" s="1"/>
      <c r="AC51" s="49"/>
      <c r="AD51" s="49"/>
    </row>
    <row r="52" spans="2:30" x14ac:dyDescent="0.35">
      <c r="B52" s="1"/>
      <c r="C52" s="21" t="s">
        <v>145</v>
      </c>
      <c r="D52" s="21" t="s">
        <v>146</v>
      </c>
      <c r="E52" s="21" t="s">
        <v>38</v>
      </c>
      <c r="F52" s="2">
        <f t="shared" si="1"/>
        <v>0</v>
      </c>
      <c r="G52" s="2"/>
      <c r="H52" s="2" t="s">
        <v>65</v>
      </c>
      <c r="I52" s="42"/>
      <c r="J52" s="2" t="s">
        <v>65</v>
      </c>
      <c r="K52" s="2" t="s">
        <v>65</v>
      </c>
      <c r="L52" s="2">
        <v>0</v>
      </c>
      <c r="M52" s="2" t="s">
        <v>65</v>
      </c>
      <c r="N52" s="2" t="s">
        <v>65</v>
      </c>
      <c r="O52" s="49"/>
      <c r="P52" s="2"/>
      <c r="Q52" s="2"/>
      <c r="R52" s="1"/>
      <c r="S52" s="1"/>
      <c r="T52" s="2"/>
      <c r="U52" s="2"/>
      <c r="V52" s="50"/>
      <c r="W52" s="2"/>
      <c r="X52" s="2"/>
      <c r="Y52" s="2"/>
      <c r="Z52" s="2"/>
      <c r="AA52" s="1"/>
      <c r="AB52" s="1"/>
      <c r="AC52" s="49"/>
      <c r="AD52" s="49"/>
    </row>
  </sheetData>
  <sortState xmlns:xlrd2="http://schemas.microsoft.com/office/spreadsheetml/2017/richdata2" ref="C7:AB50">
    <sortCondition descending="1" ref="F7:F50"/>
  </sortState>
  <mergeCells count="11">
    <mergeCell ref="W5:X5"/>
    <mergeCell ref="Y5:Z5"/>
    <mergeCell ref="AA5:AB5"/>
    <mergeCell ref="AC5:AD5"/>
    <mergeCell ref="B4:AD4"/>
    <mergeCell ref="H5:I5"/>
    <mergeCell ref="J5:K5"/>
    <mergeCell ref="L5:M5"/>
    <mergeCell ref="P5:Q5"/>
    <mergeCell ref="R5:S5"/>
    <mergeCell ref="T5:U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D579-F7C0-4B29-ADBF-393614348287}">
  <dimension ref="A1:L23"/>
  <sheetViews>
    <sheetView zoomScale="80" zoomScaleNormal="80" workbookViewId="0">
      <selection activeCell="O11" sqref="O11"/>
    </sheetView>
  </sheetViews>
  <sheetFormatPr baseColWidth="10" defaultRowHeight="14.5" x14ac:dyDescent="0.35"/>
  <cols>
    <col min="3" max="3" width="19.81640625" bestFit="1" customWidth="1"/>
    <col min="4" max="4" width="18.6328125" bestFit="1" customWidth="1"/>
    <col min="8" max="8" width="15.36328125" customWidth="1"/>
    <col min="9" max="9" width="15.7265625" customWidth="1"/>
    <col min="10" max="10" width="14.81640625" customWidth="1"/>
  </cols>
  <sheetData>
    <row r="1" spans="1:12" x14ac:dyDescent="0.35">
      <c r="A1" s="6" t="s">
        <v>18</v>
      </c>
    </row>
    <row r="2" spans="1:12" x14ac:dyDescent="0.35">
      <c r="A2" s="5" t="s">
        <v>17</v>
      </c>
    </row>
    <row r="3" spans="1:12" x14ac:dyDescent="0.35">
      <c r="A3" s="7"/>
    </row>
    <row r="4" spans="1:12" ht="21" x14ac:dyDescent="0.5">
      <c r="A4" s="7"/>
      <c r="B4" s="161" t="s">
        <v>165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1:12" x14ac:dyDescent="0.35">
      <c r="B5" s="23"/>
      <c r="C5" s="23"/>
      <c r="D5" s="23"/>
      <c r="E5" s="23"/>
      <c r="F5" s="23"/>
      <c r="G5" s="24" t="s">
        <v>28</v>
      </c>
      <c r="H5" s="25" t="s">
        <v>29</v>
      </c>
      <c r="I5" s="23" t="s">
        <v>30</v>
      </c>
      <c r="J5" s="25" t="s">
        <v>7</v>
      </c>
      <c r="K5" s="11" t="s">
        <v>24</v>
      </c>
      <c r="L5" s="22"/>
    </row>
    <row r="6" spans="1:12" x14ac:dyDescent="0.35">
      <c r="B6" s="23" t="s">
        <v>0</v>
      </c>
      <c r="C6" s="23" t="s">
        <v>31</v>
      </c>
      <c r="D6" s="23" t="s">
        <v>2</v>
      </c>
      <c r="E6" s="23" t="s">
        <v>3</v>
      </c>
      <c r="F6" s="78" t="s">
        <v>19</v>
      </c>
      <c r="G6" s="26">
        <v>45041</v>
      </c>
      <c r="H6" s="26">
        <v>45066</v>
      </c>
      <c r="I6" s="26">
        <v>45087</v>
      </c>
      <c r="J6" s="26">
        <v>45150</v>
      </c>
      <c r="K6" s="4">
        <v>45199</v>
      </c>
      <c r="L6" s="15"/>
    </row>
    <row r="7" spans="1:12" x14ac:dyDescent="0.35">
      <c r="B7" s="39">
        <v>1</v>
      </c>
      <c r="C7" s="79" t="s">
        <v>118</v>
      </c>
      <c r="D7" s="79" t="s">
        <v>44</v>
      </c>
      <c r="E7" s="79" t="s">
        <v>56</v>
      </c>
      <c r="F7" s="68">
        <f t="shared" ref="F7:F11" si="0">SUM(G7:AC7)</f>
        <v>17</v>
      </c>
      <c r="G7" s="69">
        <v>12</v>
      </c>
      <c r="H7" s="69"/>
      <c r="I7" s="69">
        <v>5</v>
      </c>
      <c r="J7" s="49"/>
      <c r="K7" s="49"/>
      <c r="L7" s="16"/>
    </row>
    <row r="8" spans="1:12" x14ac:dyDescent="0.35">
      <c r="B8" s="80"/>
      <c r="C8" s="97" t="s">
        <v>102</v>
      </c>
      <c r="D8" s="97" t="s">
        <v>103</v>
      </c>
      <c r="E8" s="97" t="s">
        <v>51</v>
      </c>
      <c r="F8" s="80">
        <f t="shared" si="0"/>
        <v>15</v>
      </c>
      <c r="G8" s="50">
        <v>7</v>
      </c>
      <c r="H8" s="50"/>
      <c r="I8" s="50">
        <v>8</v>
      </c>
      <c r="J8" s="49"/>
      <c r="K8" s="49"/>
      <c r="L8" s="16"/>
    </row>
    <row r="9" spans="1:12" x14ac:dyDescent="0.35">
      <c r="B9" s="39">
        <v>2</v>
      </c>
      <c r="C9" s="79" t="s">
        <v>157</v>
      </c>
      <c r="D9" s="79" t="s">
        <v>158</v>
      </c>
      <c r="E9" s="79" t="s">
        <v>59</v>
      </c>
      <c r="F9" s="68">
        <f t="shared" si="0"/>
        <v>14</v>
      </c>
      <c r="G9" s="69">
        <v>3</v>
      </c>
      <c r="H9" s="69">
        <v>7</v>
      </c>
      <c r="I9" s="69">
        <v>4</v>
      </c>
      <c r="J9" s="49"/>
      <c r="K9" s="49"/>
      <c r="L9" s="16"/>
    </row>
    <row r="10" spans="1:12" x14ac:dyDescent="0.35">
      <c r="B10" s="39">
        <v>3</v>
      </c>
      <c r="C10" s="79" t="s">
        <v>54</v>
      </c>
      <c r="D10" s="79" t="s">
        <v>75</v>
      </c>
      <c r="E10" s="79" t="s">
        <v>56</v>
      </c>
      <c r="F10" s="68">
        <f t="shared" si="0"/>
        <v>10</v>
      </c>
      <c r="G10" s="69">
        <v>4</v>
      </c>
      <c r="H10" s="69"/>
      <c r="I10" s="69">
        <v>6</v>
      </c>
      <c r="J10" s="49"/>
      <c r="K10" s="49"/>
      <c r="L10" s="16"/>
    </row>
    <row r="11" spans="1:12" x14ac:dyDescent="0.35">
      <c r="B11" s="50"/>
      <c r="C11" s="49" t="s">
        <v>114</v>
      </c>
      <c r="D11" s="49" t="s">
        <v>115</v>
      </c>
      <c r="E11" s="49" t="s">
        <v>68</v>
      </c>
      <c r="F11" s="47">
        <f t="shared" si="0"/>
        <v>8</v>
      </c>
      <c r="G11" s="50">
        <v>8</v>
      </c>
      <c r="H11" s="50"/>
      <c r="I11" s="50">
        <v>0</v>
      </c>
      <c r="J11" s="49"/>
      <c r="K11" s="49"/>
      <c r="L11" s="16"/>
    </row>
    <row r="12" spans="1:12" x14ac:dyDescent="0.35">
      <c r="L12" s="16"/>
    </row>
    <row r="13" spans="1:12" x14ac:dyDescent="0.35">
      <c r="B13" t="s">
        <v>232</v>
      </c>
    </row>
    <row r="14" spans="1:12" x14ac:dyDescent="0.35">
      <c r="B14" s="1"/>
      <c r="C14" s="1" t="s">
        <v>49</v>
      </c>
      <c r="D14" s="1" t="s">
        <v>50</v>
      </c>
      <c r="E14" s="1" t="s">
        <v>51</v>
      </c>
      <c r="F14" s="24">
        <f>SUM(G14:K14)</f>
        <v>15</v>
      </c>
      <c r="G14" s="2">
        <v>15</v>
      </c>
      <c r="H14" s="2"/>
      <c r="I14" s="2"/>
      <c r="J14" s="49"/>
      <c r="K14" s="49"/>
    </row>
    <row r="15" spans="1:12" x14ac:dyDescent="0.35">
      <c r="B15" s="1"/>
      <c r="C15" s="21" t="s">
        <v>126</v>
      </c>
      <c r="D15" s="21" t="s">
        <v>171</v>
      </c>
      <c r="E15" s="1" t="s">
        <v>37</v>
      </c>
      <c r="F15" s="24">
        <f t="shared" ref="F15:F23" si="1">SUM(G15:K15)</f>
        <v>11</v>
      </c>
      <c r="G15" s="1"/>
      <c r="H15" s="2">
        <v>11</v>
      </c>
      <c r="I15" s="2"/>
      <c r="J15" s="49"/>
      <c r="K15" s="49"/>
    </row>
    <row r="16" spans="1:12" x14ac:dyDescent="0.35">
      <c r="B16" s="1"/>
      <c r="C16" s="21" t="s">
        <v>195</v>
      </c>
      <c r="D16" s="21" t="s">
        <v>196</v>
      </c>
      <c r="E16" s="21" t="s">
        <v>68</v>
      </c>
      <c r="F16" s="24">
        <f t="shared" si="1"/>
        <v>10</v>
      </c>
      <c r="G16" s="1"/>
      <c r="H16" s="1"/>
      <c r="I16" s="2">
        <v>10</v>
      </c>
      <c r="J16" s="49"/>
      <c r="K16" s="49"/>
    </row>
    <row r="17" spans="2:11" x14ac:dyDescent="0.35">
      <c r="B17" s="1"/>
      <c r="C17" s="21" t="s">
        <v>63</v>
      </c>
      <c r="D17" s="21" t="s">
        <v>125</v>
      </c>
      <c r="E17" s="1" t="s">
        <v>37</v>
      </c>
      <c r="F17" s="24">
        <f t="shared" si="1"/>
        <v>9</v>
      </c>
      <c r="G17" s="1"/>
      <c r="H17" s="2">
        <v>9</v>
      </c>
      <c r="I17" s="2"/>
      <c r="J17" s="49"/>
      <c r="K17" s="49"/>
    </row>
    <row r="18" spans="2:11" x14ac:dyDescent="0.35">
      <c r="B18" s="1"/>
      <c r="C18" s="1" t="s">
        <v>149</v>
      </c>
      <c r="D18" s="1" t="s">
        <v>150</v>
      </c>
      <c r="E18" s="1" t="s">
        <v>68</v>
      </c>
      <c r="F18" s="24">
        <f t="shared" si="1"/>
        <v>6</v>
      </c>
      <c r="G18" s="2">
        <v>6</v>
      </c>
      <c r="H18" s="2"/>
      <c r="I18" s="2"/>
      <c r="J18" s="49"/>
      <c r="K18" s="49"/>
    </row>
    <row r="19" spans="2:11" x14ac:dyDescent="0.35">
      <c r="B19" s="1"/>
      <c r="C19" s="21" t="s">
        <v>172</v>
      </c>
      <c r="D19" s="21" t="s">
        <v>53</v>
      </c>
      <c r="E19" s="1" t="s">
        <v>37</v>
      </c>
      <c r="F19" s="24">
        <f t="shared" si="1"/>
        <v>6</v>
      </c>
      <c r="G19" s="1"/>
      <c r="H19" s="2">
        <v>6</v>
      </c>
      <c r="I19" s="2"/>
      <c r="J19" s="49"/>
      <c r="K19" s="49"/>
    </row>
    <row r="20" spans="2:11" x14ac:dyDescent="0.35">
      <c r="B20" s="1"/>
      <c r="C20" s="21" t="s">
        <v>126</v>
      </c>
      <c r="D20" s="21" t="s">
        <v>173</v>
      </c>
      <c r="E20" s="1" t="s">
        <v>37</v>
      </c>
      <c r="F20" s="24">
        <f t="shared" si="1"/>
        <v>5</v>
      </c>
      <c r="G20" s="1"/>
      <c r="H20" s="2">
        <v>5</v>
      </c>
      <c r="I20" s="2"/>
      <c r="J20" s="49"/>
      <c r="K20" s="49"/>
    </row>
    <row r="21" spans="2:11" x14ac:dyDescent="0.35">
      <c r="B21" s="1"/>
      <c r="C21" s="21" t="s">
        <v>145</v>
      </c>
      <c r="D21" s="21" t="s">
        <v>159</v>
      </c>
      <c r="E21" s="1" t="s">
        <v>68</v>
      </c>
      <c r="F21" s="24">
        <f t="shared" si="1"/>
        <v>3</v>
      </c>
      <c r="G21" s="1"/>
      <c r="H21" s="2">
        <v>3</v>
      </c>
      <c r="I21" s="2"/>
      <c r="J21" s="49"/>
      <c r="K21" s="49"/>
    </row>
    <row r="22" spans="2:11" x14ac:dyDescent="0.35">
      <c r="B22" s="1"/>
      <c r="C22" s="21" t="s">
        <v>174</v>
      </c>
      <c r="D22" s="21" t="s">
        <v>175</v>
      </c>
      <c r="E22" s="1" t="s">
        <v>176</v>
      </c>
      <c r="F22" s="24">
        <f t="shared" si="1"/>
        <v>2</v>
      </c>
      <c r="G22" s="1"/>
      <c r="H22" s="2">
        <v>2</v>
      </c>
      <c r="I22" s="2"/>
      <c r="J22" s="49"/>
      <c r="K22" s="49"/>
    </row>
    <row r="23" spans="2:11" x14ac:dyDescent="0.35">
      <c r="B23" s="1"/>
      <c r="C23" s="21" t="s">
        <v>98</v>
      </c>
      <c r="D23" s="21" t="s">
        <v>104</v>
      </c>
      <c r="E23" s="21" t="s">
        <v>62</v>
      </c>
      <c r="F23" s="24">
        <f t="shared" si="1"/>
        <v>0</v>
      </c>
      <c r="G23" s="55">
        <v>0</v>
      </c>
      <c r="H23" s="2"/>
      <c r="I23" s="2"/>
      <c r="J23" s="49"/>
      <c r="K23" s="49"/>
    </row>
  </sheetData>
  <sortState xmlns:xlrd2="http://schemas.microsoft.com/office/spreadsheetml/2017/richdata2" ref="C7:I23">
    <sortCondition descending="1" ref="F7:F23"/>
  </sortState>
  <mergeCells count="1">
    <mergeCell ref="B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96FB-FD9C-4242-ABE1-283A96F8F633}">
  <dimension ref="A1:L16"/>
  <sheetViews>
    <sheetView zoomScale="80" zoomScaleNormal="80" workbookViewId="0">
      <selection activeCell="I24" sqref="I24"/>
    </sheetView>
  </sheetViews>
  <sheetFormatPr baseColWidth="10" defaultRowHeight="14.5" x14ac:dyDescent="0.35"/>
  <cols>
    <col min="3" max="3" width="19.81640625" bestFit="1" customWidth="1"/>
    <col min="4" max="4" width="18.6328125" bestFit="1" customWidth="1"/>
    <col min="6" max="6" width="10.81640625" customWidth="1"/>
    <col min="7" max="7" width="12.6328125" customWidth="1"/>
    <col min="8" max="8" width="14.90625" customWidth="1"/>
    <col min="9" max="9" width="15.453125" customWidth="1"/>
    <col min="10" max="10" width="14.453125" customWidth="1"/>
  </cols>
  <sheetData>
    <row r="1" spans="1:12" x14ac:dyDescent="0.35">
      <c r="A1" s="6" t="s">
        <v>18</v>
      </c>
    </row>
    <row r="2" spans="1:12" x14ac:dyDescent="0.35">
      <c r="A2" s="5" t="s">
        <v>17</v>
      </c>
    </row>
    <row r="3" spans="1:12" x14ac:dyDescent="0.35">
      <c r="A3" s="7"/>
    </row>
    <row r="4" spans="1:12" ht="21" x14ac:dyDescent="0.5">
      <c r="A4" s="7"/>
      <c r="B4" s="161" t="s">
        <v>164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1:12" x14ac:dyDescent="0.35">
      <c r="B5" s="23"/>
      <c r="C5" s="23"/>
      <c r="D5" s="23"/>
      <c r="E5" s="23"/>
      <c r="F5" s="23"/>
      <c r="G5" s="24" t="s">
        <v>28</v>
      </c>
      <c r="H5" s="25" t="s">
        <v>29</v>
      </c>
      <c r="I5" s="23" t="s">
        <v>30</v>
      </c>
      <c r="J5" s="25" t="s">
        <v>7</v>
      </c>
      <c r="K5" s="11" t="s">
        <v>24</v>
      </c>
      <c r="L5" s="22"/>
    </row>
    <row r="6" spans="1:12" x14ac:dyDescent="0.35">
      <c r="B6" s="23" t="s">
        <v>0</v>
      </c>
      <c r="C6" s="23" t="s">
        <v>31</v>
      </c>
      <c r="D6" s="23" t="s">
        <v>2</v>
      </c>
      <c r="E6" s="23" t="s">
        <v>3</v>
      </c>
      <c r="F6" s="78" t="s">
        <v>19</v>
      </c>
      <c r="G6" s="26">
        <v>45041</v>
      </c>
      <c r="H6" s="26">
        <v>45066</v>
      </c>
      <c r="I6" s="26">
        <v>45087</v>
      </c>
      <c r="J6" s="26">
        <v>45150</v>
      </c>
      <c r="K6" s="4">
        <v>45199</v>
      </c>
      <c r="L6" s="15"/>
    </row>
    <row r="7" spans="1:12" x14ac:dyDescent="0.35">
      <c r="B7" s="39">
        <v>1</v>
      </c>
      <c r="C7" s="79" t="s">
        <v>114</v>
      </c>
      <c r="D7" s="79" t="s">
        <v>115</v>
      </c>
      <c r="E7" s="79" t="s">
        <v>68</v>
      </c>
      <c r="F7" s="68">
        <f t="shared" ref="F7:F11" si="0">SUM(G7:AC7)</f>
        <v>20</v>
      </c>
      <c r="G7" s="77"/>
      <c r="H7" s="69">
        <v>10</v>
      </c>
      <c r="I7" s="69">
        <v>10</v>
      </c>
      <c r="J7" s="49"/>
      <c r="K7" s="49"/>
      <c r="L7" s="16"/>
    </row>
    <row r="8" spans="1:12" x14ac:dyDescent="0.35">
      <c r="B8" s="39">
        <v>2</v>
      </c>
      <c r="C8" s="79" t="s">
        <v>63</v>
      </c>
      <c r="D8" s="79" t="s">
        <v>125</v>
      </c>
      <c r="E8" s="79" t="s">
        <v>109</v>
      </c>
      <c r="F8" s="68">
        <f t="shared" si="0"/>
        <v>11</v>
      </c>
      <c r="G8" s="69">
        <v>6</v>
      </c>
      <c r="H8" s="69">
        <v>5</v>
      </c>
      <c r="I8" s="69"/>
      <c r="J8" s="49"/>
      <c r="K8" s="49"/>
      <c r="L8" s="16"/>
    </row>
    <row r="9" spans="1:12" x14ac:dyDescent="0.35">
      <c r="B9" s="39">
        <v>3</v>
      </c>
      <c r="C9" s="79" t="s">
        <v>54</v>
      </c>
      <c r="D9" s="79" t="s">
        <v>55</v>
      </c>
      <c r="E9" s="79" t="s">
        <v>56</v>
      </c>
      <c r="F9" s="68">
        <f t="shared" si="0"/>
        <v>9</v>
      </c>
      <c r="G9" s="69">
        <v>2</v>
      </c>
      <c r="H9" s="69"/>
      <c r="I9" s="69">
        <v>7</v>
      </c>
      <c r="J9" s="49"/>
      <c r="K9" s="49"/>
      <c r="L9" s="16"/>
    </row>
    <row r="10" spans="1:12" x14ac:dyDescent="0.35">
      <c r="B10" s="2">
        <v>4</v>
      </c>
      <c r="C10" s="77" t="s">
        <v>149</v>
      </c>
      <c r="D10" s="77" t="s">
        <v>150</v>
      </c>
      <c r="E10" s="77" t="s">
        <v>68</v>
      </c>
      <c r="F10" s="68">
        <f t="shared" si="0"/>
        <v>6</v>
      </c>
      <c r="G10" s="77"/>
      <c r="H10" s="69">
        <v>3</v>
      </c>
      <c r="I10" s="69">
        <v>3</v>
      </c>
      <c r="J10" s="49"/>
      <c r="K10" s="49"/>
      <c r="L10" s="16"/>
    </row>
    <row r="11" spans="1:12" x14ac:dyDescent="0.35">
      <c r="B11" s="2">
        <v>5</v>
      </c>
      <c r="C11" s="77" t="s">
        <v>162</v>
      </c>
      <c r="D11" s="77" t="s">
        <v>163</v>
      </c>
      <c r="E11" s="77" t="s">
        <v>59</v>
      </c>
      <c r="F11" s="68">
        <f t="shared" si="0"/>
        <v>1</v>
      </c>
      <c r="G11" s="69">
        <v>0</v>
      </c>
      <c r="H11" s="69">
        <v>1</v>
      </c>
      <c r="I11" s="69"/>
      <c r="J11" s="49"/>
      <c r="K11" s="49"/>
    </row>
    <row r="13" spans="1:12" x14ac:dyDescent="0.35">
      <c r="B13" t="s">
        <v>232</v>
      </c>
    </row>
    <row r="14" spans="1:12" x14ac:dyDescent="0.35">
      <c r="B14" s="1"/>
      <c r="C14" s="1" t="s">
        <v>154</v>
      </c>
      <c r="D14" s="1" t="s">
        <v>159</v>
      </c>
      <c r="E14" s="1" t="s">
        <v>68</v>
      </c>
      <c r="F14" s="24">
        <f>SUM(G14:K14)</f>
        <v>9</v>
      </c>
      <c r="G14" s="2">
        <v>9</v>
      </c>
      <c r="H14" s="2"/>
      <c r="I14" s="2"/>
      <c r="J14" s="49"/>
      <c r="K14" s="49"/>
    </row>
    <row r="15" spans="1:12" x14ac:dyDescent="0.35">
      <c r="B15" s="1"/>
      <c r="C15" s="1" t="s">
        <v>160</v>
      </c>
      <c r="D15" s="1" t="s">
        <v>161</v>
      </c>
      <c r="E15" s="1" t="s">
        <v>62</v>
      </c>
      <c r="F15" s="24">
        <f t="shared" ref="F15:F16" si="1">SUM(G15:K15)</f>
        <v>4</v>
      </c>
      <c r="G15" s="2">
        <v>4</v>
      </c>
      <c r="H15" s="2"/>
      <c r="I15" s="2"/>
      <c r="J15" s="49"/>
      <c r="K15" s="49"/>
    </row>
    <row r="16" spans="1:12" x14ac:dyDescent="0.35">
      <c r="B16" s="1"/>
      <c r="C16" s="21" t="s">
        <v>126</v>
      </c>
      <c r="D16" s="21" t="s">
        <v>171</v>
      </c>
      <c r="E16" s="1" t="s">
        <v>37</v>
      </c>
      <c r="F16" s="24">
        <f t="shared" si="1"/>
        <v>2</v>
      </c>
      <c r="G16" s="1"/>
      <c r="H16" s="2">
        <v>2</v>
      </c>
      <c r="I16" s="2"/>
      <c r="J16" s="49"/>
      <c r="K16" s="49"/>
    </row>
  </sheetData>
  <sortState xmlns:xlrd2="http://schemas.microsoft.com/office/spreadsheetml/2017/richdata2" ref="C7:I14">
    <sortCondition descending="1" ref="F7:F14"/>
  </sortState>
  <mergeCells count="1">
    <mergeCell ref="B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CDA9-C74D-4506-B008-58DBC4715861}">
  <dimension ref="A1:AD40"/>
  <sheetViews>
    <sheetView topLeftCell="A3" zoomScale="70" zoomScaleNormal="70" workbookViewId="0">
      <selection activeCell="B17" sqref="B17"/>
    </sheetView>
  </sheetViews>
  <sheetFormatPr baseColWidth="10" defaultRowHeight="14.5" x14ac:dyDescent="0.35"/>
  <cols>
    <col min="1" max="1" width="7.36328125" customWidth="1"/>
    <col min="3" max="3" width="27.90625" bestFit="1" customWidth="1"/>
    <col min="4" max="4" width="21.81640625" bestFit="1" customWidth="1"/>
    <col min="6" max="6" width="8.54296875" customWidth="1"/>
    <col min="7" max="7" width="13" bestFit="1" customWidth="1"/>
    <col min="8" max="8" width="6.7265625" customWidth="1"/>
    <col min="9" max="9" width="7" customWidth="1"/>
    <col min="10" max="10" width="6.453125" customWidth="1"/>
    <col min="11" max="11" width="6.81640625" customWidth="1"/>
    <col min="12" max="12" width="6.36328125" customWidth="1"/>
    <col min="13" max="13" width="6.1796875" customWidth="1"/>
    <col min="14" max="14" width="12.54296875" bestFit="1" customWidth="1"/>
    <col min="15" max="15" width="9.81640625" customWidth="1"/>
    <col min="16" max="16" width="7.6328125" customWidth="1"/>
    <col min="17" max="17" width="7.08984375" customWidth="1"/>
    <col min="18" max="18" width="6.7265625" customWidth="1"/>
    <col min="19" max="19" width="6.6328125" customWidth="1"/>
    <col min="20" max="20" width="6.7265625" customWidth="1"/>
    <col min="21" max="21" width="5.81640625" customWidth="1"/>
    <col min="22" max="22" width="12.453125" customWidth="1"/>
    <col min="23" max="25" width="7.6328125" customWidth="1"/>
    <col min="26" max="26" width="6.36328125" customWidth="1"/>
    <col min="27" max="27" width="7.6328125" customWidth="1"/>
    <col min="28" max="28" width="8.54296875" customWidth="1"/>
    <col min="29" max="29" width="7.6328125" customWidth="1"/>
    <col min="30" max="30" width="6.0898437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3" t="s">
        <v>70</v>
      </c>
    </row>
    <row r="4" spans="1:30" ht="23.5" x14ac:dyDescent="0.55000000000000004">
      <c r="A4" s="7"/>
      <c r="B4" s="140" t="s">
        <v>106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2"/>
    </row>
    <row r="5" spans="1:30" s="40" customFormat="1" x14ac:dyDescent="0.35">
      <c r="B5" s="34"/>
      <c r="C5" s="34"/>
      <c r="D5" s="34"/>
      <c r="E5" s="34"/>
      <c r="F5" s="34"/>
      <c r="G5" s="34"/>
      <c r="H5" s="134" t="s">
        <v>4</v>
      </c>
      <c r="I5" s="134"/>
      <c r="J5" s="134" t="s">
        <v>5</v>
      </c>
      <c r="K5" s="134"/>
      <c r="L5" s="134" t="s">
        <v>6</v>
      </c>
      <c r="M5" s="134"/>
      <c r="N5" s="33" t="s">
        <v>7</v>
      </c>
      <c r="O5" s="47" t="s">
        <v>8</v>
      </c>
      <c r="P5" s="134" t="s">
        <v>9</v>
      </c>
      <c r="Q5" s="134"/>
      <c r="R5" s="139" t="s">
        <v>10</v>
      </c>
      <c r="S5" s="138"/>
      <c r="T5" s="134" t="s">
        <v>11</v>
      </c>
      <c r="U5" s="134"/>
      <c r="V5" s="33" t="s">
        <v>12</v>
      </c>
      <c r="W5" s="133" t="s">
        <v>13</v>
      </c>
      <c r="X5" s="133"/>
      <c r="Y5" s="134" t="s">
        <v>14</v>
      </c>
      <c r="Z5" s="134"/>
      <c r="AA5" s="134" t="s">
        <v>15</v>
      </c>
      <c r="AB5" s="134"/>
      <c r="AC5" s="135" t="s">
        <v>16</v>
      </c>
      <c r="AD5" s="135"/>
    </row>
    <row r="6" spans="1:30" s="40" customFormat="1" x14ac:dyDescent="0.35">
      <c r="B6" s="34" t="s">
        <v>0</v>
      </c>
      <c r="C6" s="34" t="s">
        <v>1</v>
      </c>
      <c r="D6" s="34" t="s">
        <v>2</v>
      </c>
      <c r="E6" s="34" t="s">
        <v>3</v>
      </c>
      <c r="F6" s="34" t="s">
        <v>19</v>
      </c>
      <c r="G6" s="34" t="s">
        <v>220</v>
      </c>
      <c r="H6" s="36">
        <v>44989</v>
      </c>
      <c r="I6" s="36">
        <v>44990</v>
      </c>
      <c r="J6" s="36">
        <v>45010</v>
      </c>
      <c r="K6" s="36">
        <v>45011</v>
      </c>
      <c r="L6" s="36">
        <v>45045</v>
      </c>
      <c r="M6" s="36">
        <v>45046</v>
      </c>
      <c r="N6" s="36">
        <v>45060</v>
      </c>
      <c r="O6" s="48">
        <v>45064</v>
      </c>
      <c r="P6" s="36">
        <v>45073</v>
      </c>
      <c r="Q6" s="36">
        <v>45074</v>
      </c>
      <c r="R6" s="36">
        <v>45080</v>
      </c>
      <c r="S6" s="36">
        <v>45081</v>
      </c>
      <c r="T6" s="36">
        <v>45101</v>
      </c>
      <c r="U6" s="36">
        <v>45102</v>
      </c>
      <c r="V6" s="36">
        <v>45150</v>
      </c>
      <c r="W6" s="37">
        <v>45164</v>
      </c>
      <c r="X6" s="37">
        <v>45165</v>
      </c>
      <c r="Y6" s="36">
        <v>45185</v>
      </c>
      <c r="Z6" s="36">
        <v>45186</v>
      </c>
      <c r="AA6" s="36">
        <v>45206</v>
      </c>
      <c r="AB6" s="36">
        <v>45207</v>
      </c>
      <c r="AC6" s="38">
        <v>45220</v>
      </c>
      <c r="AD6" s="38">
        <v>45221</v>
      </c>
    </row>
    <row r="7" spans="1:30" x14ac:dyDescent="0.35">
      <c r="B7" s="39">
        <v>1</v>
      </c>
      <c r="C7" s="79" t="s">
        <v>116</v>
      </c>
      <c r="D7" s="79" t="s">
        <v>147</v>
      </c>
      <c r="E7" s="79" t="s">
        <v>37</v>
      </c>
      <c r="F7" s="68">
        <f t="shared" ref="F7:F12" si="0">SUM(H7:AD7)</f>
        <v>56.5</v>
      </c>
      <c r="G7" s="68" t="s">
        <v>221</v>
      </c>
      <c r="H7" s="2" t="s">
        <v>65</v>
      </c>
      <c r="I7" s="2" t="s">
        <v>65</v>
      </c>
      <c r="J7" s="2" t="s">
        <v>65</v>
      </c>
      <c r="K7" s="2" t="s">
        <v>65</v>
      </c>
      <c r="L7" s="2">
        <v>5</v>
      </c>
      <c r="M7" s="2">
        <v>10</v>
      </c>
      <c r="N7" s="2" t="s">
        <v>65</v>
      </c>
      <c r="O7" s="49"/>
      <c r="P7" s="2">
        <v>8</v>
      </c>
      <c r="Q7" s="57">
        <v>9</v>
      </c>
      <c r="R7" s="2">
        <v>13</v>
      </c>
      <c r="S7" s="2">
        <v>5</v>
      </c>
      <c r="T7" s="2"/>
      <c r="U7" s="2"/>
      <c r="V7" s="62"/>
      <c r="W7" s="1">
        <f>1*1.5</f>
        <v>1.5</v>
      </c>
      <c r="X7" s="1">
        <f>5</f>
        <v>5</v>
      </c>
      <c r="Y7" s="42"/>
      <c r="Z7" s="42"/>
      <c r="AA7" s="42"/>
      <c r="AB7" s="42"/>
      <c r="AC7" s="49"/>
      <c r="AD7" s="49"/>
    </row>
    <row r="8" spans="1:30" x14ac:dyDescent="0.35">
      <c r="B8" s="39">
        <v>2</v>
      </c>
      <c r="C8" s="79" t="s">
        <v>94</v>
      </c>
      <c r="D8" s="79" t="s">
        <v>55</v>
      </c>
      <c r="E8" s="79" t="s">
        <v>45</v>
      </c>
      <c r="F8" s="68">
        <f t="shared" si="0"/>
        <v>44</v>
      </c>
      <c r="G8" s="68" t="s">
        <v>221</v>
      </c>
      <c r="H8" s="2" t="s">
        <v>91</v>
      </c>
      <c r="I8" s="2" t="s">
        <v>91</v>
      </c>
      <c r="J8" s="2">
        <v>8</v>
      </c>
      <c r="K8" s="2" t="s">
        <v>91</v>
      </c>
      <c r="L8" s="2">
        <v>10</v>
      </c>
      <c r="M8" s="2">
        <v>2</v>
      </c>
      <c r="N8" s="2" t="s">
        <v>65</v>
      </c>
      <c r="O8" s="49"/>
      <c r="P8" s="2">
        <v>6</v>
      </c>
      <c r="Q8" s="57">
        <v>2</v>
      </c>
      <c r="R8" s="2"/>
      <c r="S8" s="2"/>
      <c r="T8" s="2">
        <v>7</v>
      </c>
      <c r="U8" s="2">
        <v>9</v>
      </c>
      <c r="V8" s="62"/>
      <c r="W8" s="1"/>
      <c r="X8" s="1"/>
      <c r="Y8" s="42"/>
      <c r="Z8" s="42"/>
      <c r="AA8" s="42"/>
      <c r="AB8" s="42"/>
      <c r="AC8" s="49"/>
      <c r="AD8" s="49"/>
    </row>
    <row r="9" spans="1:30" ht="15" thickBot="1" x14ac:dyDescent="0.4">
      <c r="B9" s="111">
        <v>3</v>
      </c>
      <c r="C9" s="112" t="s">
        <v>43</v>
      </c>
      <c r="D9" s="112" t="s">
        <v>44</v>
      </c>
      <c r="E9" s="112" t="s">
        <v>45</v>
      </c>
      <c r="F9" s="113">
        <f t="shared" si="0"/>
        <v>36.5</v>
      </c>
      <c r="G9" s="113" t="s">
        <v>221</v>
      </c>
      <c r="H9" s="116">
        <v>9</v>
      </c>
      <c r="I9" s="116" t="s">
        <v>65</v>
      </c>
      <c r="J9" s="116">
        <v>11</v>
      </c>
      <c r="K9" s="116" t="s">
        <v>91</v>
      </c>
      <c r="L9" s="116" t="s">
        <v>65</v>
      </c>
      <c r="M9" s="116" t="s">
        <v>65</v>
      </c>
      <c r="N9" s="116" t="s">
        <v>65</v>
      </c>
      <c r="O9" s="117"/>
      <c r="P9" s="116"/>
      <c r="Q9" s="123"/>
      <c r="R9" s="116"/>
      <c r="S9" s="116"/>
      <c r="T9" s="116"/>
      <c r="U9" s="116"/>
      <c r="V9" s="124"/>
      <c r="W9" s="125">
        <f>11*1.5</f>
        <v>16.5</v>
      </c>
      <c r="X9" s="125"/>
      <c r="Y9" s="115"/>
      <c r="Z9" s="115"/>
      <c r="AA9" s="115"/>
      <c r="AB9" s="115"/>
      <c r="AC9" s="117"/>
      <c r="AD9" s="117"/>
    </row>
    <row r="10" spans="1:30" x14ac:dyDescent="0.35">
      <c r="B10" s="89">
        <v>4</v>
      </c>
      <c r="C10" s="105" t="s">
        <v>63</v>
      </c>
      <c r="D10" s="105" t="s">
        <v>125</v>
      </c>
      <c r="E10" s="105" t="s">
        <v>37</v>
      </c>
      <c r="F10" s="106">
        <f t="shared" si="0"/>
        <v>33.5</v>
      </c>
      <c r="G10" s="106" t="s">
        <v>221</v>
      </c>
      <c r="H10" s="89" t="s">
        <v>65</v>
      </c>
      <c r="I10" s="89" t="s">
        <v>65</v>
      </c>
      <c r="J10" s="89" t="s">
        <v>65</v>
      </c>
      <c r="K10" s="89" t="s">
        <v>65</v>
      </c>
      <c r="L10" s="89" t="s">
        <v>65</v>
      </c>
      <c r="M10" s="89" t="s">
        <v>65</v>
      </c>
      <c r="N10" s="89">
        <v>10</v>
      </c>
      <c r="O10" s="109"/>
      <c r="P10" s="89"/>
      <c r="Q10" s="121"/>
      <c r="R10" s="89">
        <v>7</v>
      </c>
      <c r="S10" s="89">
        <v>3</v>
      </c>
      <c r="T10" s="89"/>
      <c r="U10" s="89"/>
      <c r="V10" s="122"/>
      <c r="W10" s="119">
        <f>9*1.5</f>
        <v>13.5</v>
      </c>
      <c r="X10" s="119"/>
      <c r="Y10" s="108"/>
      <c r="Z10" s="108"/>
      <c r="AA10" s="108"/>
      <c r="AB10" s="108"/>
      <c r="AC10" s="109"/>
      <c r="AD10" s="109"/>
    </row>
    <row r="11" spans="1:30" x14ac:dyDescent="0.35">
      <c r="B11" s="2">
        <v>5</v>
      </c>
      <c r="C11" s="77" t="s">
        <v>41</v>
      </c>
      <c r="D11" s="77" t="s">
        <v>42</v>
      </c>
      <c r="E11" s="77" t="s">
        <v>37</v>
      </c>
      <c r="F11" s="68">
        <f t="shared" si="0"/>
        <v>32</v>
      </c>
      <c r="G11" s="68" t="s">
        <v>221</v>
      </c>
      <c r="H11" s="2">
        <v>4</v>
      </c>
      <c r="I11" s="2">
        <v>6</v>
      </c>
      <c r="J11" s="2" t="s">
        <v>91</v>
      </c>
      <c r="K11" s="2" t="s">
        <v>91</v>
      </c>
      <c r="L11" s="2" t="s">
        <v>65</v>
      </c>
      <c r="M11" s="2" t="s">
        <v>65</v>
      </c>
      <c r="N11" s="2">
        <v>3</v>
      </c>
      <c r="O11" s="49"/>
      <c r="P11" s="2">
        <v>4</v>
      </c>
      <c r="Q11" s="57">
        <v>4</v>
      </c>
      <c r="R11" s="2">
        <v>2</v>
      </c>
      <c r="S11" s="2">
        <v>9</v>
      </c>
      <c r="T11" s="2"/>
      <c r="U11" s="2"/>
      <c r="V11" s="62"/>
      <c r="W11" s="1"/>
      <c r="X11" s="1"/>
      <c r="Y11" s="42"/>
      <c r="Z11" s="42"/>
      <c r="AA11" s="42"/>
      <c r="AB11" s="42"/>
      <c r="AC11" s="49"/>
      <c r="AD11" s="49"/>
    </row>
    <row r="12" spans="1:30" x14ac:dyDescent="0.35">
      <c r="B12" s="2">
        <v>6</v>
      </c>
      <c r="C12" s="77" t="s">
        <v>97</v>
      </c>
      <c r="D12" s="77" t="s">
        <v>75</v>
      </c>
      <c r="E12" s="77" t="s">
        <v>45</v>
      </c>
      <c r="F12" s="68">
        <f t="shared" si="0"/>
        <v>30</v>
      </c>
      <c r="G12" s="68" t="s">
        <v>221</v>
      </c>
      <c r="H12" s="2" t="s">
        <v>91</v>
      </c>
      <c r="I12" s="2" t="s">
        <v>91</v>
      </c>
      <c r="J12" s="2">
        <v>4</v>
      </c>
      <c r="K12" s="2" t="s">
        <v>91</v>
      </c>
      <c r="L12" s="2">
        <v>2</v>
      </c>
      <c r="M12" s="2">
        <v>3</v>
      </c>
      <c r="N12" s="2" t="s">
        <v>65</v>
      </c>
      <c r="O12" s="49"/>
      <c r="P12" s="57">
        <v>11</v>
      </c>
      <c r="Q12" s="57">
        <v>6</v>
      </c>
      <c r="R12" s="2"/>
      <c r="S12" s="2"/>
      <c r="T12" s="2"/>
      <c r="U12" s="2">
        <v>4</v>
      </c>
      <c r="V12" s="62"/>
      <c r="W12" s="1"/>
      <c r="X12" s="1"/>
      <c r="Y12" s="42"/>
      <c r="Z12" s="42"/>
      <c r="AA12" s="42"/>
      <c r="AB12" s="42"/>
      <c r="AC12" s="49"/>
      <c r="AD12" s="49"/>
    </row>
    <row r="13" spans="1:30" x14ac:dyDescent="0.35">
      <c r="B13" s="2">
        <v>7</v>
      </c>
      <c r="C13" s="77" t="s">
        <v>63</v>
      </c>
      <c r="D13" s="77" t="s">
        <v>64</v>
      </c>
      <c r="E13" s="77" t="s">
        <v>37</v>
      </c>
      <c r="F13" s="100">
        <f>SUM(H13:AD13)</f>
        <v>28</v>
      </c>
      <c r="G13" s="100" t="s">
        <v>221</v>
      </c>
      <c r="H13" s="2" t="s">
        <v>65</v>
      </c>
      <c r="I13" s="2">
        <v>9</v>
      </c>
      <c r="J13" s="2" t="s">
        <v>91</v>
      </c>
      <c r="K13" s="2" t="s">
        <v>91</v>
      </c>
      <c r="L13" s="2">
        <v>7</v>
      </c>
      <c r="M13" s="2">
        <v>5</v>
      </c>
      <c r="N13" s="2">
        <v>7</v>
      </c>
      <c r="O13" s="49"/>
      <c r="P13" s="57"/>
      <c r="Q13" s="57"/>
      <c r="R13" s="2"/>
      <c r="S13" s="2"/>
      <c r="T13" s="2"/>
      <c r="U13" s="2"/>
      <c r="V13" s="62"/>
      <c r="W13" s="1"/>
      <c r="X13" s="1"/>
      <c r="Y13" s="42"/>
      <c r="Z13" s="42"/>
      <c r="AA13" s="42"/>
      <c r="AB13" s="42"/>
      <c r="AC13" s="49"/>
      <c r="AD13" s="49"/>
    </row>
    <row r="14" spans="1:30" x14ac:dyDescent="0.35">
      <c r="B14" s="2">
        <v>8</v>
      </c>
      <c r="C14" s="77" t="s">
        <v>33</v>
      </c>
      <c r="D14" s="77" t="s">
        <v>34</v>
      </c>
      <c r="E14" s="77" t="s">
        <v>37</v>
      </c>
      <c r="F14" s="68">
        <f>SUM(H14:AD14)</f>
        <v>20</v>
      </c>
      <c r="G14" s="68" t="s">
        <v>221</v>
      </c>
      <c r="H14" s="2">
        <v>6</v>
      </c>
      <c r="I14" s="2" t="s">
        <v>65</v>
      </c>
      <c r="J14" s="2" t="s">
        <v>91</v>
      </c>
      <c r="K14" s="2" t="s">
        <v>91</v>
      </c>
      <c r="L14" s="2" t="s">
        <v>65</v>
      </c>
      <c r="M14" s="2" t="s">
        <v>65</v>
      </c>
      <c r="N14" s="2" t="s">
        <v>65</v>
      </c>
      <c r="O14" s="49"/>
      <c r="P14" s="57">
        <v>3</v>
      </c>
      <c r="Q14" s="57"/>
      <c r="R14" s="2">
        <v>5</v>
      </c>
      <c r="S14" s="2"/>
      <c r="T14" s="2"/>
      <c r="U14" s="2"/>
      <c r="V14" s="62"/>
      <c r="W14" s="1">
        <f>4*1.5</f>
        <v>6</v>
      </c>
      <c r="X14" s="1"/>
      <c r="Y14" s="42"/>
      <c r="Z14" s="42"/>
      <c r="AA14" s="42"/>
      <c r="AB14" s="42"/>
      <c r="AC14" s="49"/>
      <c r="AD14" s="49"/>
    </row>
    <row r="16" spans="1:30" x14ac:dyDescent="0.35">
      <c r="B16" t="s">
        <v>239</v>
      </c>
    </row>
    <row r="17" spans="2:30" x14ac:dyDescent="0.35">
      <c r="B17" s="1"/>
      <c r="C17" s="21" t="s">
        <v>63</v>
      </c>
      <c r="D17" s="21" t="s">
        <v>218</v>
      </c>
      <c r="E17" s="21" t="s">
        <v>109</v>
      </c>
      <c r="F17" s="39">
        <f t="shared" ref="F17:F40" si="1">SUM(H17:AD17)</f>
        <v>29</v>
      </c>
      <c r="G17" s="39"/>
      <c r="H17" s="1"/>
      <c r="I17" s="1"/>
      <c r="J17" s="1"/>
      <c r="K17" s="1"/>
      <c r="L17" s="1"/>
      <c r="M17" s="1"/>
      <c r="N17" s="1"/>
      <c r="O17" s="49"/>
      <c r="P17" s="14"/>
      <c r="Q17" s="14"/>
      <c r="R17" s="1"/>
      <c r="S17" s="1"/>
      <c r="T17" s="1"/>
      <c r="U17" s="1"/>
      <c r="V17" s="62"/>
      <c r="W17" s="1">
        <f>14*1.5</f>
        <v>21</v>
      </c>
      <c r="X17" s="1">
        <f>8</f>
        <v>8</v>
      </c>
      <c r="Y17" s="42"/>
      <c r="Z17" s="42"/>
      <c r="AA17" s="42"/>
      <c r="AB17" s="42"/>
      <c r="AC17" s="49"/>
      <c r="AD17" s="49"/>
    </row>
    <row r="18" spans="2:30" x14ac:dyDescent="0.35">
      <c r="B18" s="1"/>
      <c r="C18" s="1" t="s">
        <v>126</v>
      </c>
      <c r="D18" s="1" t="s">
        <v>130</v>
      </c>
      <c r="E18" s="1" t="s">
        <v>37</v>
      </c>
      <c r="F18" s="39">
        <f t="shared" si="1"/>
        <v>27</v>
      </c>
      <c r="G18" s="39"/>
      <c r="H18" s="2" t="s">
        <v>65</v>
      </c>
      <c r="I18" s="2" t="s">
        <v>65</v>
      </c>
      <c r="J18" s="2" t="s">
        <v>65</v>
      </c>
      <c r="K18" s="2" t="s">
        <v>65</v>
      </c>
      <c r="L18" s="2" t="s">
        <v>65</v>
      </c>
      <c r="M18" s="2" t="s">
        <v>65</v>
      </c>
      <c r="N18" s="2">
        <v>5</v>
      </c>
      <c r="O18" s="49"/>
      <c r="P18" s="57"/>
      <c r="Q18" s="57"/>
      <c r="R18" s="2">
        <v>10</v>
      </c>
      <c r="S18" s="2">
        <v>12</v>
      </c>
      <c r="T18" s="2"/>
      <c r="U18" s="2"/>
      <c r="V18" s="62"/>
      <c r="W18" s="1"/>
      <c r="X18" s="1"/>
      <c r="Y18" s="42"/>
      <c r="Z18" s="42"/>
      <c r="AA18" s="42"/>
      <c r="AB18" s="42"/>
      <c r="AC18" s="49"/>
      <c r="AD18" s="49"/>
    </row>
    <row r="19" spans="2:30" x14ac:dyDescent="0.35">
      <c r="B19" s="1"/>
      <c r="C19" s="21" t="s">
        <v>206</v>
      </c>
      <c r="D19" s="21" t="s">
        <v>207</v>
      </c>
      <c r="E19" s="21" t="s">
        <v>51</v>
      </c>
      <c r="F19" s="39">
        <f t="shared" si="1"/>
        <v>26.5</v>
      </c>
      <c r="G19" s="39"/>
      <c r="H19" s="1"/>
      <c r="I19" s="1"/>
      <c r="J19" s="1"/>
      <c r="K19" s="1"/>
      <c r="L19" s="1"/>
      <c r="M19" s="1"/>
      <c r="N19" s="1"/>
      <c r="O19" s="49"/>
      <c r="P19" s="14"/>
      <c r="Q19" s="14"/>
      <c r="R19" s="1"/>
      <c r="S19" s="1"/>
      <c r="T19" s="2">
        <v>10</v>
      </c>
      <c r="U19" s="2">
        <v>6</v>
      </c>
      <c r="V19" s="62"/>
      <c r="W19" s="1">
        <f>7*1.5</f>
        <v>10.5</v>
      </c>
      <c r="X19" s="1"/>
      <c r="Y19" s="42"/>
      <c r="Z19" s="42"/>
      <c r="AA19" s="42"/>
      <c r="AB19" s="42"/>
      <c r="AC19" s="49"/>
      <c r="AD19" s="49"/>
    </row>
    <row r="20" spans="2:30" x14ac:dyDescent="0.35">
      <c r="B20" s="1"/>
      <c r="C20" s="21" t="s">
        <v>200</v>
      </c>
      <c r="D20" s="21" t="s">
        <v>201</v>
      </c>
      <c r="E20" s="21" t="s">
        <v>59</v>
      </c>
      <c r="F20" s="39">
        <f t="shared" si="1"/>
        <v>16.5</v>
      </c>
      <c r="G20" s="39"/>
      <c r="H20" s="1"/>
      <c r="I20" s="1"/>
      <c r="J20" s="1"/>
      <c r="K20" s="1"/>
      <c r="L20" s="1"/>
      <c r="M20" s="1"/>
      <c r="N20" s="1"/>
      <c r="O20" s="49"/>
      <c r="P20" s="14"/>
      <c r="Q20" s="14"/>
      <c r="R20" s="2">
        <v>7</v>
      </c>
      <c r="S20" s="57">
        <v>4</v>
      </c>
      <c r="T20" s="2"/>
      <c r="U20" s="2"/>
      <c r="V20" s="62"/>
      <c r="W20" s="1">
        <f>3*1.5</f>
        <v>4.5</v>
      </c>
      <c r="X20" s="1">
        <f>1</f>
        <v>1</v>
      </c>
      <c r="Y20" s="42"/>
      <c r="Z20" s="42"/>
      <c r="AA20" s="42"/>
      <c r="AB20" s="42"/>
      <c r="AC20" s="49"/>
      <c r="AD20" s="49"/>
    </row>
    <row r="21" spans="2:30" x14ac:dyDescent="0.35">
      <c r="B21" s="1"/>
      <c r="C21" s="21" t="s">
        <v>95</v>
      </c>
      <c r="D21" s="21" t="s">
        <v>96</v>
      </c>
      <c r="E21" s="21" t="s">
        <v>62</v>
      </c>
      <c r="F21" s="39">
        <f t="shared" si="1"/>
        <v>13</v>
      </c>
      <c r="G21" s="39"/>
      <c r="H21" s="2" t="s">
        <v>91</v>
      </c>
      <c r="I21" s="2" t="s">
        <v>91</v>
      </c>
      <c r="J21" s="2">
        <v>6</v>
      </c>
      <c r="K21" s="2">
        <v>7</v>
      </c>
      <c r="L21" s="2" t="s">
        <v>65</v>
      </c>
      <c r="M21" s="2" t="s">
        <v>65</v>
      </c>
      <c r="N21" s="2" t="s">
        <v>65</v>
      </c>
      <c r="O21" s="49"/>
      <c r="P21" s="57"/>
      <c r="Q21" s="57"/>
      <c r="R21" s="2"/>
      <c r="S21" s="57"/>
      <c r="T21" s="2"/>
      <c r="U21" s="2"/>
      <c r="V21" s="62"/>
      <c r="W21" s="1"/>
      <c r="X21" s="1"/>
      <c r="Y21" s="42"/>
      <c r="Z21" s="42"/>
      <c r="AA21" s="42"/>
      <c r="AB21" s="42"/>
      <c r="AC21" s="49"/>
      <c r="AD21" s="49"/>
    </row>
    <row r="22" spans="2:30" x14ac:dyDescent="0.35">
      <c r="B22" s="1"/>
      <c r="C22" s="21" t="s">
        <v>174</v>
      </c>
      <c r="D22" s="21" t="s">
        <v>217</v>
      </c>
      <c r="E22" s="21" t="s">
        <v>176</v>
      </c>
      <c r="F22" s="39">
        <f t="shared" si="1"/>
        <v>12</v>
      </c>
      <c r="G22" s="39"/>
      <c r="H22" s="1"/>
      <c r="I22" s="1"/>
      <c r="J22" s="1"/>
      <c r="K22" s="1"/>
      <c r="L22" s="1"/>
      <c r="M22" s="1"/>
      <c r="N22" s="1"/>
      <c r="O22" s="49"/>
      <c r="P22" s="14"/>
      <c r="Q22" s="14"/>
      <c r="R22" s="1"/>
      <c r="S22" s="14"/>
      <c r="T22" s="1"/>
      <c r="U22" s="1"/>
      <c r="V22" s="62"/>
      <c r="W22" s="1">
        <f>6*1.5</f>
        <v>9</v>
      </c>
      <c r="X22" s="1">
        <f>3</f>
        <v>3</v>
      </c>
      <c r="Y22" s="42"/>
      <c r="Z22" s="42"/>
      <c r="AA22" s="42"/>
      <c r="AB22" s="42"/>
      <c r="AC22" s="49"/>
      <c r="AD22" s="49"/>
    </row>
    <row r="23" spans="2:30" x14ac:dyDescent="0.35">
      <c r="B23" s="1"/>
      <c r="C23" s="21" t="s">
        <v>148</v>
      </c>
      <c r="D23" s="21" t="s">
        <v>44</v>
      </c>
      <c r="E23" s="21" t="s">
        <v>45</v>
      </c>
      <c r="F23" s="39">
        <f t="shared" si="1"/>
        <v>10</v>
      </c>
      <c r="G23" s="39"/>
      <c r="H23" s="2" t="s">
        <v>65</v>
      </c>
      <c r="I23" s="2" t="s">
        <v>65</v>
      </c>
      <c r="J23" s="2" t="s">
        <v>65</v>
      </c>
      <c r="K23" s="2" t="s">
        <v>65</v>
      </c>
      <c r="L23" s="2">
        <v>3</v>
      </c>
      <c r="M23" s="2">
        <v>7</v>
      </c>
      <c r="N23" s="2" t="s">
        <v>65</v>
      </c>
      <c r="O23" s="49"/>
      <c r="P23" s="57"/>
      <c r="Q23" s="57"/>
      <c r="R23" s="2"/>
      <c r="S23" s="57"/>
      <c r="T23" s="2"/>
      <c r="U23" s="2"/>
      <c r="V23" s="62"/>
      <c r="W23" s="1"/>
      <c r="X23" s="1"/>
      <c r="Y23" s="42"/>
      <c r="Z23" s="42"/>
      <c r="AA23" s="42"/>
      <c r="AB23" s="42"/>
      <c r="AC23" s="49"/>
      <c r="AD23" s="49"/>
    </row>
    <row r="24" spans="2:30" x14ac:dyDescent="0.35">
      <c r="B24" s="1"/>
      <c r="C24" s="21" t="s">
        <v>57</v>
      </c>
      <c r="D24" s="21" t="s">
        <v>219</v>
      </c>
      <c r="E24" s="21" t="s">
        <v>59</v>
      </c>
      <c r="F24" s="39">
        <f t="shared" si="1"/>
        <v>7.5</v>
      </c>
      <c r="G24" s="39"/>
      <c r="H24" s="1"/>
      <c r="I24" s="1"/>
      <c r="J24" s="1"/>
      <c r="K24" s="1"/>
      <c r="L24" s="1"/>
      <c r="M24" s="1"/>
      <c r="N24" s="1"/>
      <c r="O24" s="49"/>
      <c r="P24" s="1"/>
      <c r="Q24" s="14"/>
      <c r="R24" s="1"/>
      <c r="S24" s="14"/>
      <c r="T24" s="1"/>
      <c r="U24" s="1"/>
      <c r="V24" s="62"/>
      <c r="W24" s="1">
        <f>5*1.5</f>
        <v>7.5</v>
      </c>
      <c r="X24" s="1"/>
      <c r="Y24" s="42"/>
      <c r="Z24" s="42"/>
      <c r="AA24" s="42"/>
      <c r="AB24" s="42"/>
      <c r="AC24" s="49"/>
      <c r="AD24" s="49"/>
    </row>
    <row r="25" spans="2:30" x14ac:dyDescent="0.35">
      <c r="B25" s="1"/>
      <c r="C25" s="21" t="s">
        <v>85</v>
      </c>
      <c r="D25" s="21" t="s">
        <v>86</v>
      </c>
      <c r="E25" s="21" t="s">
        <v>51</v>
      </c>
      <c r="F25" s="39">
        <f t="shared" si="1"/>
        <v>6.5</v>
      </c>
      <c r="G25" s="39"/>
      <c r="H25" s="2" t="s">
        <v>91</v>
      </c>
      <c r="I25" s="2" t="s">
        <v>91</v>
      </c>
      <c r="J25" s="2">
        <v>1.5</v>
      </c>
      <c r="K25" s="2">
        <v>2</v>
      </c>
      <c r="L25" s="2" t="s">
        <v>65</v>
      </c>
      <c r="M25" s="2" t="s">
        <v>65</v>
      </c>
      <c r="N25" s="2" t="s">
        <v>65</v>
      </c>
      <c r="O25" s="49"/>
      <c r="P25" s="2"/>
      <c r="Q25" s="57"/>
      <c r="R25" s="2"/>
      <c r="S25" s="57"/>
      <c r="T25" s="2">
        <v>1</v>
      </c>
      <c r="U25" s="2">
        <v>2</v>
      </c>
      <c r="V25" s="62"/>
      <c r="W25" s="1"/>
      <c r="X25" s="1"/>
      <c r="Y25" s="42"/>
      <c r="Z25" s="42"/>
      <c r="AA25" s="42"/>
      <c r="AB25" s="42"/>
      <c r="AC25" s="49"/>
      <c r="AD25" s="49"/>
    </row>
    <row r="26" spans="2:30" x14ac:dyDescent="0.35">
      <c r="B26" s="1"/>
      <c r="C26" s="21" t="s">
        <v>98</v>
      </c>
      <c r="D26" s="21" t="s">
        <v>99</v>
      </c>
      <c r="E26" s="21" t="s">
        <v>62</v>
      </c>
      <c r="F26" s="39">
        <f t="shared" si="1"/>
        <v>5.5</v>
      </c>
      <c r="G26" s="39"/>
      <c r="H26" s="2" t="s">
        <v>91</v>
      </c>
      <c r="I26" s="2" t="s">
        <v>91</v>
      </c>
      <c r="J26" s="2">
        <v>1.5</v>
      </c>
      <c r="K26" s="2">
        <v>4</v>
      </c>
      <c r="L26" s="2" t="s">
        <v>65</v>
      </c>
      <c r="M26" s="2" t="s">
        <v>65</v>
      </c>
      <c r="N26" s="2" t="s">
        <v>65</v>
      </c>
      <c r="O26" s="49"/>
      <c r="P26" s="2"/>
      <c r="Q26" s="57"/>
      <c r="R26" s="2"/>
      <c r="S26" s="57"/>
      <c r="T26" s="2"/>
      <c r="U26" s="2"/>
      <c r="V26" s="62"/>
      <c r="W26" s="1"/>
      <c r="X26" s="1"/>
      <c r="Y26" s="42"/>
      <c r="Z26" s="42"/>
      <c r="AA26" s="42"/>
      <c r="AB26" s="42"/>
      <c r="AC26" s="49"/>
      <c r="AD26" s="49"/>
    </row>
    <row r="27" spans="2:30" x14ac:dyDescent="0.35">
      <c r="B27" s="1"/>
      <c r="C27" s="1" t="s">
        <v>39</v>
      </c>
      <c r="D27" s="1" t="s">
        <v>40</v>
      </c>
      <c r="E27" s="1" t="s">
        <v>37</v>
      </c>
      <c r="F27" s="39">
        <f t="shared" si="1"/>
        <v>5</v>
      </c>
      <c r="G27" s="39"/>
      <c r="H27" s="2">
        <v>1</v>
      </c>
      <c r="I27" s="2">
        <v>4</v>
      </c>
      <c r="J27" s="2" t="s">
        <v>91</v>
      </c>
      <c r="K27" s="2" t="s">
        <v>91</v>
      </c>
      <c r="L27" s="2" t="s">
        <v>65</v>
      </c>
      <c r="M27" s="2" t="s">
        <v>65</v>
      </c>
      <c r="N27" s="2" t="s">
        <v>65</v>
      </c>
      <c r="O27" s="49"/>
      <c r="P27" s="2"/>
      <c r="Q27" s="57"/>
      <c r="R27" s="2"/>
      <c r="S27" s="57"/>
      <c r="T27" s="2"/>
      <c r="U27" s="2"/>
      <c r="V27" s="62"/>
      <c r="W27" s="1"/>
      <c r="X27" s="1"/>
      <c r="Y27" s="42"/>
      <c r="Z27" s="42"/>
      <c r="AA27" s="42"/>
      <c r="AB27" s="42"/>
      <c r="AC27" s="49"/>
      <c r="AD27" s="49"/>
    </row>
    <row r="28" spans="2:30" x14ac:dyDescent="0.35">
      <c r="B28" s="1"/>
      <c r="C28" s="21" t="s">
        <v>208</v>
      </c>
      <c r="D28" s="21" t="s">
        <v>205</v>
      </c>
      <c r="E28" s="21" t="s">
        <v>62</v>
      </c>
      <c r="F28" s="39">
        <f t="shared" si="1"/>
        <v>5</v>
      </c>
      <c r="G28" s="39"/>
      <c r="H28" s="1"/>
      <c r="I28" s="1"/>
      <c r="J28" s="1"/>
      <c r="K28" s="1"/>
      <c r="L28" s="1"/>
      <c r="M28" s="1"/>
      <c r="N28" s="1"/>
      <c r="O28" s="49"/>
      <c r="P28" s="1"/>
      <c r="Q28" s="14"/>
      <c r="R28" s="1"/>
      <c r="S28" s="14"/>
      <c r="T28" s="2">
        <v>5</v>
      </c>
      <c r="U28" s="2"/>
      <c r="V28" s="62"/>
      <c r="W28" s="1"/>
      <c r="X28" s="1"/>
      <c r="Y28" s="42"/>
      <c r="Z28" s="42"/>
      <c r="AA28" s="42"/>
      <c r="AB28" s="42"/>
      <c r="AC28" s="49"/>
      <c r="AD28" s="49"/>
    </row>
    <row r="29" spans="2:30" x14ac:dyDescent="0.35">
      <c r="B29" s="1"/>
      <c r="C29" s="1" t="s">
        <v>46</v>
      </c>
      <c r="D29" s="1" t="s">
        <v>47</v>
      </c>
      <c r="E29" s="1" t="s">
        <v>48</v>
      </c>
      <c r="F29" s="39">
        <f t="shared" si="1"/>
        <v>4</v>
      </c>
      <c r="G29" s="39"/>
      <c r="H29" s="2">
        <v>2</v>
      </c>
      <c r="I29" s="2">
        <v>2</v>
      </c>
      <c r="J29" s="2" t="s">
        <v>91</v>
      </c>
      <c r="K29" s="2" t="s">
        <v>91</v>
      </c>
      <c r="L29" s="2" t="s">
        <v>65</v>
      </c>
      <c r="M29" s="2" t="s">
        <v>65</v>
      </c>
      <c r="N29" s="2" t="s">
        <v>65</v>
      </c>
      <c r="O29" s="49"/>
      <c r="P29" s="2"/>
      <c r="Q29" s="57"/>
      <c r="R29" s="2"/>
      <c r="S29" s="57"/>
      <c r="T29" s="2"/>
      <c r="U29" s="2"/>
      <c r="V29" s="49"/>
      <c r="W29" s="1"/>
      <c r="X29" s="1"/>
      <c r="Y29" s="42"/>
      <c r="Z29" s="42"/>
      <c r="AA29" s="42"/>
      <c r="AB29" s="42"/>
      <c r="AC29" s="49"/>
      <c r="AD29" s="49"/>
    </row>
    <row r="30" spans="2:30" x14ac:dyDescent="0.35">
      <c r="B30" s="1"/>
      <c r="C30" s="21" t="s">
        <v>49</v>
      </c>
      <c r="D30" s="21" t="s">
        <v>50</v>
      </c>
      <c r="E30" s="21" t="s">
        <v>51</v>
      </c>
      <c r="F30" s="39">
        <f t="shared" si="1"/>
        <v>4</v>
      </c>
      <c r="G30" s="39"/>
      <c r="H30" s="2" t="s">
        <v>65</v>
      </c>
      <c r="I30" s="2">
        <v>1</v>
      </c>
      <c r="J30" s="2">
        <v>3</v>
      </c>
      <c r="K30" s="2" t="s">
        <v>91</v>
      </c>
      <c r="L30" s="2" t="s">
        <v>65</v>
      </c>
      <c r="M30" s="2" t="s">
        <v>65</v>
      </c>
      <c r="N30" s="2" t="s">
        <v>65</v>
      </c>
      <c r="O30" s="49"/>
      <c r="P30" s="2"/>
      <c r="Q30" s="57"/>
      <c r="R30" s="2"/>
      <c r="S30" s="57"/>
      <c r="T30" s="2"/>
      <c r="U30" s="2"/>
      <c r="V30" s="49"/>
      <c r="W30" s="1"/>
      <c r="X30" s="1"/>
      <c r="Y30" s="42"/>
      <c r="Z30" s="42"/>
      <c r="AA30" s="42"/>
      <c r="AB30" s="42"/>
      <c r="AC30" s="49"/>
      <c r="AD30" s="49"/>
    </row>
    <row r="31" spans="2:30" x14ac:dyDescent="0.35">
      <c r="B31" s="1"/>
      <c r="C31" s="21" t="s">
        <v>203</v>
      </c>
      <c r="D31" s="21" t="s">
        <v>202</v>
      </c>
      <c r="E31" s="21" t="s">
        <v>51</v>
      </c>
      <c r="F31" s="39">
        <f t="shared" si="1"/>
        <v>3</v>
      </c>
      <c r="G31" s="39"/>
      <c r="H31" s="1"/>
      <c r="I31" s="1"/>
      <c r="J31" s="1"/>
      <c r="K31" s="1"/>
      <c r="L31" s="1"/>
      <c r="M31" s="1"/>
      <c r="N31" s="1"/>
      <c r="O31" s="49"/>
      <c r="P31" s="1"/>
      <c r="Q31" s="1"/>
      <c r="R31" s="1"/>
      <c r="S31" s="14"/>
      <c r="T31" s="2">
        <v>3</v>
      </c>
      <c r="U31" s="2">
        <v>0</v>
      </c>
      <c r="V31" s="49"/>
      <c r="W31" s="1"/>
      <c r="X31" s="1"/>
      <c r="Y31" s="42"/>
      <c r="Z31" s="42"/>
      <c r="AA31" s="42"/>
      <c r="AB31" s="42"/>
      <c r="AC31" s="49"/>
      <c r="AD31" s="49"/>
    </row>
    <row r="32" spans="2:30" x14ac:dyDescent="0.35">
      <c r="B32" s="1"/>
      <c r="C32" s="21" t="s">
        <v>162</v>
      </c>
      <c r="D32" s="21" t="s">
        <v>163</v>
      </c>
      <c r="E32" s="21" t="s">
        <v>59</v>
      </c>
      <c r="F32" s="39">
        <f t="shared" si="1"/>
        <v>3</v>
      </c>
      <c r="G32" s="39"/>
      <c r="H32" s="1"/>
      <c r="I32" s="1"/>
      <c r="J32" s="1"/>
      <c r="K32" s="1"/>
      <c r="L32" s="1"/>
      <c r="M32" s="1"/>
      <c r="N32" s="1"/>
      <c r="O32" s="49"/>
      <c r="P32" s="1"/>
      <c r="Q32" s="1"/>
      <c r="R32" s="1"/>
      <c r="S32" s="14"/>
      <c r="T32" s="1"/>
      <c r="U32" s="1"/>
      <c r="V32" s="49"/>
      <c r="W32" s="1">
        <f>2*1.5</f>
        <v>3</v>
      </c>
      <c r="X32" s="1"/>
      <c r="Y32" s="42"/>
      <c r="Z32" s="42"/>
      <c r="AA32" s="42"/>
      <c r="AB32" s="42"/>
      <c r="AC32" s="49"/>
      <c r="AD32" s="49"/>
    </row>
    <row r="33" spans="2:30" x14ac:dyDescent="0.35">
      <c r="B33" s="54"/>
      <c r="C33" s="54" t="s">
        <v>131</v>
      </c>
      <c r="D33" s="54" t="s">
        <v>132</v>
      </c>
      <c r="E33" s="54" t="s">
        <v>59</v>
      </c>
      <c r="F33" s="39">
        <f t="shared" si="1"/>
        <v>2</v>
      </c>
      <c r="G33" s="66"/>
      <c r="H33" s="52" t="s">
        <v>65</v>
      </c>
      <c r="I33" s="52" t="s">
        <v>65</v>
      </c>
      <c r="J33" s="52" t="s">
        <v>65</v>
      </c>
      <c r="K33" s="52" t="s">
        <v>65</v>
      </c>
      <c r="L33" s="52" t="s">
        <v>65</v>
      </c>
      <c r="M33" s="52" t="s">
        <v>65</v>
      </c>
      <c r="N33" s="52">
        <v>2</v>
      </c>
      <c r="O33" s="56"/>
      <c r="P33" s="52"/>
      <c r="Q33" s="52"/>
      <c r="R33" s="52"/>
      <c r="S33" s="61"/>
      <c r="T33" s="2"/>
      <c r="U33" s="2"/>
      <c r="V33" s="49"/>
      <c r="W33" s="1"/>
      <c r="X33" s="1"/>
      <c r="Y33" s="42"/>
      <c r="Z33" s="42"/>
      <c r="AA33" s="42"/>
      <c r="AB33" s="42"/>
      <c r="AC33" s="49"/>
      <c r="AD33" s="49"/>
    </row>
    <row r="34" spans="2:30" x14ac:dyDescent="0.35">
      <c r="B34" s="1"/>
      <c r="C34" s="21" t="s">
        <v>174</v>
      </c>
      <c r="D34" s="21" t="s">
        <v>175</v>
      </c>
      <c r="E34" s="21" t="s">
        <v>176</v>
      </c>
      <c r="F34" s="39">
        <f t="shared" si="1"/>
        <v>2</v>
      </c>
      <c r="G34" s="39"/>
      <c r="H34" s="1"/>
      <c r="I34" s="1"/>
      <c r="J34" s="1"/>
      <c r="K34" s="1"/>
      <c r="L34" s="1"/>
      <c r="M34" s="1"/>
      <c r="N34" s="1"/>
      <c r="O34" s="49"/>
      <c r="P34" s="2">
        <v>2</v>
      </c>
      <c r="Q34" s="2"/>
      <c r="R34" s="2"/>
      <c r="S34" s="2"/>
      <c r="T34" s="2"/>
      <c r="U34" s="2"/>
      <c r="V34" s="49"/>
      <c r="W34" s="1"/>
      <c r="X34" s="1"/>
      <c r="Y34" s="42"/>
      <c r="Z34" s="42"/>
      <c r="AA34" s="42"/>
      <c r="AB34" s="42"/>
      <c r="AC34" s="49"/>
      <c r="AD34" s="49"/>
    </row>
    <row r="35" spans="2:30" x14ac:dyDescent="0.35">
      <c r="B35" s="1"/>
      <c r="C35" s="21" t="s">
        <v>83</v>
      </c>
      <c r="D35" s="21" t="s">
        <v>84</v>
      </c>
      <c r="E35" s="21" t="s">
        <v>51</v>
      </c>
      <c r="F35" s="39">
        <f t="shared" si="1"/>
        <v>2</v>
      </c>
      <c r="G35" s="39"/>
      <c r="H35" s="1"/>
      <c r="I35" s="1"/>
      <c r="J35" s="1"/>
      <c r="K35" s="1"/>
      <c r="L35" s="1"/>
      <c r="M35" s="1"/>
      <c r="N35" s="1"/>
      <c r="O35" s="49"/>
      <c r="P35" s="2">
        <v>1</v>
      </c>
      <c r="Q35" s="2">
        <v>1</v>
      </c>
      <c r="R35" s="2"/>
      <c r="S35" s="2"/>
      <c r="T35" s="2"/>
      <c r="U35" s="2"/>
      <c r="V35" s="49"/>
      <c r="W35" s="1"/>
      <c r="X35" s="1"/>
      <c r="Y35" s="42"/>
      <c r="Z35" s="42"/>
      <c r="AA35" s="42"/>
      <c r="AB35" s="42"/>
      <c r="AC35" s="49"/>
      <c r="AD35" s="49"/>
    </row>
    <row r="36" spans="2:30" x14ac:dyDescent="0.35">
      <c r="B36" s="1"/>
      <c r="C36" s="21" t="s">
        <v>190</v>
      </c>
      <c r="D36" s="21" t="s">
        <v>191</v>
      </c>
      <c r="E36" s="21" t="s">
        <v>68</v>
      </c>
      <c r="F36" s="39">
        <f t="shared" si="1"/>
        <v>2</v>
      </c>
      <c r="G36" s="39"/>
      <c r="H36" s="1"/>
      <c r="I36" s="1"/>
      <c r="J36" s="1"/>
      <c r="K36" s="1"/>
      <c r="L36" s="1"/>
      <c r="M36" s="1"/>
      <c r="N36" s="1"/>
      <c r="O36" s="49"/>
      <c r="P36" s="1"/>
      <c r="Q36" s="1"/>
      <c r="R36" s="1"/>
      <c r="S36" s="2">
        <v>2</v>
      </c>
      <c r="T36" s="2"/>
      <c r="U36" s="2"/>
      <c r="V36" s="49"/>
      <c r="W36" s="1"/>
      <c r="X36" s="1"/>
      <c r="Y36" s="42"/>
      <c r="Z36" s="42"/>
      <c r="AA36" s="42"/>
      <c r="AB36" s="42"/>
      <c r="AC36" s="49"/>
      <c r="AD36" s="49"/>
    </row>
    <row r="37" spans="2:30" x14ac:dyDescent="0.35">
      <c r="B37" s="1"/>
      <c r="C37" s="21" t="s">
        <v>131</v>
      </c>
      <c r="D37" s="21" t="s">
        <v>133</v>
      </c>
      <c r="E37" s="21" t="s">
        <v>59</v>
      </c>
      <c r="F37" s="39">
        <f t="shared" si="1"/>
        <v>1</v>
      </c>
      <c r="G37" s="39"/>
      <c r="H37" s="2" t="s">
        <v>65</v>
      </c>
      <c r="I37" s="2" t="s">
        <v>65</v>
      </c>
      <c r="J37" s="2" t="s">
        <v>65</v>
      </c>
      <c r="K37" s="2" t="s">
        <v>65</v>
      </c>
      <c r="L37" s="2" t="s">
        <v>65</v>
      </c>
      <c r="M37" s="2" t="s">
        <v>65</v>
      </c>
      <c r="N37" s="55">
        <v>1</v>
      </c>
      <c r="O37" s="49"/>
      <c r="P37" s="2"/>
      <c r="Q37" s="2"/>
      <c r="R37" s="2"/>
      <c r="S37" s="2"/>
      <c r="T37" s="2"/>
      <c r="U37" s="2"/>
      <c r="V37" s="49"/>
      <c r="W37" s="1"/>
      <c r="X37" s="1"/>
      <c r="Y37" s="42"/>
      <c r="Z37" s="42"/>
      <c r="AA37" s="42"/>
      <c r="AB37" s="42"/>
      <c r="AC37" s="49"/>
      <c r="AD37" s="49"/>
    </row>
    <row r="38" spans="2:30" x14ac:dyDescent="0.35">
      <c r="B38" s="1"/>
      <c r="C38" s="1" t="s">
        <v>43</v>
      </c>
      <c r="D38" s="1" t="s">
        <v>79</v>
      </c>
      <c r="E38" s="1" t="s">
        <v>45</v>
      </c>
      <c r="F38" s="39">
        <f t="shared" si="1"/>
        <v>1</v>
      </c>
      <c r="G38" s="39"/>
      <c r="H38" s="2" t="s">
        <v>65</v>
      </c>
      <c r="I38" s="2" t="s">
        <v>65</v>
      </c>
      <c r="J38" s="2" t="s">
        <v>65</v>
      </c>
      <c r="K38" s="2" t="s">
        <v>65</v>
      </c>
      <c r="L38" s="2" t="s">
        <v>65</v>
      </c>
      <c r="M38" s="2">
        <v>1</v>
      </c>
      <c r="N38" s="2" t="s">
        <v>65</v>
      </c>
      <c r="O38" s="49"/>
      <c r="P38" s="2"/>
      <c r="Q38" s="2"/>
      <c r="R38" s="2"/>
      <c r="S38" s="2"/>
      <c r="T38" s="2"/>
      <c r="U38" s="2"/>
      <c r="V38" s="49"/>
      <c r="W38" s="1"/>
      <c r="X38" s="1"/>
      <c r="Y38" s="42"/>
      <c r="Z38" s="42"/>
      <c r="AA38" s="42"/>
      <c r="AB38" s="42"/>
      <c r="AC38" s="49"/>
      <c r="AD38" s="49"/>
    </row>
    <row r="39" spans="2:30" x14ac:dyDescent="0.35">
      <c r="B39" s="1"/>
      <c r="C39" s="21" t="s">
        <v>195</v>
      </c>
      <c r="D39" s="21" t="s">
        <v>196</v>
      </c>
      <c r="E39" s="21" t="s">
        <v>68</v>
      </c>
      <c r="F39" s="39">
        <f t="shared" si="1"/>
        <v>1</v>
      </c>
      <c r="G39" s="39"/>
      <c r="H39" s="1"/>
      <c r="I39" s="1"/>
      <c r="J39" s="1"/>
      <c r="K39" s="1"/>
      <c r="L39" s="1"/>
      <c r="M39" s="1"/>
      <c r="N39" s="1"/>
      <c r="O39" s="49"/>
      <c r="P39" s="1"/>
      <c r="Q39" s="1"/>
      <c r="R39" s="2">
        <v>1</v>
      </c>
      <c r="S39" s="2"/>
      <c r="T39" s="2"/>
      <c r="U39" s="2"/>
      <c r="V39" s="49"/>
      <c r="W39" s="1"/>
      <c r="X39" s="1"/>
      <c r="Y39" s="42"/>
      <c r="Z39" s="42"/>
      <c r="AA39" s="42"/>
      <c r="AB39" s="42"/>
      <c r="AC39" s="49"/>
      <c r="AD39" s="49"/>
    </row>
    <row r="40" spans="2:30" x14ac:dyDescent="0.35">
      <c r="B40" s="1"/>
      <c r="C40" s="21" t="s">
        <v>149</v>
      </c>
      <c r="D40" s="21" t="s">
        <v>150</v>
      </c>
      <c r="E40" s="21" t="s">
        <v>68</v>
      </c>
      <c r="F40" s="39">
        <f t="shared" si="1"/>
        <v>0</v>
      </c>
      <c r="G40" s="39"/>
      <c r="H40" s="2" t="s">
        <v>65</v>
      </c>
      <c r="I40" s="2" t="s">
        <v>65</v>
      </c>
      <c r="J40" s="2" t="s">
        <v>65</v>
      </c>
      <c r="K40" s="2" t="s">
        <v>65</v>
      </c>
      <c r="L40" s="2">
        <v>0</v>
      </c>
      <c r="M40" s="2" t="s">
        <v>65</v>
      </c>
      <c r="N40" s="2" t="s">
        <v>65</v>
      </c>
      <c r="O40" s="49"/>
      <c r="P40" s="2"/>
      <c r="Q40" s="2"/>
      <c r="R40" s="2"/>
      <c r="S40" s="2"/>
      <c r="T40" s="2"/>
      <c r="U40" s="2"/>
      <c r="V40" s="49"/>
      <c r="W40" s="1"/>
      <c r="X40" s="1"/>
      <c r="Y40" s="42"/>
      <c r="Z40" s="42"/>
      <c r="AA40" s="42"/>
      <c r="AB40" s="42"/>
      <c r="AC40" s="49"/>
      <c r="AD40" s="49"/>
    </row>
  </sheetData>
  <sortState xmlns:xlrd2="http://schemas.microsoft.com/office/spreadsheetml/2017/richdata2" ref="C7:AB38">
    <sortCondition descending="1" ref="F7:F38"/>
  </sortState>
  <mergeCells count="11">
    <mergeCell ref="W5:X5"/>
    <mergeCell ref="Y5:Z5"/>
    <mergeCell ref="AA5:AB5"/>
    <mergeCell ref="AC5:AD5"/>
    <mergeCell ref="B4:AD4"/>
    <mergeCell ref="H5:I5"/>
    <mergeCell ref="J5:K5"/>
    <mergeCell ref="L5:M5"/>
    <mergeCell ref="P5:Q5"/>
    <mergeCell ref="R5:S5"/>
    <mergeCell ref="T5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FA49-63A3-4A78-B330-A91AAFA8EF96}">
  <dimension ref="A1:AD31"/>
  <sheetViews>
    <sheetView topLeftCell="A3" zoomScale="70" zoomScaleNormal="70" workbookViewId="0">
      <selection activeCell="B19" sqref="B19"/>
    </sheetView>
  </sheetViews>
  <sheetFormatPr baseColWidth="10" defaultRowHeight="14.5" x14ac:dyDescent="0.35"/>
  <cols>
    <col min="1" max="1" width="6.90625" customWidth="1"/>
    <col min="3" max="3" width="21.08984375" bestFit="1" customWidth="1"/>
    <col min="4" max="4" width="22.81640625" customWidth="1"/>
    <col min="7" max="7" width="13.7265625" bestFit="1" customWidth="1"/>
    <col min="8" max="13" width="7.6328125" customWidth="1"/>
    <col min="14" max="14" width="13.7265625" customWidth="1"/>
    <col min="15" max="15" width="11.453125" customWidth="1"/>
    <col min="16" max="21" width="7.6328125" customWidth="1"/>
    <col min="22" max="22" width="13.54296875" customWidth="1"/>
    <col min="23" max="27" width="7.6328125" customWidth="1"/>
    <col min="28" max="28" width="10.08984375" customWidth="1"/>
    <col min="29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3" t="s">
        <v>228</v>
      </c>
    </row>
    <row r="4" spans="1:30" ht="23.5" x14ac:dyDescent="0.55000000000000004">
      <c r="A4" s="7"/>
      <c r="B4" s="140" t="s">
        <v>107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2"/>
    </row>
    <row r="5" spans="1:30" x14ac:dyDescent="0.35">
      <c r="B5" s="34"/>
      <c r="C5" s="34"/>
      <c r="D5" s="34"/>
      <c r="E5" s="34"/>
      <c r="F5" s="34"/>
      <c r="G5" s="34"/>
      <c r="H5" s="134" t="s">
        <v>4</v>
      </c>
      <c r="I5" s="134"/>
      <c r="J5" s="134" t="s">
        <v>5</v>
      </c>
      <c r="K5" s="134"/>
      <c r="L5" s="134" t="s">
        <v>6</v>
      </c>
      <c r="M5" s="134"/>
      <c r="N5" s="33" t="s">
        <v>7</v>
      </c>
      <c r="O5" s="33" t="s">
        <v>8</v>
      </c>
      <c r="P5" s="134" t="s">
        <v>9</v>
      </c>
      <c r="Q5" s="134"/>
      <c r="R5" s="139" t="s">
        <v>10</v>
      </c>
      <c r="S5" s="138"/>
      <c r="T5" s="134" t="s">
        <v>11</v>
      </c>
      <c r="U5" s="134"/>
      <c r="V5" s="33" t="s">
        <v>12</v>
      </c>
      <c r="W5" s="133" t="s">
        <v>13</v>
      </c>
      <c r="X5" s="133"/>
      <c r="Y5" s="134" t="s">
        <v>14</v>
      </c>
      <c r="Z5" s="134"/>
      <c r="AA5" s="134" t="s">
        <v>15</v>
      </c>
      <c r="AB5" s="134"/>
      <c r="AC5" s="135" t="s">
        <v>16</v>
      </c>
      <c r="AD5" s="135"/>
    </row>
    <row r="6" spans="1:30" x14ac:dyDescent="0.35">
      <c r="B6" s="34" t="s">
        <v>0</v>
      </c>
      <c r="C6" s="34" t="s">
        <v>1</v>
      </c>
      <c r="D6" s="34" t="s">
        <v>2</v>
      </c>
      <c r="E6" s="34" t="s">
        <v>3</v>
      </c>
      <c r="F6" s="34" t="s">
        <v>19</v>
      </c>
      <c r="G6" s="34" t="s">
        <v>220</v>
      </c>
      <c r="H6" s="36">
        <v>44989</v>
      </c>
      <c r="I6" s="36">
        <v>44990</v>
      </c>
      <c r="J6" s="36">
        <v>45010</v>
      </c>
      <c r="K6" s="36">
        <v>45011</v>
      </c>
      <c r="L6" s="36">
        <v>45045</v>
      </c>
      <c r="M6" s="36">
        <v>45046</v>
      </c>
      <c r="N6" s="36">
        <v>45060</v>
      </c>
      <c r="O6" s="36">
        <v>45064</v>
      </c>
      <c r="P6" s="36">
        <v>45073</v>
      </c>
      <c r="Q6" s="36">
        <v>45074</v>
      </c>
      <c r="R6" s="36">
        <v>45080</v>
      </c>
      <c r="S6" s="36">
        <v>45081</v>
      </c>
      <c r="T6" s="36">
        <v>45101</v>
      </c>
      <c r="U6" s="36">
        <v>45102</v>
      </c>
      <c r="V6" s="36">
        <v>45150</v>
      </c>
      <c r="W6" s="37">
        <v>45164</v>
      </c>
      <c r="X6" s="37">
        <v>45165</v>
      </c>
      <c r="Y6" s="36">
        <v>45185</v>
      </c>
      <c r="Z6" s="36">
        <v>45186</v>
      </c>
      <c r="AA6" s="36">
        <v>45206</v>
      </c>
      <c r="AB6" s="36">
        <v>45207</v>
      </c>
      <c r="AC6" s="38">
        <v>45220</v>
      </c>
      <c r="AD6" s="38">
        <v>45221</v>
      </c>
    </row>
    <row r="7" spans="1:30" x14ac:dyDescent="0.35">
      <c r="B7" s="1"/>
      <c r="C7" s="49" t="s">
        <v>185</v>
      </c>
      <c r="D7" s="49" t="s">
        <v>186</v>
      </c>
      <c r="E7" s="49" t="s">
        <v>62</v>
      </c>
      <c r="F7" s="47">
        <f t="shared" ref="F7:F14" si="0">SUM(H7:AD7)</f>
        <v>54.5</v>
      </c>
      <c r="G7" s="47" t="s">
        <v>221</v>
      </c>
      <c r="H7" s="1"/>
      <c r="I7" s="1"/>
      <c r="J7" s="1"/>
      <c r="K7" s="1"/>
      <c r="L7" s="1"/>
      <c r="M7" s="1"/>
      <c r="N7" s="1"/>
      <c r="O7" s="49"/>
      <c r="P7" s="2"/>
      <c r="Q7" s="2">
        <v>11</v>
      </c>
      <c r="R7" s="2">
        <v>2</v>
      </c>
      <c r="S7" s="57">
        <v>7</v>
      </c>
      <c r="T7" s="2">
        <v>4</v>
      </c>
      <c r="U7" s="2">
        <v>11</v>
      </c>
      <c r="V7" s="62"/>
      <c r="W7" s="1">
        <f>5*1.5</f>
        <v>7.5</v>
      </c>
      <c r="X7" s="42"/>
      <c r="Y7" s="42"/>
      <c r="Z7" s="2"/>
      <c r="AA7" s="2">
        <v>8</v>
      </c>
      <c r="AB7" s="2">
        <v>4</v>
      </c>
      <c r="AC7" s="49"/>
      <c r="AD7" s="49"/>
    </row>
    <row r="8" spans="1:30" x14ac:dyDescent="0.35">
      <c r="B8" s="39">
        <v>1</v>
      </c>
      <c r="C8" s="79" t="s">
        <v>57</v>
      </c>
      <c r="D8" s="79" t="s">
        <v>58</v>
      </c>
      <c r="E8" s="79" t="s">
        <v>59</v>
      </c>
      <c r="F8" s="68">
        <f t="shared" si="0"/>
        <v>47</v>
      </c>
      <c r="G8" s="68" t="s">
        <v>221</v>
      </c>
      <c r="H8" s="2">
        <v>6</v>
      </c>
      <c r="I8" s="2">
        <v>3</v>
      </c>
      <c r="J8" s="2" t="s">
        <v>91</v>
      </c>
      <c r="K8" s="2" t="s">
        <v>91</v>
      </c>
      <c r="L8" s="2" t="s">
        <v>65</v>
      </c>
      <c r="M8" s="2" t="s">
        <v>65</v>
      </c>
      <c r="N8" s="2">
        <v>11</v>
      </c>
      <c r="O8" s="49"/>
      <c r="P8" s="2">
        <v>0</v>
      </c>
      <c r="Q8" s="2"/>
      <c r="R8" s="2">
        <v>20</v>
      </c>
      <c r="S8" s="57">
        <v>5</v>
      </c>
      <c r="T8" s="2"/>
      <c r="U8" s="2"/>
      <c r="V8" s="62"/>
      <c r="W8" s="1"/>
      <c r="X8" s="42"/>
      <c r="Y8" s="42"/>
      <c r="Z8" s="2"/>
      <c r="AA8" s="2">
        <v>2</v>
      </c>
      <c r="AB8" s="2"/>
      <c r="AC8" s="49"/>
      <c r="AD8" s="49"/>
    </row>
    <row r="9" spans="1:30" x14ac:dyDescent="0.35">
      <c r="B9" s="39">
        <v>2</v>
      </c>
      <c r="C9" s="79" t="s">
        <v>54</v>
      </c>
      <c r="D9" s="79" t="s">
        <v>55</v>
      </c>
      <c r="E9" s="79" t="s">
        <v>56</v>
      </c>
      <c r="F9" s="68">
        <f t="shared" si="0"/>
        <v>45.75</v>
      </c>
      <c r="G9" s="68" t="s">
        <v>221</v>
      </c>
      <c r="H9" s="2">
        <v>8</v>
      </c>
      <c r="I9" s="2" t="s">
        <v>65</v>
      </c>
      <c r="J9" s="2">
        <v>5</v>
      </c>
      <c r="K9" s="2" t="s">
        <v>91</v>
      </c>
      <c r="L9" s="2">
        <v>5</v>
      </c>
      <c r="M9" s="2">
        <v>4</v>
      </c>
      <c r="N9" s="2" t="s">
        <v>65</v>
      </c>
      <c r="O9" s="49"/>
      <c r="P9" s="2">
        <v>9</v>
      </c>
      <c r="Q9" s="2">
        <v>4</v>
      </c>
      <c r="R9" s="2"/>
      <c r="S9" s="57"/>
      <c r="T9" s="2">
        <v>5</v>
      </c>
      <c r="U9" s="2">
        <v>2</v>
      </c>
      <c r="V9" s="62"/>
      <c r="W9" s="1">
        <f>2.5*1.5</f>
        <v>3.75</v>
      </c>
      <c r="X9" s="42"/>
      <c r="Y9" s="42"/>
      <c r="Z9" s="2"/>
      <c r="AA9" s="2"/>
      <c r="AB9" s="2"/>
      <c r="AC9" s="49"/>
      <c r="AD9" s="49"/>
    </row>
    <row r="10" spans="1:30" ht="15" thickBot="1" x14ac:dyDescent="0.4">
      <c r="B10" s="111">
        <v>3</v>
      </c>
      <c r="C10" s="112" t="s">
        <v>134</v>
      </c>
      <c r="D10" s="112" t="s">
        <v>135</v>
      </c>
      <c r="E10" s="112" t="s">
        <v>68</v>
      </c>
      <c r="F10" s="113">
        <f t="shared" si="0"/>
        <v>45.5</v>
      </c>
      <c r="G10" s="113" t="s">
        <v>221</v>
      </c>
      <c r="H10" s="116" t="s">
        <v>65</v>
      </c>
      <c r="I10" s="116" t="s">
        <v>65</v>
      </c>
      <c r="J10" s="116" t="s">
        <v>65</v>
      </c>
      <c r="K10" s="116" t="s">
        <v>65</v>
      </c>
      <c r="L10" s="116" t="s">
        <v>65</v>
      </c>
      <c r="M10" s="116" t="s">
        <v>65</v>
      </c>
      <c r="N10" s="116">
        <v>4</v>
      </c>
      <c r="O10" s="117"/>
      <c r="P10" s="116">
        <v>3</v>
      </c>
      <c r="Q10" s="116">
        <v>6</v>
      </c>
      <c r="R10" s="116">
        <v>10</v>
      </c>
      <c r="S10" s="123">
        <v>12</v>
      </c>
      <c r="T10" s="116"/>
      <c r="U10" s="116"/>
      <c r="V10" s="124"/>
      <c r="W10" s="125">
        <f>7*1.5</f>
        <v>10.5</v>
      </c>
      <c r="X10" s="115"/>
      <c r="Y10" s="115"/>
      <c r="Z10" s="116"/>
      <c r="AA10" s="116"/>
      <c r="AB10" s="116"/>
      <c r="AC10" s="117"/>
      <c r="AD10" s="117"/>
    </row>
    <row r="11" spans="1:30" x14ac:dyDescent="0.35">
      <c r="B11" s="119"/>
      <c r="C11" s="109" t="s">
        <v>100</v>
      </c>
      <c r="D11" s="109" t="s">
        <v>101</v>
      </c>
      <c r="E11" s="109" t="s">
        <v>62</v>
      </c>
      <c r="F11" s="120">
        <f t="shared" si="0"/>
        <v>40</v>
      </c>
      <c r="G11" s="120" t="s">
        <v>221</v>
      </c>
      <c r="H11" s="89" t="s">
        <v>91</v>
      </c>
      <c r="I11" s="89" t="s">
        <v>91</v>
      </c>
      <c r="J11" s="89">
        <v>8</v>
      </c>
      <c r="K11" s="89">
        <v>7</v>
      </c>
      <c r="L11" s="89" t="s">
        <v>65</v>
      </c>
      <c r="M11" s="89" t="s">
        <v>65</v>
      </c>
      <c r="N11" s="89" t="s">
        <v>65</v>
      </c>
      <c r="O11" s="109"/>
      <c r="P11" s="89">
        <v>7</v>
      </c>
      <c r="Q11" s="89">
        <v>8</v>
      </c>
      <c r="R11" s="89">
        <v>6</v>
      </c>
      <c r="S11" s="121">
        <v>4</v>
      </c>
      <c r="T11" s="89"/>
      <c r="U11" s="89"/>
      <c r="V11" s="122"/>
      <c r="W11" s="119"/>
      <c r="X11" s="108"/>
      <c r="Y11" s="108"/>
      <c r="Z11" s="89"/>
      <c r="AA11" s="89"/>
      <c r="AB11" s="89"/>
      <c r="AC11" s="109"/>
      <c r="AD11" s="109"/>
    </row>
    <row r="12" spans="1:30" x14ac:dyDescent="0.35">
      <c r="B12" s="1"/>
      <c r="C12" s="49" t="s">
        <v>102</v>
      </c>
      <c r="D12" s="49" t="s">
        <v>103</v>
      </c>
      <c r="E12" s="49" t="s">
        <v>51</v>
      </c>
      <c r="F12" s="47">
        <f t="shared" si="0"/>
        <v>38</v>
      </c>
      <c r="G12" s="47" t="s">
        <v>221</v>
      </c>
      <c r="H12" s="1"/>
      <c r="I12" s="1"/>
      <c r="J12" s="1"/>
      <c r="K12" s="1"/>
      <c r="L12" s="1"/>
      <c r="M12" s="1"/>
      <c r="N12" s="1"/>
      <c r="O12" s="49"/>
      <c r="P12" s="1"/>
      <c r="Q12" s="1"/>
      <c r="R12" s="1"/>
      <c r="S12" s="14"/>
      <c r="T12" s="2">
        <v>9</v>
      </c>
      <c r="U12" s="2">
        <v>3</v>
      </c>
      <c r="V12" s="62"/>
      <c r="W12" s="1">
        <f>10*1.5</f>
        <v>15</v>
      </c>
      <c r="X12" s="42"/>
      <c r="Y12" s="42"/>
      <c r="Z12" s="2">
        <v>7</v>
      </c>
      <c r="AA12" s="2">
        <v>4</v>
      </c>
      <c r="AB12" s="2"/>
      <c r="AC12" s="49"/>
      <c r="AD12" s="49"/>
    </row>
    <row r="13" spans="1:30" x14ac:dyDescent="0.35">
      <c r="B13" s="2">
        <v>4</v>
      </c>
      <c r="C13" s="77" t="s">
        <v>41</v>
      </c>
      <c r="D13" s="77" t="s">
        <v>42</v>
      </c>
      <c r="E13" s="77" t="s">
        <v>37</v>
      </c>
      <c r="F13" s="68">
        <f t="shared" si="0"/>
        <v>25.5</v>
      </c>
      <c r="G13" s="68" t="s">
        <v>221</v>
      </c>
      <c r="H13" s="2">
        <v>2</v>
      </c>
      <c r="I13" s="2">
        <v>2</v>
      </c>
      <c r="J13" s="2" t="s">
        <v>91</v>
      </c>
      <c r="K13" s="2" t="s">
        <v>91</v>
      </c>
      <c r="L13" s="2" t="s">
        <v>65</v>
      </c>
      <c r="M13" s="2" t="s">
        <v>65</v>
      </c>
      <c r="N13" s="2">
        <v>2</v>
      </c>
      <c r="O13" s="49"/>
      <c r="P13" s="2">
        <v>4</v>
      </c>
      <c r="Q13" s="2">
        <v>3</v>
      </c>
      <c r="R13" s="2">
        <v>8</v>
      </c>
      <c r="S13" s="57">
        <v>3</v>
      </c>
      <c r="T13" s="2"/>
      <c r="U13" s="2"/>
      <c r="V13" s="62"/>
      <c r="W13" s="1">
        <f>1*1.5</f>
        <v>1.5</v>
      </c>
      <c r="X13" s="42"/>
      <c r="Y13" s="42"/>
      <c r="Z13" s="2"/>
      <c r="AA13" s="2"/>
      <c r="AB13" s="2"/>
      <c r="AC13" s="49"/>
      <c r="AD13" s="49"/>
    </row>
    <row r="14" spans="1:30" x14ac:dyDescent="0.35">
      <c r="B14" s="2">
        <v>5</v>
      </c>
      <c r="C14" s="77" t="s">
        <v>151</v>
      </c>
      <c r="D14" s="77" t="s">
        <v>152</v>
      </c>
      <c r="E14" s="77" t="s">
        <v>68</v>
      </c>
      <c r="F14" s="98">
        <f t="shared" si="0"/>
        <v>25</v>
      </c>
      <c r="G14" s="98" t="s">
        <v>221</v>
      </c>
      <c r="H14" s="2" t="s">
        <v>65</v>
      </c>
      <c r="I14" s="2" t="s">
        <v>65</v>
      </c>
      <c r="J14" s="2" t="s">
        <v>65</v>
      </c>
      <c r="K14" s="2" t="s">
        <v>65</v>
      </c>
      <c r="L14" s="2">
        <v>8</v>
      </c>
      <c r="M14" s="2" t="s">
        <v>65</v>
      </c>
      <c r="N14" s="2" t="s">
        <v>65</v>
      </c>
      <c r="O14" s="49"/>
      <c r="P14" s="2">
        <v>12</v>
      </c>
      <c r="Q14" s="2"/>
      <c r="R14" s="2"/>
      <c r="S14" s="57"/>
      <c r="T14" s="2"/>
      <c r="U14" s="2"/>
      <c r="V14" s="62"/>
      <c r="W14" s="1"/>
      <c r="X14" s="42"/>
      <c r="Y14" s="42"/>
      <c r="Z14" s="2"/>
      <c r="AA14" s="2">
        <v>3</v>
      </c>
      <c r="AB14" s="2">
        <v>2</v>
      </c>
      <c r="AC14" s="49"/>
      <c r="AD14" s="49"/>
    </row>
    <row r="15" spans="1:30" x14ac:dyDescent="0.35">
      <c r="B15" s="2">
        <v>6</v>
      </c>
      <c r="C15" s="77" t="s">
        <v>63</v>
      </c>
      <c r="D15" s="77" t="s">
        <v>69</v>
      </c>
      <c r="E15" s="77" t="s">
        <v>37</v>
      </c>
      <c r="F15" s="68">
        <f>SUM(H15:AD15)</f>
        <v>18</v>
      </c>
      <c r="G15" s="68" t="s">
        <v>221</v>
      </c>
      <c r="H15" s="2" t="s">
        <v>65</v>
      </c>
      <c r="I15" s="2">
        <v>7</v>
      </c>
      <c r="J15" s="2" t="s">
        <v>91</v>
      </c>
      <c r="K15" s="2" t="s">
        <v>91</v>
      </c>
      <c r="L15" s="2">
        <v>3</v>
      </c>
      <c r="M15" s="2">
        <v>2</v>
      </c>
      <c r="N15" s="2">
        <v>6</v>
      </c>
      <c r="O15" s="49"/>
      <c r="P15" s="2"/>
      <c r="Q15" s="2"/>
      <c r="R15" s="2"/>
      <c r="S15" s="57"/>
      <c r="T15" s="2"/>
      <c r="U15" s="2"/>
      <c r="V15" s="62"/>
      <c r="W15" s="1"/>
      <c r="X15" s="42"/>
      <c r="Y15" s="42"/>
      <c r="Z15" s="2"/>
      <c r="AA15" s="2"/>
      <c r="AB15" s="2"/>
      <c r="AC15" s="49"/>
      <c r="AD15" s="49"/>
    </row>
    <row r="16" spans="1:30" x14ac:dyDescent="0.35">
      <c r="B16" s="2">
        <v>7</v>
      </c>
      <c r="C16" s="77" t="s">
        <v>52</v>
      </c>
      <c r="D16" s="77" t="s">
        <v>53</v>
      </c>
      <c r="E16" s="77" t="s">
        <v>37</v>
      </c>
      <c r="F16" s="100">
        <f>SUM(H16:AD16)</f>
        <v>17</v>
      </c>
      <c r="G16" s="100" t="s">
        <v>221</v>
      </c>
      <c r="H16" s="2">
        <v>4</v>
      </c>
      <c r="I16" s="2">
        <v>5</v>
      </c>
      <c r="J16" s="2" t="s">
        <v>91</v>
      </c>
      <c r="K16" s="2" t="s">
        <v>91</v>
      </c>
      <c r="L16" s="2" t="s">
        <v>65</v>
      </c>
      <c r="M16" s="2" t="s">
        <v>65</v>
      </c>
      <c r="N16" s="2">
        <v>1</v>
      </c>
      <c r="O16" s="49"/>
      <c r="P16" s="2"/>
      <c r="Q16" s="2">
        <v>1</v>
      </c>
      <c r="R16" s="2">
        <v>4</v>
      </c>
      <c r="S16" s="57">
        <v>2</v>
      </c>
      <c r="T16" s="2"/>
      <c r="U16" s="2"/>
      <c r="V16" s="62"/>
      <c r="W16" s="1"/>
      <c r="X16" s="42"/>
      <c r="Y16" s="42"/>
      <c r="Z16" s="2"/>
      <c r="AA16" s="2"/>
      <c r="AB16" s="2"/>
      <c r="AC16" s="49"/>
      <c r="AD16" s="49"/>
    </row>
    <row r="18" spans="2:30" x14ac:dyDescent="0.35">
      <c r="B18" t="s">
        <v>240</v>
      </c>
    </row>
    <row r="19" spans="2:30" x14ac:dyDescent="0.35">
      <c r="B19" s="1"/>
      <c r="C19" s="21" t="s">
        <v>126</v>
      </c>
      <c r="D19" s="21" t="s">
        <v>130</v>
      </c>
      <c r="E19" s="21" t="s">
        <v>37</v>
      </c>
      <c r="F19" s="39">
        <f t="shared" ref="F19:F31" si="1">SUM(H19:AD19)</f>
        <v>20</v>
      </c>
      <c r="G19" s="39"/>
      <c r="H19" s="2" t="s">
        <v>65</v>
      </c>
      <c r="I19" s="2" t="s">
        <v>65</v>
      </c>
      <c r="J19" s="2" t="s">
        <v>65</v>
      </c>
      <c r="K19" s="2" t="s">
        <v>65</v>
      </c>
      <c r="L19" s="2" t="s">
        <v>65</v>
      </c>
      <c r="M19" s="2" t="s">
        <v>65</v>
      </c>
      <c r="N19" s="2">
        <v>8</v>
      </c>
      <c r="O19" s="49"/>
      <c r="P19" s="2"/>
      <c r="Q19" s="2"/>
      <c r="R19" s="2">
        <v>3</v>
      </c>
      <c r="S19" s="57">
        <v>9</v>
      </c>
      <c r="T19" s="2"/>
      <c r="U19" s="2"/>
      <c r="V19" s="62"/>
      <c r="W19" s="1"/>
      <c r="X19" s="42"/>
      <c r="Y19" s="42"/>
      <c r="Z19" s="2"/>
      <c r="AA19" s="2"/>
      <c r="AB19" s="2"/>
      <c r="AC19" s="49"/>
      <c r="AD19" s="49"/>
    </row>
    <row r="20" spans="2:30" x14ac:dyDescent="0.35">
      <c r="B20" s="54"/>
      <c r="C20" s="51" t="s">
        <v>102</v>
      </c>
      <c r="D20" s="51" t="s">
        <v>209</v>
      </c>
      <c r="E20" s="51" t="s">
        <v>51</v>
      </c>
      <c r="F20" s="39">
        <f t="shared" si="1"/>
        <v>20</v>
      </c>
      <c r="G20" s="66"/>
      <c r="H20" s="54"/>
      <c r="I20" s="54"/>
      <c r="J20" s="54"/>
      <c r="K20" s="54"/>
      <c r="L20" s="54"/>
      <c r="M20" s="54"/>
      <c r="N20" s="54"/>
      <c r="O20" s="56"/>
      <c r="P20" s="54"/>
      <c r="Q20" s="54"/>
      <c r="R20" s="54"/>
      <c r="S20" s="64"/>
      <c r="T20" s="2">
        <v>12</v>
      </c>
      <c r="U20" s="2">
        <v>8</v>
      </c>
      <c r="V20" s="63"/>
      <c r="W20" s="1"/>
      <c r="X20" s="42"/>
      <c r="Y20" s="42"/>
      <c r="Z20" s="2"/>
      <c r="AA20" s="2"/>
      <c r="AB20" s="2"/>
      <c r="AC20" s="49"/>
      <c r="AD20" s="49"/>
    </row>
    <row r="21" spans="2:30" x14ac:dyDescent="0.35">
      <c r="B21" s="1"/>
      <c r="C21" s="21" t="s">
        <v>66</v>
      </c>
      <c r="D21" s="21" t="s">
        <v>67</v>
      </c>
      <c r="E21" s="21" t="s">
        <v>68</v>
      </c>
      <c r="F21" s="39">
        <f t="shared" si="1"/>
        <v>19</v>
      </c>
      <c r="G21" s="39"/>
      <c r="H21" s="2" t="s">
        <v>65</v>
      </c>
      <c r="I21" s="2">
        <v>10</v>
      </c>
      <c r="J21" s="2" t="s">
        <v>91</v>
      </c>
      <c r="K21" s="2" t="s">
        <v>91</v>
      </c>
      <c r="L21" s="2" t="s">
        <v>65</v>
      </c>
      <c r="M21" s="2" t="s">
        <v>65</v>
      </c>
      <c r="N21" s="2" t="s">
        <v>65</v>
      </c>
      <c r="O21" s="49"/>
      <c r="P21" s="2"/>
      <c r="Q21" s="2"/>
      <c r="R21" s="2"/>
      <c r="S21" s="57"/>
      <c r="T21" s="2"/>
      <c r="U21" s="2"/>
      <c r="V21" s="62"/>
      <c r="W21" s="1"/>
      <c r="X21" s="42"/>
      <c r="Y21" s="42"/>
      <c r="Z21" s="2"/>
      <c r="AA21" s="2"/>
      <c r="AB21" s="2">
        <v>9</v>
      </c>
      <c r="AC21" s="49"/>
      <c r="AD21" s="49"/>
    </row>
    <row r="22" spans="2:30" x14ac:dyDescent="0.35">
      <c r="B22" s="1"/>
      <c r="C22" s="21" t="s">
        <v>63</v>
      </c>
      <c r="D22" s="21" t="s">
        <v>218</v>
      </c>
      <c r="E22" s="21" t="s">
        <v>37</v>
      </c>
      <c r="F22" s="39">
        <f t="shared" si="1"/>
        <v>17</v>
      </c>
      <c r="G22" s="1"/>
      <c r="H22" s="1"/>
      <c r="I22" s="1"/>
      <c r="J22" s="1"/>
      <c r="K22" s="1"/>
      <c r="L22" s="1"/>
      <c r="M22" s="1"/>
      <c r="N22" s="1"/>
      <c r="O22" s="49"/>
      <c r="P22" s="1"/>
      <c r="Q22" s="1"/>
      <c r="R22" s="1"/>
      <c r="S22" s="14"/>
      <c r="T22" s="1"/>
      <c r="U22" s="1"/>
      <c r="V22" s="62"/>
      <c r="W22" s="1"/>
      <c r="X22" s="42"/>
      <c r="Y22" s="42"/>
      <c r="Z22" s="1"/>
      <c r="AA22" s="2">
        <v>11</v>
      </c>
      <c r="AB22" s="2">
        <v>6</v>
      </c>
      <c r="AC22" s="49"/>
      <c r="AD22" s="49"/>
    </row>
    <row r="23" spans="2:30" x14ac:dyDescent="0.35">
      <c r="B23" s="1"/>
      <c r="C23" s="21" t="s">
        <v>116</v>
      </c>
      <c r="D23" s="21" t="s">
        <v>147</v>
      </c>
      <c r="E23" s="21" t="s">
        <v>37</v>
      </c>
      <c r="F23" s="39">
        <f t="shared" si="1"/>
        <v>13</v>
      </c>
      <c r="G23" s="39"/>
      <c r="H23" s="1"/>
      <c r="I23" s="1"/>
      <c r="J23" s="1"/>
      <c r="K23" s="1"/>
      <c r="L23" s="1"/>
      <c r="M23" s="1"/>
      <c r="N23" s="1"/>
      <c r="O23" s="49"/>
      <c r="P23" s="2">
        <v>5</v>
      </c>
      <c r="Q23" s="2">
        <v>2</v>
      </c>
      <c r="R23" s="2">
        <v>5</v>
      </c>
      <c r="S23" s="57">
        <v>1</v>
      </c>
      <c r="T23" s="2"/>
      <c r="U23" s="2"/>
      <c r="V23" s="62"/>
      <c r="W23" s="1"/>
      <c r="X23" s="42"/>
      <c r="Y23" s="42"/>
      <c r="Z23" s="2"/>
      <c r="AA23" s="2"/>
      <c r="AB23" s="2"/>
      <c r="AC23" s="49"/>
      <c r="AD23" s="49"/>
    </row>
    <row r="24" spans="2:30" x14ac:dyDescent="0.35">
      <c r="B24" s="1"/>
      <c r="C24" s="21" t="s">
        <v>60</v>
      </c>
      <c r="D24" s="21" t="s">
        <v>61</v>
      </c>
      <c r="E24" s="21" t="s">
        <v>62</v>
      </c>
      <c r="F24" s="39">
        <f t="shared" si="1"/>
        <v>11</v>
      </c>
      <c r="G24" s="39"/>
      <c r="H24" s="2">
        <v>11</v>
      </c>
      <c r="I24" s="2" t="s">
        <v>65</v>
      </c>
      <c r="J24" s="2" t="s">
        <v>91</v>
      </c>
      <c r="K24" s="2" t="s">
        <v>91</v>
      </c>
      <c r="L24" s="2" t="s">
        <v>65</v>
      </c>
      <c r="M24" s="2" t="s">
        <v>65</v>
      </c>
      <c r="N24" s="2" t="s">
        <v>65</v>
      </c>
      <c r="O24" s="49"/>
      <c r="P24" s="2"/>
      <c r="Q24" s="2"/>
      <c r="R24" s="2"/>
      <c r="S24" s="57"/>
      <c r="T24" s="2"/>
      <c r="U24" s="2"/>
      <c r="V24" s="62"/>
      <c r="W24" s="1"/>
      <c r="X24" s="42"/>
      <c r="Y24" s="42"/>
      <c r="Z24" s="2"/>
      <c r="AA24" s="2"/>
      <c r="AB24" s="2"/>
      <c r="AC24" s="49"/>
      <c r="AD24" s="49"/>
    </row>
    <row r="25" spans="2:30" x14ac:dyDescent="0.35">
      <c r="B25" s="1"/>
      <c r="C25" s="1" t="s">
        <v>49</v>
      </c>
      <c r="D25" s="1" t="s">
        <v>50</v>
      </c>
      <c r="E25" s="1" t="s">
        <v>51</v>
      </c>
      <c r="F25" s="39">
        <f t="shared" si="1"/>
        <v>10.75</v>
      </c>
      <c r="G25" s="39"/>
      <c r="H25" s="2">
        <v>1</v>
      </c>
      <c r="I25" s="2">
        <v>1</v>
      </c>
      <c r="J25" s="2">
        <v>3</v>
      </c>
      <c r="K25" s="2">
        <v>2</v>
      </c>
      <c r="L25" s="2" t="s">
        <v>65</v>
      </c>
      <c r="M25" s="2" t="s">
        <v>65</v>
      </c>
      <c r="N25" s="2" t="s">
        <v>65</v>
      </c>
      <c r="O25" s="49"/>
      <c r="P25" s="2"/>
      <c r="Q25" s="2"/>
      <c r="R25" s="2"/>
      <c r="S25" s="57"/>
      <c r="T25" s="2"/>
      <c r="U25" s="2"/>
      <c r="V25" s="49"/>
      <c r="W25" s="1">
        <f>2.5*1.5</f>
        <v>3.75</v>
      </c>
      <c r="X25" s="42"/>
      <c r="Y25" s="42"/>
      <c r="Z25" s="2"/>
      <c r="AA25" s="2"/>
      <c r="AB25" s="2"/>
      <c r="AC25" s="49"/>
      <c r="AD25" s="49"/>
    </row>
    <row r="26" spans="2:30" x14ac:dyDescent="0.35">
      <c r="B26" s="1"/>
      <c r="C26" s="21" t="s">
        <v>43</v>
      </c>
      <c r="D26" s="21" t="s">
        <v>44</v>
      </c>
      <c r="E26" s="21" t="s">
        <v>56</v>
      </c>
      <c r="F26" s="39">
        <f t="shared" si="1"/>
        <v>8</v>
      </c>
      <c r="G26" s="39"/>
      <c r="H26" s="2" t="s">
        <v>91</v>
      </c>
      <c r="I26" s="2" t="s">
        <v>91</v>
      </c>
      <c r="J26" s="2">
        <v>1</v>
      </c>
      <c r="K26" s="2" t="s">
        <v>91</v>
      </c>
      <c r="L26" s="2" t="s">
        <v>65</v>
      </c>
      <c r="M26" s="2">
        <v>7</v>
      </c>
      <c r="N26" s="2" t="s">
        <v>65</v>
      </c>
      <c r="O26" s="49"/>
      <c r="P26" s="2"/>
      <c r="Q26" s="2"/>
      <c r="R26" s="2"/>
      <c r="S26" s="2"/>
      <c r="T26" s="2"/>
      <c r="U26" s="57"/>
      <c r="V26" s="49"/>
      <c r="W26" s="1"/>
      <c r="X26" s="42"/>
      <c r="Y26" s="42"/>
      <c r="Z26" s="2"/>
      <c r="AA26" s="2"/>
      <c r="AB26" s="2"/>
      <c r="AC26" s="49"/>
      <c r="AD26" s="49"/>
    </row>
    <row r="27" spans="2:30" x14ac:dyDescent="0.35">
      <c r="B27" s="1"/>
      <c r="C27" s="21" t="s">
        <v>149</v>
      </c>
      <c r="D27" s="21" t="s">
        <v>150</v>
      </c>
      <c r="E27" s="21" t="s">
        <v>68</v>
      </c>
      <c r="F27" s="39">
        <f t="shared" si="1"/>
        <v>8</v>
      </c>
      <c r="G27" s="39"/>
      <c r="H27" s="2" t="s">
        <v>65</v>
      </c>
      <c r="I27" s="2" t="s">
        <v>65</v>
      </c>
      <c r="J27" s="2" t="s">
        <v>65</v>
      </c>
      <c r="K27" s="2" t="s">
        <v>65</v>
      </c>
      <c r="L27" s="2">
        <v>1</v>
      </c>
      <c r="M27" s="2" t="s">
        <v>65</v>
      </c>
      <c r="N27" s="2" t="s">
        <v>65</v>
      </c>
      <c r="O27" s="49"/>
      <c r="P27" s="2"/>
      <c r="Q27" s="2"/>
      <c r="R27" s="2"/>
      <c r="S27" s="2"/>
      <c r="T27" s="2"/>
      <c r="U27" s="57"/>
      <c r="V27" s="49"/>
      <c r="X27" s="42"/>
      <c r="Y27" s="42"/>
      <c r="Z27" s="2"/>
      <c r="AA27" s="2">
        <v>6</v>
      </c>
      <c r="AB27" s="2">
        <v>1</v>
      </c>
      <c r="AC27" s="49"/>
      <c r="AD27" s="49"/>
    </row>
    <row r="28" spans="2:30" x14ac:dyDescent="0.35">
      <c r="B28" s="1"/>
      <c r="C28" s="1" t="s">
        <v>231</v>
      </c>
      <c r="D28" s="1" t="s">
        <v>207</v>
      </c>
      <c r="E28" s="1" t="s">
        <v>51</v>
      </c>
      <c r="F28" s="39">
        <f t="shared" si="1"/>
        <v>4</v>
      </c>
      <c r="G28" s="1"/>
      <c r="H28" s="1"/>
      <c r="I28" s="1"/>
      <c r="J28" s="1"/>
      <c r="K28" s="1"/>
      <c r="L28" s="1"/>
      <c r="M28" s="1"/>
      <c r="N28" s="1"/>
      <c r="O28" s="49"/>
      <c r="P28" s="1"/>
      <c r="Q28" s="1"/>
      <c r="R28" s="1"/>
      <c r="S28" s="1"/>
      <c r="T28" s="1"/>
      <c r="U28" s="14"/>
      <c r="V28" s="49"/>
      <c r="W28" s="103"/>
      <c r="X28" s="42"/>
      <c r="Y28" s="42"/>
      <c r="Z28" s="2">
        <v>4</v>
      </c>
      <c r="AA28" s="2"/>
      <c r="AB28" s="2"/>
      <c r="AC28" s="49"/>
      <c r="AD28" s="49"/>
    </row>
    <row r="29" spans="2:30" x14ac:dyDescent="0.35">
      <c r="B29" s="1"/>
      <c r="C29" s="21" t="s">
        <v>136</v>
      </c>
      <c r="D29" s="21" t="s">
        <v>137</v>
      </c>
      <c r="E29" s="21" t="s">
        <v>48</v>
      </c>
      <c r="F29" s="39">
        <f t="shared" si="1"/>
        <v>3</v>
      </c>
      <c r="G29" s="39"/>
      <c r="H29" s="2" t="s">
        <v>65</v>
      </c>
      <c r="I29" s="2" t="s">
        <v>65</v>
      </c>
      <c r="J29" s="2" t="s">
        <v>65</v>
      </c>
      <c r="K29" s="2" t="s">
        <v>65</v>
      </c>
      <c r="L29" s="2" t="s">
        <v>65</v>
      </c>
      <c r="M29" s="2" t="s">
        <v>65</v>
      </c>
      <c r="N29" s="2">
        <v>3</v>
      </c>
      <c r="O29" s="49"/>
      <c r="P29" s="2"/>
      <c r="Q29" s="2"/>
      <c r="R29" s="2"/>
      <c r="S29" s="2"/>
      <c r="T29" s="2"/>
      <c r="U29" s="2"/>
      <c r="V29" s="49"/>
      <c r="W29" s="1"/>
      <c r="X29" s="42"/>
      <c r="Y29" s="42"/>
      <c r="Z29" s="2"/>
      <c r="AA29" s="2"/>
      <c r="AB29" s="2"/>
      <c r="AC29" s="49"/>
      <c r="AD29" s="49"/>
    </row>
    <row r="30" spans="2:30" x14ac:dyDescent="0.35">
      <c r="B30" s="1"/>
      <c r="C30" s="21" t="s">
        <v>54</v>
      </c>
      <c r="D30" s="21" t="s">
        <v>75</v>
      </c>
      <c r="E30" s="21" t="s">
        <v>56</v>
      </c>
      <c r="F30" s="39">
        <f t="shared" si="1"/>
        <v>1</v>
      </c>
      <c r="G30" s="39"/>
      <c r="H30" s="1"/>
      <c r="I30" s="1"/>
      <c r="J30" s="1"/>
      <c r="K30" s="1"/>
      <c r="L30" s="1"/>
      <c r="M30" s="1"/>
      <c r="N30" s="1"/>
      <c r="O30" s="49"/>
      <c r="P30" s="1"/>
      <c r="Q30" s="1"/>
      <c r="R30" s="1"/>
      <c r="S30" s="1"/>
      <c r="T30" s="2">
        <v>1</v>
      </c>
      <c r="U30" s="2"/>
      <c r="V30" s="49"/>
      <c r="W30" s="1"/>
      <c r="X30" s="42"/>
      <c r="Y30" s="42"/>
      <c r="Z30" s="2"/>
      <c r="AA30" s="2"/>
      <c r="AB30" s="1"/>
      <c r="AC30" s="49"/>
      <c r="AD30" s="49"/>
    </row>
    <row r="31" spans="2:30" x14ac:dyDescent="0.35">
      <c r="B31" s="1"/>
      <c r="C31" s="21" t="s">
        <v>174</v>
      </c>
      <c r="D31" s="21" t="s">
        <v>235</v>
      </c>
      <c r="E31" s="21" t="s">
        <v>176</v>
      </c>
      <c r="F31" s="39">
        <f t="shared" si="1"/>
        <v>1</v>
      </c>
      <c r="G31" s="1"/>
      <c r="H31" s="1"/>
      <c r="I31" s="1"/>
      <c r="J31" s="1"/>
      <c r="K31" s="1"/>
      <c r="L31" s="1"/>
      <c r="M31" s="1"/>
      <c r="N31" s="1"/>
      <c r="O31" s="49"/>
      <c r="P31" s="1"/>
      <c r="Q31" s="1"/>
      <c r="R31" s="1"/>
      <c r="S31" s="1"/>
      <c r="T31" s="1"/>
      <c r="U31" s="1"/>
      <c r="V31" s="49"/>
      <c r="W31" s="1"/>
      <c r="X31" s="42"/>
      <c r="Y31" s="42"/>
      <c r="Z31" s="1"/>
      <c r="AA31" s="55">
        <v>1</v>
      </c>
      <c r="AB31" s="1"/>
      <c r="AC31" s="49"/>
      <c r="AD31" s="49"/>
    </row>
  </sheetData>
  <sortState xmlns:xlrd2="http://schemas.microsoft.com/office/spreadsheetml/2017/richdata2" ref="C7:AB29">
    <sortCondition descending="1" ref="F7:F29"/>
  </sortState>
  <mergeCells count="11">
    <mergeCell ref="W5:X5"/>
    <mergeCell ref="Y5:Z5"/>
    <mergeCell ref="AA5:AB5"/>
    <mergeCell ref="AC5:AD5"/>
    <mergeCell ref="B4:AD4"/>
    <mergeCell ref="H5:I5"/>
    <mergeCell ref="J5:K5"/>
    <mergeCell ref="L5:M5"/>
    <mergeCell ref="P5:Q5"/>
    <mergeCell ref="R5:S5"/>
    <mergeCell ref="T5:U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793A-0429-4CA9-87C9-38D4F1B5470F}">
  <dimension ref="A1:AD13"/>
  <sheetViews>
    <sheetView zoomScale="80" zoomScaleNormal="80" workbookViewId="0">
      <selection activeCell="B13" sqref="B13"/>
    </sheetView>
  </sheetViews>
  <sheetFormatPr baseColWidth="10" defaultRowHeight="14.5" x14ac:dyDescent="0.35"/>
  <cols>
    <col min="1" max="1" width="6.453125" customWidth="1"/>
    <col min="2" max="2" width="10.453125" customWidth="1"/>
    <col min="3" max="3" width="18.81640625" customWidth="1"/>
    <col min="4" max="4" width="21.26953125" customWidth="1"/>
    <col min="7" max="7" width="13.90625" customWidth="1"/>
    <col min="8" max="13" width="7.6328125" customWidth="1"/>
    <col min="14" max="14" width="7.54296875" customWidth="1"/>
    <col min="15" max="15" width="7.90625" customWidth="1"/>
    <col min="16" max="21" width="7.6328125" customWidth="1"/>
    <col min="22" max="22" width="7.54296875" customWidth="1"/>
    <col min="23" max="27" width="7.6328125" customWidth="1"/>
    <col min="28" max="28" width="10.7265625" customWidth="1"/>
    <col min="29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3" t="s">
        <v>70</v>
      </c>
    </row>
    <row r="4" spans="1:30" ht="23.5" x14ac:dyDescent="0.55000000000000004">
      <c r="A4" s="7"/>
      <c r="B4" s="140" t="s">
        <v>108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2"/>
    </row>
    <row r="5" spans="1:30" x14ac:dyDescent="0.35">
      <c r="B5" s="8"/>
      <c r="C5" s="8"/>
      <c r="D5" s="8"/>
      <c r="E5" s="8"/>
      <c r="F5" s="8"/>
      <c r="G5" s="8"/>
      <c r="H5" s="144" t="s">
        <v>4</v>
      </c>
      <c r="I5" s="144"/>
      <c r="J5" s="144" t="s">
        <v>5</v>
      </c>
      <c r="K5" s="144"/>
      <c r="L5" s="144" t="s">
        <v>6</v>
      </c>
      <c r="M5" s="144"/>
      <c r="N5" s="9" t="s">
        <v>7</v>
      </c>
      <c r="O5" s="9" t="s">
        <v>8</v>
      </c>
      <c r="P5" s="144" t="s">
        <v>9</v>
      </c>
      <c r="Q5" s="144"/>
      <c r="R5" s="146" t="s">
        <v>10</v>
      </c>
      <c r="S5" s="147"/>
      <c r="T5" s="144" t="s">
        <v>11</v>
      </c>
      <c r="U5" s="144"/>
      <c r="V5" s="9" t="s">
        <v>12</v>
      </c>
      <c r="W5" s="143" t="s">
        <v>13</v>
      </c>
      <c r="X5" s="143"/>
      <c r="Y5" s="144" t="s">
        <v>14</v>
      </c>
      <c r="Z5" s="144"/>
      <c r="AA5" s="144" t="s">
        <v>15</v>
      </c>
      <c r="AB5" s="144"/>
      <c r="AC5" s="145" t="s">
        <v>16</v>
      </c>
      <c r="AD5" s="145"/>
    </row>
    <row r="6" spans="1:30" x14ac:dyDescent="0.35">
      <c r="B6" s="8" t="s">
        <v>0</v>
      </c>
      <c r="C6" s="8" t="s">
        <v>1</v>
      </c>
      <c r="D6" s="8" t="s">
        <v>2</v>
      </c>
      <c r="E6" s="8" t="s">
        <v>3</v>
      </c>
      <c r="F6" s="34" t="s">
        <v>19</v>
      </c>
      <c r="G6" s="8" t="s">
        <v>220</v>
      </c>
      <c r="H6" s="10">
        <v>44989</v>
      </c>
      <c r="I6" s="10">
        <v>44990</v>
      </c>
      <c r="J6" s="10">
        <v>45010</v>
      </c>
      <c r="K6" s="10">
        <v>45011</v>
      </c>
      <c r="L6" s="10">
        <v>45045</v>
      </c>
      <c r="M6" s="10">
        <v>45046</v>
      </c>
      <c r="N6" s="10">
        <v>45060</v>
      </c>
      <c r="O6" s="10">
        <v>45064</v>
      </c>
      <c r="P6" s="10">
        <v>45073</v>
      </c>
      <c r="Q6" s="10">
        <v>45074</v>
      </c>
      <c r="R6" s="10">
        <v>45080</v>
      </c>
      <c r="S6" s="10">
        <v>45081</v>
      </c>
      <c r="T6" s="10">
        <v>45101</v>
      </c>
      <c r="U6" s="10">
        <v>45102</v>
      </c>
      <c r="V6" s="10">
        <v>45150</v>
      </c>
      <c r="W6" s="3">
        <v>45164</v>
      </c>
      <c r="X6" s="3">
        <v>45165</v>
      </c>
      <c r="Y6" s="10">
        <v>45185</v>
      </c>
      <c r="Z6" s="10">
        <v>45186</v>
      </c>
      <c r="AA6" s="10">
        <v>45206</v>
      </c>
      <c r="AB6" s="10">
        <v>45207</v>
      </c>
      <c r="AC6" s="4">
        <v>45220</v>
      </c>
      <c r="AD6" s="4">
        <v>45221</v>
      </c>
    </row>
    <row r="7" spans="1:30" x14ac:dyDescent="0.35">
      <c r="B7" s="39">
        <v>1</v>
      </c>
      <c r="C7" s="79" t="s">
        <v>100</v>
      </c>
      <c r="D7" s="79" t="s">
        <v>101</v>
      </c>
      <c r="E7" s="79" t="s">
        <v>62</v>
      </c>
      <c r="F7" s="68">
        <f>SUM(H7:AD7)</f>
        <v>27</v>
      </c>
      <c r="G7" s="69" t="s">
        <v>221</v>
      </c>
      <c r="H7" s="42"/>
      <c r="I7" s="42"/>
      <c r="J7" s="2"/>
      <c r="K7" s="2"/>
      <c r="L7" s="42"/>
      <c r="M7" s="42"/>
      <c r="N7" s="42"/>
      <c r="O7" s="49"/>
      <c r="P7" s="42"/>
      <c r="Q7" s="42"/>
      <c r="R7" s="42"/>
      <c r="S7" s="42"/>
      <c r="T7" s="42"/>
      <c r="U7" s="42"/>
      <c r="V7" s="49"/>
      <c r="W7" s="42"/>
      <c r="X7" s="42"/>
      <c r="Y7" s="2">
        <v>6</v>
      </c>
      <c r="Z7" s="2">
        <v>8</v>
      </c>
      <c r="AA7" s="2">
        <v>5</v>
      </c>
      <c r="AB7" s="2">
        <v>8</v>
      </c>
      <c r="AC7" s="50"/>
      <c r="AD7" s="50"/>
    </row>
    <row r="8" spans="1:30" x14ac:dyDescent="0.35">
      <c r="B8" s="39">
        <v>2</v>
      </c>
      <c r="C8" s="79" t="s">
        <v>102</v>
      </c>
      <c r="D8" s="79" t="s">
        <v>103</v>
      </c>
      <c r="E8" s="79" t="s">
        <v>51</v>
      </c>
      <c r="F8" s="98">
        <f>SUM(H8:AD8)</f>
        <v>26</v>
      </c>
      <c r="G8" s="99" t="s">
        <v>221</v>
      </c>
      <c r="H8" s="42"/>
      <c r="I8" s="42"/>
      <c r="J8" s="2">
        <v>4</v>
      </c>
      <c r="K8" s="2">
        <v>4</v>
      </c>
      <c r="L8" s="42"/>
      <c r="M8" s="42"/>
      <c r="N8" s="42"/>
      <c r="O8" s="49"/>
      <c r="P8" s="42"/>
      <c r="Q8" s="42"/>
      <c r="R8" s="42"/>
      <c r="S8" s="42"/>
      <c r="T8" s="42"/>
      <c r="U8" s="42"/>
      <c r="V8" s="49"/>
      <c r="W8" s="42"/>
      <c r="X8" s="42"/>
      <c r="Y8" s="2">
        <v>9</v>
      </c>
      <c r="Z8" s="2">
        <v>5</v>
      </c>
      <c r="AA8" s="2">
        <v>3</v>
      </c>
      <c r="AB8" s="2">
        <v>1</v>
      </c>
      <c r="AC8" s="50"/>
      <c r="AD8" s="50"/>
    </row>
    <row r="9" spans="1:30" ht="15" thickBot="1" x14ac:dyDescent="0.4">
      <c r="B9" s="111">
        <v>3</v>
      </c>
      <c r="C9" s="112" t="s">
        <v>98</v>
      </c>
      <c r="D9" s="112" t="s">
        <v>104</v>
      </c>
      <c r="E9" s="112" t="s">
        <v>62</v>
      </c>
      <c r="F9" s="113">
        <f>SUM(H9:AD9)</f>
        <v>21</v>
      </c>
      <c r="G9" s="114" t="s">
        <v>221</v>
      </c>
      <c r="H9" s="115"/>
      <c r="I9" s="115"/>
      <c r="J9" s="116">
        <v>2</v>
      </c>
      <c r="K9" s="116">
        <v>2</v>
      </c>
      <c r="L9" s="115"/>
      <c r="M9" s="115"/>
      <c r="N9" s="115"/>
      <c r="O9" s="117"/>
      <c r="P9" s="115"/>
      <c r="Q9" s="115"/>
      <c r="R9" s="115"/>
      <c r="S9" s="115"/>
      <c r="T9" s="115"/>
      <c r="U9" s="115"/>
      <c r="V9" s="117"/>
      <c r="W9" s="115"/>
      <c r="X9" s="115"/>
      <c r="Y9" s="116">
        <v>4</v>
      </c>
      <c r="Z9" s="116"/>
      <c r="AA9" s="116">
        <v>8</v>
      </c>
      <c r="AB9" s="116">
        <v>5</v>
      </c>
      <c r="AC9" s="118"/>
      <c r="AD9" s="118"/>
    </row>
    <row r="10" spans="1:30" x14ac:dyDescent="0.35">
      <c r="B10" s="89">
        <v>4</v>
      </c>
      <c r="C10" s="105" t="s">
        <v>49</v>
      </c>
      <c r="D10" s="105" t="s">
        <v>50</v>
      </c>
      <c r="E10" s="105" t="s">
        <v>51</v>
      </c>
      <c r="F10" s="106">
        <f>SUM(H10:AD10)</f>
        <v>6</v>
      </c>
      <c r="G10" s="107" t="s">
        <v>221</v>
      </c>
      <c r="H10" s="108"/>
      <c r="I10" s="108"/>
      <c r="J10" s="89"/>
      <c r="K10" s="89"/>
      <c r="L10" s="108"/>
      <c r="M10" s="108"/>
      <c r="N10" s="108"/>
      <c r="O10" s="109"/>
      <c r="P10" s="108"/>
      <c r="Q10" s="108"/>
      <c r="R10" s="108"/>
      <c r="S10" s="108"/>
      <c r="T10" s="108"/>
      <c r="U10" s="108"/>
      <c r="V10" s="109"/>
      <c r="W10" s="108"/>
      <c r="X10" s="108"/>
      <c r="Y10" s="89">
        <v>1</v>
      </c>
      <c r="Z10" s="89">
        <v>1</v>
      </c>
      <c r="AA10" s="89">
        <v>1</v>
      </c>
      <c r="AB10" s="89">
        <v>3</v>
      </c>
      <c r="AC10" s="110"/>
      <c r="AD10" s="110"/>
    </row>
    <row r="12" spans="1:30" x14ac:dyDescent="0.35">
      <c r="B12" t="s">
        <v>241</v>
      </c>
    </row>
    <row r="13" spans="1:30" x14ac:dyDescent="0.35">
      <c r="B13" s="1"/>
      <c r="C13" s="1" t="s">
        <v>60</v>
      </c>
      <c r="D13" s="1" t="s">
        <v>61</v>
      </c>
      <c r="E13" s="1" t="s">
        <v>62</v>
      </c>
      <c r="F13" s="39">
        <f>SUM(H13:AD13)</f>
        <v>14</v>
      </c>
      <c r="G13" s="2"/>
      <c r="H13" s="42"/>
      <c r="I13" s="42"/>
      <c r="J13" s="2">
        <v>7</v>
      </c>
      <c r="K13" s="2">
        <v>7</v>
      </c>
      <c r="L13" s="42"/>
      <c r="M13" s="42"/>
      <c r="N13" s="42"/>
      <c r="O13" s="49"/>
      <c r="P13" s="42"/>
      <c r="Q13" s="42"/>
      <c r="R13" s="42"/>
      <c r="S13" s="42"/>
      <c r="T13" s="42"/>
      <c r="U13" s="42"/>
      <c r="V13" s="49"/>
      <c r="W13" s="42"/>
      <c r="X13" s="42"/>
      <c r="Y13" s="2"/>
      <c r="Z13" s="2"/>
      <c r="AA13" s="2"/>
      <c r="AB13" s="2"/>
      <c r="AC13" s="50"/>
      <c r="AD13" s="50"/>
    </row>
  </sheetData>
  <sortState xmlns:xlrd2="http://schemas.microsoft.com/office/spreadsheetml/2017/richdata2" ref="C7:AB11">
    <sortCondition descending="1" ref="F7:F11"/>
  </sortState>
  <mergeCells count="11">
    <mergeCell ref="W5:X5"/>
    <mergeCell ref="Y5:Z5"/>
    <mergeCell ref="AA5:AB5"/>
    <mergeCell ref="AC5:AD5"/>
    <mergeCell ref="B4:AD4"/>
    <mergeCell ref="H5:I5"/>
    <mergeCell ref="J5:K5"/>
    <mergeCell ref="L5:M5"/>
    <mergeCell ref="P5:Q5"/>
    <mergeCell ref="R5:S5"/>
    <mergeCell ref="T5:U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353C-828F-4173-A744-068A0D6DE9E0}">
  <dimension ref="A1:AD25"/>
  <sheetViews>
    <sheetView tabSelected="1" topLeftCell="A3" zoomScale="80" zoomScaleNormal="80" workbookViewId="0">
      <selection activeCell="C26" sqref="C26"/>
    </sheetView>
  </sheetViews>
  <sheetFormatPr baseColWidth="10" defaultRowHeight="14.5" x14ac:dyDescent="0.35"/>
  <cols>
    <col min="1" max="1" width="7.26953125" customWidth="1"/>
    <col min="2" max="2" width="9.6328125" customWidth="1"/>
    <col min="3" max="3" width="25.7265625" bestFit="1" customWidth="1"/>
    <col min="4" max="4" width="19.08984375" bestFit="1" customWidth="1"/>
    <col min="5" max="5" width="11.26953125" bestFit="1" customWidth="1"/>
    <col min="6" max="6" width="7.6328125" customWidth="1"/>
    <col min="7" max="7" width="12.7265625" customWidth="1"/>
    <col min="8" max="11" width="7.6328125" customWidth="1"/>
    <col min="12" max="12" width="9.1796875" customWidth="1"/>
    <col min="13" max="13" width="7.6328125" customWidth="1"/>
    <col min="14" max="14" width="10.6328125" customWidth="1"/>
    <col min="15" max="15" width="7.81640625" customWidth="1"/>
    <col min="16" max="16" width="7.26953125" customWidth="1"/>
    <col min="17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4" t="s">
        <v>80</v>
      </c>
    </row>
    <row r="4" spans="1:30" ht="23.5" x14ac:dyDescent="0.55000000000000004">
      <c r="A4" s="7"/>
      <c r="B4" s="148" t="s">
        <v>187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50"/>
    </row>
    <row r="5" spans="1:30" ht="15" thickBot="1" x14ac:dyDescent="0.4">
      <c r="B5" s="18"/>
      <c r="C5" s="18"/>
      <c r="D5" s="18"/>
      <c r="E5" s="18"/>
      <c r="F5" s="74"/>
      <c r="G5" s="18"/>
      <c r="H5" s="154" t="s">
        <v>20</v>
      </c>
      <c r="I5" s="154"/>
      <c r="J5" s="154" t="s">
        <v>21</v>
      </c>
      <c r="K5" s="154"/>
      <c r="L5" s="19" t="s">
        <v>22</v>
      </c>
      <c r="M5" s="152" t="s">
        <v>23</v>
      </c>
      <c r="N5" s="153"/>
      <c r="O5" s="152" t="s">
        <v>24</v>
      </c>
      <c r="P5" s="153"/>
      <c r="Q5" s="154" t="s">
        <v>9</v>
      </c>
      <c r="R5" s="154"/>
      <c r="S5" s="152" t="s">
        <v>10</v>
      </c>
      <c r="T5" s="153"/>
      <c r="U5" s="143" t="s">
        <v>25</v>
      </c>
      <c r="V5" s="143"/>
      <c r="W5" s="143" t="s">
        <v>26</v>
      </c>
      <c r="X5" s="143"/>
      <c r="Y5" s="151" t="s">
        <v>27</v>
      </c>
      <c r="Z5" s="151"/>
      <c r="AA5" s="17"/>
      <c r="AB5" s="17"/>
      <c r="AC5" s="17"/>
      <c r="AD5" s="17"/>
    </row>
    <row r="6" spans="1:30" x14ac:dyDescent="0.35">
      <c r="B6" s="18" t="s">
        <v>0</v>
      </c>
      <c r="C6" s="18" t="s">
        <v>1</v>
      </c>
      <c r="D6" s="18" t="s">
        <v>2</v>
      </c>
      <c r="E6" s="70" t="s">
        <v>3</v>
      </c>
      <c r="F6" s="84" t="s">
        <v>19</v>
      </c>
      <c r="G6" s="82" t="s">
        <v>220</v>
      </c>
      <c r="H6" s="20">
        <v>45003</v>
      </c>
      <c r="I6" s="20">
        <v>45004</v>
      </c>
      <c r="J6" s="20">
        <v>45017</v>
      </c>
      <c r="K6" s="20">
        <v>45018</v>
      </c>
      <c r="L6" s="20">
        <v>45059</v>
      </c>
      <c r="M6" s="20">
        <v>45074</v>
      </c>
      <c r="N6" s="20">
        <v>45075</v>
      </c>
      <c r="O6" s="20">
        <v>45094</v>
      </c>
      <c r="P6" s="20">
        <v>45095</v>
      </c>
      <c r="Q6" s="20">
        <v>45108</v>
      </c>
      <c r="R6" s="20">
        <v>45109</v>
      </c>
      <c r="S6" s="20">
        <v>45143</v>
      </c>
      <c r="T6" s="20">
        <v>45144</v>
      </c>
      <c r="U6" s="3">
        <v>45178</v>
      </c>
      <c r="V6" s="3">
        <v>45179</v>
      </c>
      <c r="W6" s="3">
        <v>45192</v>
      </c>
      <c r="X6" s="3">
        <v>45193</v>
      </c>
      <c r="Y6" s="12">
        <v>45227</v>
      </c>
      <c r="Z6" s="12">
        <v>45228</v>
      </c>
      <c r="AA6" s="15"/>
      <c r="AB6" s="15"/>
      <c r="AC6" s="15"/>
      <c r="AD6" s="15"/>
    </row>
    <row r="7" spans="1:30" x14ac:dyDescent="0.35">
      <c r="B7" s="2">
        <v>1</v>
      </c>
      <c r="C7" s="77" t="s">
        <v>112</v>
      </c>
      <c r="D7" s="77" t="s">
        <v>113</v>
      </c>
      <c r="E7" s="85" t="s">
        <v>38</v>
      </c>
      <c r="F7" s="86">
        <f t="shared" ref="F7:F8" si="0">SUM(H7:AD7)</f>
        <v>29</v>
      </c>
      <c r="G7" s="88" t="s">
        <v>221</v>
      </c>
      <c r="H7" s="42"/>
      <c r="I7" s="42"/>
      <c r="J7" s="2">
        <v>4</v>
      </c>
      <c r="K7" s="2">
        <v>10</v>
      </c>
      <c r="L7" s="58"/>
      <c r="M7" s="2"/>
      <c r="N7" s="2"/>
      <c r="O7" s="50"/>
      <c r="P7" s="50"/>
      <c r="Q7" s="50"/>
      <c r="R7" s="50"/>
      <c r="S7" s="67"/>
      <c r="T7" s="50"/>
      <c r="U7" s="50"/>
      <c r="V7" s="50"/>
      <c r="W7" s="2">
        <v>7</v>
      </c>
      <c r="X7" s="2">
        <v>8</v>
      </c>
      <c r="Y7" s="2"/>
      <c r="Z7" s="2"/>
      <c r="AA7" s="16"/>
      <c r="AB7" s="16"/>
      <c r="AC7" s="16"/>
      <c r="AD7" s="16"/>
    </row>
    <row r="8" spans="1:30" x14ac:dyDescent="0.35">
      <c r="B8" s="2">
        <v>2</v>
      </c>
      <c r="C8" s="77" t="s">
        <v>120</v>
      </c>
      <c r="D8" s="77" t="s">
        <v>142</v>
      </c>
      <c r="E8" s="85" t="s">
        <v>38</v>
      </c>
      <c r="F8" s="86">
        <f t="shared" si="0"/>
        <v>26</v>
      </c>
      <c r="G8" s="88" t="s">
        <v>221</v>
      </c>
      <c r="H8" s="42"/>
      <c r="I8" s="42"/>
      <c r="J8" s="1"/>
      <c r="K8" s="1"/>
      <c r="L8" s="58"/>
      <c r="M8" s="2">
        <v>10</v>
      </c>
      <c r="N8" s="2">
        <v>7</v>
      </c>
      <c r="O8" s="50"/>
      <c r="P8" s="50"/>
      <c r="Q8" s="50"/>
      <c r="R8" s="50"/>
      <c r="S8" s="67"/>
      <c r="T8" s="50"/>
      <c r="U8" s="50"/>
      <c r="V8" s="50"/>
      <c r="W8" s="2">
        <v>4</v>
      </c>
      <c r="X8" s="2">
        <v>5</v>
      </c>
      <c r="Y8" s="2"/>
      <c r="Z8" s="2"/>
      <c r="AA8" s="16"/>
      <c r="AB8" s="16"/>
      <c r="AC8" s="16"/>
      <c r="AD8" s="16"/>
    </row>
    <row r="9" spans="1:30" x14ac:dyDescent="0.35">
      <c r="B9" s="2">
        <v>3</v>
      </c>
      <c r="C9" s="77" t="s">
        <v>33</v>
      </c>
      <c r="D9" s="77" t="s">
        <v>34</v>
      </c>
      <c r="E9" s="85" t="s">
        <v>109</v>
      </c>
      <c r="F9" s="86">
        <f>SUM(H9:AD9)</f>
        <v>19</v>
      </c>
      <c r="G9" s="88" t="s">
        <v>221</v>
      </c>
      <c r="H9" s="42"/>
      <c r="I9" s="42"/>
      <c r="J9" s="2">
        <v>9</v>
      </c>
      <c r="K9" s="2">
        <v>3</v>
      </c>
      <c r="L9" s="58"/>
      <c r="M9" s="2">
        <v>7</v>
      </c>
      <c r="N9" s="2"/>
      <c r="O9" s="50"/>
      <c r="P9" s="50"/>
      <c r="Q9" s="50"/>
      <c r="R9" s="50"/>
      <c r="S9" s="67"/>
      <c r="T9" s="50"/>
      <c r="U9" s="50"/>
      <c r="V9" s="50"/>
      <c r="W9" s="2"/>
      <c r="X9" s="2"/>
      <c r="Y9" s="2"/>
      <c r="Z9" s="2"/>
      <c r="AA9" s="16"/>
      <c r="AB9" s="16"/>
      <c r="AC9" s="16"/>
      <c r="AD9" s="16"/>
    </row>
    <row r="10" spans="1:30" x14ac:dyDescent="0.35">
      <c r="B10" s="1"/>
      <c r="C10" s="49" t="s">
        <v>110</v>
      </c>
      <c r="D10" s="49" t="s">
        <v>111</v>
      </c>
      <c r="E10" s="58" t="s">
        <v>56</v>
      </c>
      <c r="F10" s="162">
        <f>SUM(H10:AD10)</f>
        <v>25</v>
      </c>
      <c r="G10" s="67" t="s">
        <v>221</v>
      </c>
      <c r="H10" s="42"/>
      <c r="I10" s="42"/>
      <c r="J10" s="2">
        <v>6</v>
      </c>
      <c r="K10" s="2">
        <v>7</v>
      </c>
      <c r="L10" s="58"/>
      <c r="M10" s="2"/>
      <c r="N10" s="2">
        <v>12</v>
      </c>
      <c r="O10" s="50"/>
      <c r="P10" s="50"/>
      <c r="Q10" s="50"/>
      <c r="R10" s="50"/>
      <c r="S10" s="67"/>
      <c r="T10" s="50"/>
      <c r="U10" s="50"/>
      <c r="V10" s="50"/>
      <c r="W10" s="2"/>
      <c r="X10" s="2">
        <v>0</v>
      </c>
      <c r="Y10" s="2"/>
      <c r="Z10" s="2"/>
      <c r="AA10" s="16"/>
      <c r="AB10" s="16"/>
      <c r="AC10" s="16"/>
      <c r="AD10" s="16"/>
    </row>
    <row r="11" spans="1:30" x14ac:dyDescent="0.35">
      <c r="B11" s="1"/>
      <c r="C11" s="21" t="s">
        <v>188</v>
      </c>
      <c r="D11" s="21" t="s">
        <v>82</v>
      </c>
      <c r="E11" s="71" t="s">
        <v>62</v>
      </c>
      <c r="F11" s="75">
        <f>SUM(H11:AD11)</f>
        <v>18</v>
      </c>
      <c r="G11" s="32"/>
      <c r="H11" s="42"/>
      <c r="I11" s="42"/>
      <c r="J11" s="1"/>
      <c r="K11" s="1"/>
      <c r="L11" s="58"/>
      <c r="M11" s="2">
        <v>14</v>
      </c>
      <c r="N11" s="2">
        <v>4</v>
      </c>
      <c r="O11" s="50"/>
      <c r="P11" s="50"/>
      <c r="Q11" s="50"/>
      <c r="R11" s="50"/>
      <c r="S11" s="67"/>
      <c r="T11" s="50"/>
      <c r="U11" s="50"/>
      <c r="V11" s="50"/>
      <c r="W11" s="2"/>
      <c r="X11" s="2"/>
      <c r="Y11" s="2"/>
      <c r="Z11" s="2"/>
      <c r="AA11" s="16"/>
      <c r="AB11" s="16"/>
      <c r="AC11" s="16"/>
      <c r="AD11" s="16"/>
    </row>
    <row r="12" spans="1:30" x14ac:dyDescent="0.35">
      <c r="B12" s="1"/>
      <c r="C12" s="21" t="s">
        <v>189</v>
      </c>
      <c r="D12" s="21" t="s">
        <v>182</v>
      </c>
      <c r="E12" s="71" t="s">
        <v>38</v>
      </c>
      <c r="F12" s="75">
        <f>SUM(H12:AD12)</f>
        <v>13</v>
      </c>
      <c r="G12" s="32"/>
      <c r="H12" s="42"/>
      <c r="I12" s="42"/>
      <c r="J12" s="1"/>
      <c r="K12" s="1"/>
      <c r="L12" s="58"/>
      <c r="M12" s="2">
        <v>10</v>
      </c>
      <c r="N12" s="2">
        <v>3</v>
      </c>
      <c r="O12" s="50"/>
      <c r="P12" s="50"/>
      <c r="Q12" s="50"/>
      <c r="R12" s="50"/>
      <c r="S12" s="67"/>
      <c r="T12" s="50"/>
      <c r="U12" s="50"/>
      <c r="V12" s="50"/>
      <c r="W12" s="2"/>
      <c r="X12" s="2"/>
      <c r="Y12" s="2"/>
      <c r="Z12" s="2"/>
    </row>
    <row r="13" spans="1:30" x14ac:dyDescent="0.35">
      <c r="B13" s="1"/>
      <c r="C13" s="21" t="s">
        <v>194</v>
      </c>
      <c r="D13" s="21" t="s">
        <v>170</v>
      </c>
      <c r="E13" s="71" t="s">
        <v>109</v>
      </c>
      <c r="F13" s="92">
        <f>SUM(H13:AD13)</f>
        <v>9</v>
      </c>
      <c r="G13" s="91"/>
      <c r="H13" s="42"/>
      <c r="I13" s="42"/>
      <c r="J13" s="1"/>
      <c r="K13" s="1"/>
      <c r="L13" s="58"/>
      <c r="M13" s="1"/>
      <c r="N13" s="2">
        <v>9</v>
      </c>
      <c r="O13" s="50"/>
      <c r="P13" s="50"/>
      <c r="Q13" s="50"/>
      <c r="R13" s="50"/>
      <c r="S13" s="67"/>
      <c r="T13" s="50"/>
      <c r="U13" s="50"/>
      <c r="V13" s="50"/>
      <c r="W13" s="2"/>
      <c r="X13" s="2"/>
      <c r="Y13" s="2"/>
      <c r="Z13" s="2"/>
    </row>
    <row r="14" spans="1:30" x14ac:dyDescent="0.35">
      <c r="B14" s="1"/>
      <c r="C14" s="21" t="s">
        <v>52</v>
      </c>
      <c r="D14" s="21" t="s">
        <v>53</v>
      </c>
      <c r="E14" s="71" t="s">
        <v>109</v>
      </c>
      <c r="F14" s="92">
        <f>SUM(H14:AD14)</f>
        <v>6</v>
      </c>
      <c r="G14" s="91"/>
      <c r="H14" s="42"/>
      <c r="I14" s="42"/>
      <c r="J14" s="1"/>
      <c r="K14" s="1"/>
      <c r="L14" s="49"/>
      <c r="M14" s="55">
        <v>6</v>
      </c>
      <c r="N14" s="2"/>
      <c r="O14" s="50"/>
      <c r="P14" s="50"/>
      <c r="Q14" s="50"/>
      <c r="R14" s="50"/>
      <c r="S14" s="49"/>
      <c r="T14" s="49"/>
      <c r="U14" s="49"/>
      <c r="V14" s="49"/>
      <c r="W14" s="1"/>
      <c r="X14" s="1"/>
      <c r="Y14" s="1"/>
      <c r="Z14" s="1"/>
    </row>
    <row r="15" spans="1:30" x14ac:dyDescent="0.35">
      <c r="B15" s="54"/>
      <c r="C15" s="51" t="s">
        <v>192</v>
      </c>
      <c r="D15" s="51" t="s">
        <v>193</v>
      </c>
      <c r="E15" s="94" t="s">
        <v>176</v>
      </c>
      <c r="F15" s="96">
        <f>SUM(H15:AD15)</f>
        <v>6</v>
      </c>
      <c r="G15" s="95"/>
      <c r="H15" s="53"/>
      <c r="I15" s="53"/>
      <c r="J15" s="54"/>
      <c r="K15" s="54"/>
      <c r="L15" s="56"/>
      <c r="M15" s="59">
        <v>4</v>
      </c>
      <c r="N15" s="52">
        <v>2</v>
      </c>
      <c r="O15" s="60"/>
      <c r="P15" s="60"/>
      <c r="Q15" s="60"/>
      <c r="R15" s="60"/>
      <c r="S15" s="49"/>
      <c r="T15" s="49"/>
      <c r="U15" s="49"/>
      <c r="V15" s="49"/>
      <c r="W15" s="1"/>
      <c r="X15" s="1"/>
      <c r="Y15" s="1"/>
      <c r="Z15" s="1"/>
    </row>
    <row r="16" spans="1:30" x14ac:dyDescent="0.35">
      <c r="B16" s="1"/>
      <c r="C16" s="21" t="s">
        <v>118</v>
      </c>
      <c r="D16" s="21" t="s">
        <v>44</v>
      </c>
      <c r="E16" s="71" t="s">
        <v>56</v>
      </c>
      <c r="F16" s="75">
        <f>SUM(H16:AD16)</f>
        <v>5</v>
      </c>
      <c r="G16" s="32"/>
      <c r="H16" s="42"/>
      <c r="I16" s="42"/>
      <c r="J16" s="2" t="s">
        <v>91</v>
      </c>
      <c r="K16" s="2">
        <v>5</v>
      </c>
      <c r="L16" s="49"/>
      <c r="M16" s="2"/>
      <c r="N16" s="2"/>
      <c r="O16" s="49"/>
      <c r="P16" s="49"/>
      <c r="Q16" s="49"/>
      <c r="R16" s="49"/>
      <c r="S16" s="49"/>
      <c r="T16" s="49"/>
      <c r="U16" s="49"/>
      <c r="V16" s="49"/>
      <c r="W16" s="1"/>
      <c r="X16" s="1"/>
      <c r="Y16" s="1"/>
      <c r="Z16" s="1"/>
    </row>
    <row r="17" spans="2:26" x14ac:dyDescent="0.35">
      <c r="B17" s="1"/>
      <c r="C17" s="77" t="s">
        <v>119</v>
      </c>
      <c r="D17" s="77" t="s">
        <v>170</v>
      </c>
      <c r="E17" s="85" t="s">
        <v>109</v>
      </c>
      <c r="F17" s="86">
        <f>SUM(H17:AD17)</f>
        <v>5</v>
      </c>
      <c r="G17" s="88" t="s">
        <v>221</v>
      </c>
      <c r="H17" s="42"/>
      <c r="I17" s="42"/>
      <c r="J17" s="2" t="s">
        <v>91</v>
      </c>
      <c r="K17" s="2">
        <v>2</v>
      </c>
      <c r="L17" s="49"/>
      <c r="M17" s="2">
        <v>3</v>
      </c>
      <c r="N17" s="2"/>
      <c r="O17" s="49"/>
      <c r="P17" s="49"/>
      <c r="Q17" s="49"/>
      <c r="R17" s="49"/>
      <c r="S17" s="49"/>
      <c r="T17" s="49"/>
      <c r="U17" s="49"/>
      <c r="V17" s="49"/>
      <c r="W17" s="1"/>
      <c r="X17" s="1"/>
      <c r="Y17" s="1"/>
      <c r="Z17" s="1"/>
    </row>
    <row r="18" spans="2:26" x14ac:dyDescent="0.35">
      <c r="B18" s="1"/>
      <c r="C18" s="21" t="s">
        <v>190</v>
      </c>
      <c r="D18" s="21" t="s">
        <v>191</v>
      </c>
      <c r="E18" s="71" t="s">
        <v>109</v>
      </c>
      <c r="F18" s="92">
        <f>SUM(H18:AD18)</f>
        <v>5</v>
      </c>
      <c r="G18" s="91"/>
      <c r="H18" s="42"/>
      <c r="I18" s="42"/>
      <c r="J18" s="1"/>
      <c r="K18" s="1"/>
      <c r="L18" s="49"/>
      <c r="M18" s="55">
        <v>5</v>
      </c>
      <c r="N18" s="2"/>
      <c r="O18" s="49"/>
      <c r="P18" s="49"/>
      <c r="Q18" s="49"/>
      <c r="R18" s="49"/>
      <c r="S18" s="49"/>
      <c r="T18" s="49"/>
      <c r="U18" s="49"/>
      <c r="V18" s="49"/>
      <c r="W18" s="1"/>
      <c r="X18" s="1"/>
      <c r="Y18" s="1"/>
      <c r="Z18" s="1"/>
    </row>
    <row r="19" spans="2:26" x14ac:dyDescent="0.35">
      <c r="B19" s="1"/>
      <c r="C19" s="21" t="s">
        <v>174</v>
      </c>
      <c r="D19" s="21" t="s">
        <v>175</v>
      </c>
      <c r="E19" s="71" t="s">
        <v>176</v>
      </c>
      <c r="F19" s="92">
        <f>SUM(H19:AD19)</f>
        <v>5</v>
      </c>
      <c r="G19" s="91"/>
      <c r="H19" s="42"/>
      <c r="I19" s="42"/>
      <c r="J19" s="1"/>
      <c r="K19" s="1"/>
      <c r="L19" s="49"/>
      <c r="M19" s="1"/>
      <c r="N19" s="2">
        <v>5</v>
      </c>
      <c r="O19" s="49"/>
      <c r="P19" s="49"/>
      <c r="Q19" s="49"/>
      <c r="R19" s="49"/>
      <c r="S19" s="49"/>
      <c r="T19" s="49"/>
      <c r="U19" s="49"/>
      <c r="V19" s="49"/>
      <c r="W19" s="1"/>
      <c r="X19" s="1"/>
      <c r="Y19" s="1"/>
      <c r="Z19" s="1"/>
    </row>
    <row r="20" spans="2:26" x14ac:dyDescent="0.35">
      <c r="B20" s="1"/>
      <c r="C20" s="77" t="s">
        <v>114</v>
      </c>
      <c r="D20" s="77" t="s">
        <v>115</v>
      </c>
      <c r="E20" s="85" t="s">
        <v>38</v>
      </c>
      <c r="F20" s="86">
        <f>SUM(H20:AD20)</f>
        <v>3</v>
      </c>
      <c r="G20" s="88" t="s">
        <v>221</v>
      </c>
      <c r="H20" s="42"/>
      <c r="I20" s="42"/>
      <c r="J20" s="2">
        <v>2</v>
      </c>
      <c r="K20" s="2" t="s">
        <v>91</v>
      </c>
      <c r="L20" s="49"/>
      <c r="M20" s="2"/>
      <c r="N20" s="2">
        <v>1</v>
      </c>
      <c r="O20" s="49"/>
      <c r="P20" s="49"/>
      <c r="Q20" s="49"/>
      <c r="R20" s="49"/>
      <c r="S20" s="49"/>
      <c r="T20" s="49"/>
      <c r="U20" s="49"/>
      <c r="V20" s="49"/>
      <c r="W20" s="1"/>
      <c r="X20" s="1"/>
      <c r="Y20" s="1"/>
      <c r="Z20" s="1"/>
    </row>
    <row r="21" spans="2:26" x14ac:dyDescent="0.35">
      <c r="B21" s="1"/>
      <c r="C21" s="77" t="s">
        <v>116</v>
      </c>
      <c r="D21" s="77" t="s">
        <v>117</v>
      </c>
      <c r="E21" s="85" t="s">
        <v>109</v>
      </c>
      <c r="F21" s="86">
        <f>SUM(H21:AD21)</f>
        <v>1</v>
      </c>
      <c r="G21" s="88" t="s">
        <v>221</v>
      </c>
      <c r="H21" s="42"/>
      <c r="I21" s="42"/>
      <c r="J21" s="2">
        <v>1</v>
      </c>
      <c r="K21" s="2">
        <v>0</v>
      </c>
      <c r="L21" s="49"/>
      <c r="M21" s="2">
        <v>0</v>
      </c>
      <c r="N21" s="2"/>
      <c r="O21" s="49"/>
      <c r="P21" s="49"/>
      <c r="Q21" s="49"/>
      <c r="R21" s="49"/>
      <c r="S21" s="49"/>
      <c r="T21" s="49"/>
      <c r="U21" s="49"/>
      <c r="V21" s="49"/>
      <c r="W21" s="1"/>
      <c r="X21" s="1"/>
      <c r="Y21" s="1"/>
      <c r="Z21" s="1"/>
    </row>
    <row r="22" spans="2:26" x14ac:dyDescent="0.35">
      <c r="B22" s="1"/>
      <c r="C22" s="21" t="s">
        <v>57</v>
      </c>
      <c r="D22" s="21" t="s">
        <v>58</v>
      </c>
      <c r="E22" s="71" t="s">
        <v>59</v>
      </c>
      <c r="F22" s="92">
        <f>SUM(H22:AD22)</f>
        <v>0</v>
      </c>
      <c r="G22" s="91"/>
      <c r="H22" s="42"/>
      <c r="I22" s="42"/>
      <c r="J22" s="1"/>
      <c r="K22" s="1"/>
      <c r="L22" s="49"/>
      <c r="M22" s="55">
        <v>0</v>
      </c>
      <c r="N22" s="2"/>
      <c r="O22" s="49"/>
      <c r="P22" s="49"/>
      <c r="Q22" s="49"/>
      <c r="R22" s="49"/>
      <c r="S22" s="49"/>
      <c r="T22" s="49"/>
      <c r="U22" s="49"/>
      <c r="V22" s="49"/>
      <c r="W22" s="1"/>
      <c r="X22" s="1"/>
      <c r="Y22" s="1"/>
      <c r="Z22" s="1"/>
    </row>
    <row r="23" spans="2:26" x14ac:dyDescent="0.35">
      <c r="B23" s="1"/>
      <c r="C23" s="21" t="s">
        <v>41</v>
      </c>
      <c r="D23" s="21" t="s">
        <v>42</v>
      </c>
      <c r="E23" s="71" t="s">
        <v>109</v>
      </c>
      <c r="F23" s="92">
        <f>SUM(H23:AD23)</f>
        <v>0</v>
      </c>
      <c r="G23" s="91"/>
      <c r="H23" s="42"/>
      <c r="I23" s="42"/>
      <c r="J23" s="1"/>
      <c r="K23" s="1"/>
      <c r="L23" s="49"/>
      <c r="M23" s="1"/>
      <c r="N23" s="2"/>
      <c r="O23" s="49"/>
      <c r="P23" s="49"/>
      <c r="Q23" s="49"/>
      <c r="R23" s="49"/>
      <c r="S23" s="49"/>
      <c r="T23" s="49"/>
      <c r="U23" s="49"/>
      <c r="V23" s="49"/>
      <c r="W23" s="1"/>
      <c r="X23" s="1"/>
      <c r="Y23" s="1"/>
      <c r="Z23" s="1"/>
    </row>
    <row r="24" spans="2:26" x14ac:dyDescent="0.35">
      <c r="B24" s="1"/>
      <c r="C24" s="21" t="s">
        <v>183</v>
      </c>
      <c r="D24" s="21" t="s">
        <v>233</v>
      </c>
      <c r="E24" s="71" t="s">
        <v>176</v>
      </c>
      <c r="F24" s="92">
        <f>SUM(H24:AD24)</f>
        <v>0</v>
      </c>
      <c r="G24" s="91"/>
      <c r="H24" s="42"/>
      <c r="I24" s="42"/>
      <c r="J24" s="1"/>
      <c r="K24" s="1"/>
      <c r="L24" s="49"/>
      <c r="M24" s="1"/>
      <c r="N24" s="1"/>
      <c r="O24" s="49"/>
      <c r="P24" s="49"/>
      <c r="Q24" s="49"/>
      <c r="R24" s="49"/>
      <c r="S24" s="49"/>
      <c r="T24" s="49"/>
      <c r="U24" s="49"/>
      <c r="V24" s="49"/>
      <c r="W24" s="2">
        <v>0</v>
      </c>
      <c r="X24" s="1"/>
      <c r="Y24" s="1"/>
      <c r="Z24" s="1"/>
    </row>
    <row r="25" spans="2:26" ht="15" thickBot="1" x14ac:dyDescent="0.4">
      <c r="B25" s="1"/>
      <c r="C25" s="21" t="s">
        <v>183</v>
      </c>
      <c r="D25" s="21" t="s">
        <v>234</v>
      </c>
      <c r="E25" s="71" t="s">
        <v>176</v>
      </c>
      <c r="F25" s="93">
        <f>SUM(H25:AD25)</f>
        <v>0</v>
      </c>
      <c r="G25" s="91"/>
      <c r="H25" s="42"/>
      <c r="I25" s="42"/>
      <c r="J25" s="1"/>
      <c r="K25" s="1"/>
      <c r="L25" s="49"/>
      <c r="M25" s="1"/>
      <c r="N25" s="1"/>
      <c r="O25" s="49"/>
      <c r="P25" s="49"/>
      <c r="Q25" s="49"/>
      <c r="R25" s="49"/>
      <c r="S25" s="49"/>
      <c r="T25" s="49"/>
      <c r="U25" s="49"/>
      <c r="V25" s="49"/>
      <c r="W25" s="1"/>
      <c r="X25" s="2">
        <v>0</v>
      </c>
      <c r="Y25" s="1"/>
      <c r="Z25" s="1"/>
    </row>
  </sheetData>
  <sortState xmlns:xlrd2="http://schemas.microsoft.com/office/spreadsheetml/2017/richdata2" ref="C7:Z25">
    <sortCondition descending="1" ref="F7:F25"/>
  </sortState>
  <mergeCells count="10">
    <mergeCell ref="B4:Z4"/>
    <mergeCell ref="W5:X5"/>
    <mergeCell ref="Y5:Z5"/>
    <mergeCell ref="M5:N5"/>
    <mergeCell ref="O5:P5"/>
    <mergeCell ref="H5:I5"/>
    <mergeCell ref="J5:K5"/>
    <mergeCell ref="Q5:R5"/>
    <mergeCell ref="S5:T5"/>
    <mergeCell ref="U5:V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A116-015C-4E8A-818B-3D45B31434BA}">
  <dimension ref="A1:AD19"/>
  <sheetViews>
    <sheetView zoomScale="80" zoomScaleNormal="80" workbookViewId="0">
      <selection activeCell="B7" sqref="B7"/>
    </sheetView>
  </sheetViews>
  <sheetFormatPr baseColWidth="10" defaultRowHeight="14.5" x14ac:dyDescent="0.35"/>
  <cols>
    <col min="3" max="3" width="24.7265625" bestFit="1" customWidth="1"/>
    <col min="4" max="4" width="20.7265625" customWidth="1"/>
    <col min="6" max="6" width="7.453125" customWidth="1"/>
    <col min="7" max="7" width="14.36328125" customWidth="1"/>
    <col min="8" max="11" width="7.6328125" customWidth="1"/>
    <col min="12" max="12" width="9.90625" customWidth="1"/>
    <col min="13" max="13" width="7.6328125" customWidth="1"/>
    <col min="14" max="14" width="8.54296875" customWidth="1"/>
    <col min="15" max="15" width="8.08984375" customWidth="1"/>
    <col min="16" max="21" width="7.6328125" customWidth="1"/>
    <col min="22" max="22" width="9.08984375" customWidth="1"/>
    <col min="23" max="27" width="7.6328125" customWidth="1"/>
    <col min="28" max="28" width="9.453125" customWidth="1"/>
    <col min="29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7"/>
    </row>
    <row r="4" spans="1:30" ht="23.5" x14ac:dyDescent="0.55000000000000004">
      <c r="A4" s="7"/>
      <c r="B4" s="155" t="s">
        <v>32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7"/>
      <c r="AA4" s="28"/>
      <c r="AB4" s="27"/>
      <c r="AC4" s="27"/>
      <c r="AD4" s="27"/>
    </row>
    <row r="5" spans="1:30" ht="15" thickBot="1" x14ac:dyDescent="0.4">
      <c r="B5" s="18"/>
      <c r="C5" s="18"/>
      <c r="D5" s="18"/>
      <c r="E5" s="18"/>
      <c r="F5" s="74"/>
      <c r="G5" s="18"/>
      <c r="H5" s="154" t="s">
        <v>20</v>
      </c>
      <c r="I5" s="154"/>
      <c r="J5" s="154" t="s">
        <v>21</v>
      </c>
      <c r="K5" s="154"/>
      <c r="L5" s="19" t="s">
        <v>22</v>
      </c>
      <c r="M5" s="152" t="s">
        <v>23</v>
      </c>
      <c r="N5" s="153"/>
      <c r="O5" s="152" t="s">
        <v>24</v>
      </c>
      <c r="P5" s="153"/>
      <c r="Q5" s="154" t="s">
        <v>9</v>
      </c>
      <c r="R5" s="154"/>
      <c r="S5" s="152" t="s">
        <v>10</v>
      </c>
      <c r="T5" s="153"/>
      <c r="U5" s="143" t="s">
        <v>25</v>
      </c>
      <c r="V5" s="143"/>
      <c r="W5" s="143" t="s">
        <v>26</v>
      </c>
      <c r="X5" s="143"/>
      <c r="Y5" s="151" t="s">
        <v>27</v>
      </c>
      <c r="Z5" s="158"/>
      <c r="AA5" s="31"/>
      <c r="AB5" s="22"/>
      <c r="AC5" s="22"/>
      <c r="AD5" s="22"/>
    </row>
    <row r="6" spans="1:30" x14ac:dyDescent="0.35">
      <c r="B6" s="18" t="s">
        <v>0</v>
      </c>
      <c r="C6" s="18" t="s">
        <v>1</v>
      </c>
      <c r="D6" s="18" t="s">
        <v>2</v>
      </c>
      <c r="E6" s="70" t="s">
        <v>3</v>
      </c>
      <c r="F6" s="84" t="s">
        <v>19</v>
      </c>
      <c r="G6" s="82" t="s">
        <v>220</v>
      </c>
      <c r="H6" s="20">
        <v>45003</v>
      </c>
      <c r="I6" s="20">
        <v>45004</v>
      </c>
      <c r="J6" s="20">
        <v>45017</v>
      </c>
      <c r="K6" s="20">
        <v>45018</v>
      </c>
      <c r="L6" s="20">
        <v>45059</v>
      </c>
      <c r="M6" s="20">
        <v>45074</v>
      </c>
      <c r="N6" s="20">
        <v>45075</v>
      </c>
      <c r="O6" s="20">
        <v>45094</v>
      </c>
      <c r="P6" s="20">
        <v>45095</v>
      </c>
      <c r="Q6" s="20">
        <v>45108</v>
      </c>
      <c r="R6" s="20">
        <v>45109</v>
      </c>
      <c r="S6" s="20">
        <v>45143</v>
      </c>
      <c r="T6" s="20">
        <v>45144</v>
      </c>
      <c r="U6" s="3">
        <v>45178</v>
      </c>
      <c r="V6" s="3">
        <v>45179</v>
      </c>
      <c r="W6" s="3">
        <v>45192</v>
      </c>
      <c r="X6" s="3">
        <v>45193</v>
      </c>
      <c r="Y6" s="12">
        <v>45227</v>
      </c>
      <c r="Z6" s="13">
        <v>45228</v>
      </c>
      <c r="AA6" s="29"/>
      <c r="AB6" s="15"/>
      <c r="AC6" s="15"/>
      <c r="AD6" s="15"/>
    </row>
    <row r="7" spans="1:30" x14ac:dyDescent="0.35">
      <c r="B7" s="2">
        <v>1</v>
      </c>
      <c r="C7" s="77" t="s">
        <v>71</v>
      </c>
      <c r="D7" s="77" t="s">
        <v>72</v>
      </c>
      <c r="E7" s="85" t="s">
        <v>56</v>
      </c>
      <c r="F7" s="86">
        <f t="shared" ref="F7" si="0">SUM(H7:AD7)</f>
        <v>21</v>
      </c>
      <c r="G7" s="88" t="s">
        <v>221</v>
      </c>
      <c r="H7" s="2">
        <v>7</v>
      </c>
      <c r="I7" s="2">
        <v>4</v>
      </c>
      <c r="J7" s="2">
        <v>7</v>
      </c>
      <c r="K7" s="2">
        <v>3</v>
      </c>
      <c r="L7" s="50"/>
      <c r="M7" s="2"/>
      <c r="N7" s="2">
        <v>0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1"/>
      <c r="Z7" s="14"/>
      <c r="AA7" s="30"/>
      <c r="AB7" s="16"/>
      <c r="AC7" s="16"/>
      <c r="AD7" s="16"/>
    </row>
    <row r="8" spans="1:30" x14ac:dyDescent="0.35">
      <c r="B8" s="1"/>
      <c r="C8" s="49" t="s">
        <v>120</v>
      </c>
      <c r="D8" s="49" t="s">
        <v>121</v>
      </c>
      <c r="E8" s="58" t="s">
        <v>38</v>
      </c>
      <c r="F8" s="162">
        <f>SUM(H8:AD8)</f>
        <v>21</v>
      </c>
      <c r="G8" s="67" t="s">
        <v>221</v>
      </c>
      <c r="H8" s="2" t="s">
        <v>91</v>
      </c>
      <c r="I8" s="2" t="s">
        <v>91</v>
      </c>
      <c r="J8" s="2">
        <v>4</v>
      </c>
      <c r="K8" s="2">
        <v>5</v>
      </c>
      <c r="L8" s="50"/>
      <c r="M8" s="2">
        <v>4</v>
      </c>
      <c r="N8" s="2">
        <v>8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1"/>
      <c r="Z8" s="14"/>
      <c r="AA8" s="30"/>
      <c r="AB8" s="16"/>
      <c r="AC8" s="16"/>
      <c r="AD8" s="16"/>
    </row>
    <row r="9" spans="1:30" x14ac:dyDescent="0.35">
      <c r="B9" s="1"/>
      <c r="C9" s="1" t="s">
        <v>73</v>
      </c>
      <c r="D9" s="1" t="s">
        <v>74</v>
      </c>
      <c r="E9" s="14" t="s">
        <v>56</v>
      </c>
      <c r="F9" s="75">
        <f>SUM(H9:AD9)</f>
        <v>11</v>
      </c>
      <c r="G9" s="32"/>
      <c r="H9" s="2">
        <v>4</v>
      </c>
      <c r="I9" s="2">
        <v>7</v>
      </c>
      <c r="J9" s="2" t="s">
        <v>91</v>
      </c>
      <c r="K9" s="2" t="s">
        <v>91</v>
      </c>
      <c r="L9" s="50"/>
      <c r="M9" s="2"/>
      <c r="N9" s="2"/>
      <c r="O9" s="49"/>
      <c r="P9" s="49"/>
      <c r="Q9" s="49"/>
      <c r="R9" s="49"/>
      <c r="S9" s="49"/>
      <c r="T9" s="49"/>
      <c r="U9" s="49"/>
      <c r="V9" s="49"/>
      <c r="W9" s="49"/>
      <c r="X9" s="49"/>
      <c r="Y9" s="1"/>
      <c r="Z9" s="14"/>
      <c r="AA9" s="30"/>
      <c r="AB9" s="16"/>
      <c r="AC9" s="16"/>
      <c r="AD9" s="16"/>
    </row>
    <row r="10" spans="1:30" x14ac:dyDescent="0.35">
      <c r="B10" s="1"/>
      <c r="C10" s="21" t="s">
        <v>102</v>
      </c>
      <c r="D10" s="21" t="s">
        <v>103</v>
      </c>
      <c r="E10" s="71" t="s">
        <v>51</v>
      </c>
      <c r="F10" s="92">
        <f>SUM(H10:AD10)</f>
        <v>11</v>
      </c>
      <c r="G10" s="91"/>
      <c r="H10" s="1"/>
      <c r="I10" s="1"/>
      <c r="J10" s="1"/>
      <c r="K10" s="1"/>
      <c r="L10" s="49"/>
      <c r="M10" s="1"/>
      <c r="N10" s="2">
        <v>11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"/>
      <c r="Z10" s="14"/>
      <c r="AA10" s="30"/>
      <c r="AB10" s="16"/>
      <c r="AC10" s="16"/>
      <c r="AD10" s="16"/>
    </row>
    <row r="11" spans="1:30" x14ac:dyDescent="0.35">
      <c r="B11" s="1"/>
      <c r="C11" s="49" t="s">
        <v>43</v>
      </c>
      <c r="D11" s="49" t="s">
        <v>75</v>
      </c>
      <c r="E11" s="58" t="s">
        <v>56</v>
      </c>
      <c r="F11" s="162">
        <f>SUM(H11:AD11)</f>
        <v>10</v>
      </c>
      <c r="G11" s="67" t="s">
        <v>221</v>
      </c>
      <c r="H11" s="2">
        <v>2</v>
      </c>
      <c r="I11" s="2">
        <v>2</v>
      </c>
      <c r="J11" s="2">
        <v>2</v>
      </c>
      <c r="K11" s="2" t="s">
        <v>91</v>
      </c>
      <c r="L11" s="50"/>
      <c r="M11" s="2"/>
      <c r="N11" s="2">
        <v>4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1"/>
      <c r="Z11" s="14"/>
      <c r="AA11" s="30"/>
      <c r="AB11" s="16"/>
      <c r="AC11" s="16"/>
      <c r="AD11" s="16"/>
    </row>
    <row r="12" spans="1:30" x14ac:dyDescent="0.35">
      <c r="B12" s="1"/>
      <c r="C12" s="21" t="s">
        <v>190</v>
      </c>
      <c r="D12" s="21" t="s">
        <v>191</v>
      </c>
      <c r="E12" s="71" t="s">
        <v>38</v>
      </c>
      <c r="F12" s="75">
        <f>SUM(H12:AD12)</f>
        <v>9</v>
      </c>
      <c r="G12" s="32"/>
      <c r="H12" s="1"/>
      <c r="I12" s="1"/>
      <c r="J12" s="55" t="s">
        <v>122</v>
      </c>
      <c r="K12" s="1"/>
      <c r="L12" s="49"/>
      <c r="M12" s="2">
        <v>9</v>
      </c>
      <c r="N12" s="2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1"/>
      <c r="Z12" s="1"/>
    </row>
    <row r="13" spans="1:30" x14ac:dyDescent="0.35">
      <c r="B13" s="1"/>
      <c r="C13" s="21" t="s">
        <v>112</v>
      </c>
      <c r="D13" s="21" t="s">
        <v>113</v>
      </c>
      <c r="E13" s="71" t="s">
        <v>38</v>
      </c>
      <c r="F13" s="75">
        <f>SUM(H13:AD13)</f>
        <v>8</v>
      </c>
      <c r="G13" s="32"/>
      <c r="H13" s="2" t="s">
        <v>91</v>
      </c>
      <c r="I13" s="2" t="s">
        <v>91</v>
      </c>
      <c r="J13" s="2" t="s">
        <v>91</v>
      </c>
      <c r="K13" s="2">
        <v>8</v>
      </c>
      <c r="L13" s="50"/>
      <c r="M13" s="2"/>
      <c r="N13" s="2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1"/>
      <c r="Z13" s="1"/>
    </row>
    <row r="14" spans="1:30" x14ac:dyDescent="0.35">
      <c r="B14" s="1"/>
      <c r="C14" s="21" t="s">
        <v>119</v>
      </c>
      <c r="D14" s="21" t="s">
        <v>170</v>
      </c>
      <c r="E14" s="71" t="s">
        <v>109</v>
      </c>
      <c r="F14" s="75">
        <f>SUM(H14:AD14)</f>
        <v>8</v>
      </c>
      <c r="G14" s="32"/>
      <c r="H14" s="1"/>
      <c r="I14" s="1"/>
      <c r="J14" s="1"/>
      <c r="K14" s="1"/>
      <c r="L14" s="49"/>
      <c r="M14" s="2">
        <v>2</v>
      </c>
      <c r="N14" s="2">
        <v>6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1"/>
      <c r="Z14" s="1"/>
    </row>
    <row r="15" spans="1:30" x14ac:dyDescent="0.35">
      <c r="B15" s="1"/>
      <c r="C15" s="21" t="s">
        <v>33</v>
      </c>
      <c r="D15" s="21" t="s">
        <v>34</v>
      </c>
      <c r="E15" s="71" t="s">
        <v>109</v>
      </c>
      <c r="F15" s="75">
        <f>SUM(H15:AD15)</f>
        <v>6</v>
      </c>
      <c r="G15" s="32"/>
      <c r="H15" s="1"/>
      <c r="I15" s="1"/>
      <c r="J15" s="1"/>
      <c r="K15" s="1"/>
      <c r="L15" s="49"/>
      <c r="M15" s="2">
        <v>6</v>
      </c>
      <c r="N15" s="2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1"/>
      <c r="Z15" s="1"/>
    </row>
    <row r="16" spans="1:30" x14ac:dyDescent="0.35">
      <c r="B16" s="1"/>
      <c r="C16" s="21" t="s">
        <v>114</v>
      </c>
      <c r="D16" s="21" t="s">
        <v>115</v>
      </c>
      <c r="E16" s="71" t="s">
        <v>38</v>
      </c>
      <c r="F16" s="92">
        <f>SUM(H16:AD16)</f>
        <v>3</v>
      </c>
      <c r="G16" s="91"/>
      <c r="H16" s="1"/>
      <c r="I16" s="1"/>
      <c r="J16" s="1"/>
      <c r="K16" s="1"/>
      <c r="L16" s="49"/>
      <c r="M16" s="1"/>
      <c r="N16" s="2">
        <v>3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1"/>
      <c r="Z16" s="1"/>
    </row>
    <row r="17" spans="2:26" x14ac:dyDescent="0.35">
      <c r="B17" s="1"/>
      <c r="C17" s="1" t="s">
        <v>43</v>
      </c>
      <c r="D17" s="1" t="s">
        <v>44</v>
      </c>
      <c r="E17" s="14" t="s">
        <v>56</v>
      </c>
      <c r="F17" s="75">
        <f>SUM(H17:AD17)</f>
        <v>0</v>
      </c>
      <c r="G17" s="32"/>
      <c r="H17" s="2" t="s">
        <v>91</v>
      </c>
      <c r="I17" s="2" t="s">
        <v>91</v>
      </c>
      <c r="J17" s="2" t="s">
        <v>91</v>
      </c>
      <c r="K17" s="2">
        <v>0</v>
      </c>
      <c r="L17" s="50"/>
      <c r="M17" s="2"/>
      <c r="N17" s="2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1"/>
      <c r="Z17" s="1"/>
    </row>
    <row r="18" spans="2:26" x14ac:dyDescent="0.35">
      <c r="B18" s="1"/>
      <c r="C18" s="21" t="s">
        <v>41</v>
      </c>
      <c r="D18" s="21" t="s">
        <v>42</v>
      </c>
      <c r="E18" s="71" t="s">
        <v>109</v>
      </c>
      <c r="F18" s="92">
        <f>SUM(H18:AD18)</f>
        <v>0</v>
      </c>
      <c r="G18" s="91"/>
      <c r="H18" s="1"/>
      <c r="I18" s="1"/>
      <c r="J18" s="1"/>
      <c r="K18" s="1"/>
      <c r="L18" s="49"/>
      <c r="M18" s="55">
        <v>0</v>
      </c>
      <c r="N18" s="1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1"/>
      <c r="Z18" s="1"/>
    </row>
    <row r="19" spans="2:26" ht="15" thickBot="1" x14ac:dyDescent="0.4">
      <c r="B19" s="1"/>
      <c r="C19" s="21" t="s">
        <v>188</v>
      </c>
      <c r="D19" s="21" t="s">
        <v>82</v>
      </c>
      <c r="E19" s="71" t="s">
        <v>62</v>
      </c>
      <c r="F19" s="93">
        <f>SUM(H19:AD19)</f>
        <v>0</v>
      </c>
      <c r="G19" s="91"/>
      <c r="H19" s="1"/>
      <c r="I19" s="1"/>
      <c r="J19" s="1"/>
      <c r="K19" s="1"/>
      <c r="L19" s="49"/>
      <c r="M19" s="1"/>
      <c r="N19" s="2">
        <v>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1"/>
      <c r="Z19" s="1"/>
    </row>
  </sheetData>
  <sortState xmlns:xlrd2="http://schemas.microsoft.com/office/spreadsheetml/2017/richdata2" ref="C7:N19">
    <sortCondition descending="1" ref="F7:F19"/>
  </sortState>
  <mergeCells count="10">
    <mergeCell ref="B4:Z4"/>
    <mergeCell ref="W5:X5"/>
    <mergeCell ref="Y5:Z5"/>
    <mergeCell ref="M5:N5"/>
    <mergeCell ref="O5:P5"/>
    <mergeCell ref="Q5:R5"/>
    <mergeCell ref="S5:T5"/>
    <mergeCell ref="U5:V5"/>
    <mergeCell ref="H5:I5"/>
    <mergeCell ref="J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5F9C-758C-48A7-9FE8-8C3748E5EC51}">
  <dimension ref="A1:AD13"/>
  <sheetViews>
    <sheetView topLeftCell="B1" zoomScale="80" zoomScaleNormal="80" workbookViewId="0">
      <selection activeCell="C16" sqref="C16"/>
    </sheetView>
  </sheetViews>
  <sheetFormatPr baseColWidth="10" defaultRowHeight="14.5" x14ac:dyDescent="0.35"/>
  <cols>
    <col min="3" max="3" width="24.453125" customWidth="1"/>
    <col min="4" max="4" width="18.6328125" bestFit="1" customWidth="1"/>
    <col min="7" max="7" width="13.1796875" customWidth="1"/>
    <col min="8" max="11" width="7.6328125" customWidth="1"/>
    <col min="12" max="12" width="12.7265625" customWidth="1"/>
    <col min="13" max="13" width="7.6328125" customWidth="1"/>
    <col min="14" max="14" width="9.453125" customWidth="1"/>
    <col min="15" max="15" width="8" customWidth="1"/>
    <col min="16" max="21" width="7.6328125" customWidth="1"/>
    <col min="22" max="22" width="8.453125" customWidth="1"/>
    <col min="23" max="27" width="7.6328125" customWidth="1"/>
    <col min="28" max="28" width="8.36328125" customWidth="1"/>
    <col min="29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7"/>
    </row>
    <row r="4" spans="1:30" ht="23.5" x14ac:dyDescent="0.55000000000000004">
      <c r="A4" s="7"/>
      <c r="B4" s="155" t="s">
        <v>32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7"/>
      <c r="AA4" s="28"/>
      <c r="AB4" s="27"/>
      <c r="AC4" s="27"/>
      <c r="AD4" s="27"/>
    </row>
    <row r="5" spans="1:30" ht="15" thickBot="1" x14ac:dyDescent="0.4">
      <c r="B5" s="18"/>
      <c r="C5" s="18"/>
      <c r="D5" s="18"/>
      <c r="E5" s="18"/>
      <c r="F5" s="81"/>
      <c r="G5" s="18"/>
      <c r="H5" s="153" t="s">
        <v>20</v>
      </c>
      <c r="I5" s="154"/>
      <c r="J5" s="154" t="s">
        <v>21</v>
      </c>
      <c r="K5" s="154"/>
      <c r="L5" s="19" t="s">
        <v>22</v>
      </c>
      <c r="M5" s="152" t="s">
        <v>23</v>
      </c>
      <c r="N5" s="153"/>
      <c r="O5" s="152" t="s">
        <v>24</v>
      </c>
      <c r="P5" s="153"/>
      <c r="Q5" s="154" t="s">
        <v>9</v>
      </c>
      <c r="R5" s="154"/>
      <c r="S5" s="152" t="s">
        <v>10</v>
      </c>
      <c r="T5" s="153"/>
      <c r="U5" s="143" t="s">
        <v>25</v>
      </c>
      <c r="V5" s="143"/>
      <c r="W5" s="143" t="s">
        <v>26</v>
      </c>
      <c r="X5" s="143"/>
      <c r="Y5" s="151" t="s">
        <v>27</v>
      </c>
      <c r="Z5" s="158"/>
      <c r="AA5" s="159"/>
      <c r="AB5" s="160"/>
      <c r="AC5" s="160"/>
      <c r="AD5" s="160"/>
    </row>
    <row r="6" spans="1:30" x14ac:dyDescent="0.35">
      <c r="B6" s="18" t="s">
        <v>0</v>
      </c>
      <c r="C6" s="18" t="s">
        <v>1</v>
      </c>
      <c r="D6" s="18" t="s">
        <v>2</v>
      </c>
      <c r="E6" s="70" t="s">
        <v>3</v>
      </c>
      <c r="F6" s="84" t="s">
        <v>19</v>
      </c>
      <c r="G6" s="82" t="s">
        <v>220</v>
      </c>
      <c r="H6" s="72">
        <v>45003</v>
      </c>
      <c r="I6" s="20">
        <v>45004</v>
      </c>
      <c r="J6" s="20">
        <v>45017</v>
      </c>
      <c r="K6" s="20">
        <v>45018</v>
      </c>
      <c r="L6" s="20">
        <v>45059</v>
      </c>
      <c r="M6" s="20">
        <v>45074</v>
      </c>
      <c r="N6" s="20">
        <v>45075</v>
      </c>
      <c r="O6" s="20">
        <v>45094</v>
      </c>
      <c r="P6" s="20">
        <v>45095</v>
      </c>
      <c r="Q6" s="20">
        <v>45108</v>
      </c>
      <c r="R6" s="20">
        <v>45109</v>
      </c>
      <c r="S6" s="20">
        <v>45143</v>
      </c>
      <c r="T6" s="20">
        <v>45144</v>
      </c>
      <c r="U6" s="3">
        <v>45178</v>
      </c>
      <c r="V6" s="3">
        <v>45179</v>
      </c>
      <c r="W6" s="3">
        <v>45192</v>
      </c>
      <c r="X6" s="3">
        <v>45193</v>
      </c>
      <c r="Y6" s="12">
        <v>45227</v>
      </c>
      <c r="Z6" s="13">
        <v>45228</v>
      </c>
      <c r="AA6" s="29"/>
      <c r="AB6" s="15"/>
      <c r="AC6" s="15"/>
      <c r="AD6" s="15"/>
    </row>
    <row r="7" spans="1:30" x14ac:dyDescent="0.35">
      <c r="B7" s="2">
        <v>1</v>
      </c>
      <c r="C7" s="77" t="s">
        <v>120</v>
      </c>
      <c r="D7" s="77" t="s">
        <v>121</v>
      </c>
      <c r="E7" s="85" t="s">
        <v>68</v>
      </c>
      <c r="F7" s="86">
        <f t="shared" ref="F7" si="0">SUM(H7:AD7)</f>
        <v>28</v>
      </c>
      <c r="G7" s="87" t="s">
        <v>221</v>
      </c>
      <c r="H7" s="32" t="s">
        <v>91</v>
      </c>
      <c r="I7" s="2" t="s">
        <v>91</v>
      </c>
      <c r="J7" s="2">
        <v>7</v>
      </c>
      <c r="K7" s="2">
        <v>4</v>
      </c>
      <c r="L7" s="49"/>
      <c r="M7" s="42"/>
      <c r="N7" s="2">
        <v>8</v>
      </c>
      <c r="O7" s="50"/>
      <c r="P7" s="50"/>
      <c r="Q7" s="50"/>
      <c r="R7" s="50"/>
      <c r="S7" s="50"/>
      <c r="T7" s="50"/>
      <c r="U7" s="49"/>
      <c r="V7" s="49"/>
      <c r="W7" s="2">
        <v>7</v>
      </c>
      <c r="X7" s="2">
        <v>2</v>
      </c>
      <c r="Y7" s="1"/>
      <c r="Z7" s="14"/>
      <c r="AA7" s="30"/>
      <c r="AB7" s="16"/>
      <c r="AC7" s="16"/>
      <c r="AD7" s="16"/>
    </row>
    <row r="8" spans="1:30" x14ac:dyDescent="0.35">
      <c r="B8" s="2">
        <v>2</v>
      </c>
      <c r="C8" s="77" t="s">
        <v>43</v>
      </c>
      <c r="D8" s="77" t="s">
        <v>75</v>
      </c>
      <c r="E8" s="85" t="s">
        <v>56</v>
      </c>
      <c r="F8" s="86">
        <f>SUM(H8:AD8)</f>
        <v>8</v>
      </c>
      <c r="G8" s="87" t="s">
        <v>221</v>
      </c>
      <c r="H8" s="32">
        <v>2</v>
      </c>
      <c r="I8" s="2">
        <v>2</v>
      </c>
      <c r="J8" s="2">
        <v>4</v>
      </c>
      <c r="K8" s="2" t="s">
        <v>91</v>
      </c>
      <c r="L8" s="49"/>
      <c r="M8" s="42"/>
      <c r="N8" s="2">
        <v>0</v>
      </c>
      <c r="O8" s="50"/>
      <c r="P8" s="50"/>
      <c r="Q8" s="50"/>
      <c r="R8" s="50"/>
      <c r="S8" s="50"/>
      <c r="T8" s="50"/>
      <c r="U8" s="49"/>
      <c r="V8" s="49"/>
      <c r="W8" s="2"/>
      <c r="X8" s="2"/>
      <c r="Y8" s="1"/>
      <c r="Z8" s="14"/>
      <c r="AA8" s="30"/>
      <c r="AB8" s="16"/>
      <c r="AC8" s="16"/>
      <c r="AD8" s="16"/>
    </row>
    <row r="9" spans="1:30" x14ac:dyDescent="0.35">
      <c r="B9" s="2"/>
      <c r="C9" s="49" t="s">
        <v>73</v>
      </c>
      <c r="D9" s="49" t="s">
        <v>74</v>
      </c>
      <c r="E9" s="58" t="s">
        <v>56</v>
      </c>
      <c r="F9" s="162">
        <f>SUM(H9:AD9)</f>
        <v>22</v>
      </c>
      <c r="G9" s="163" t="s">
        <v>221</v>
      </c>
      <c r="H9" s="32">
        <v>7</v>
      </c>
      <c r="I9" s="2">
        <v>4</v>
      </c>
      <c r="J9" s="2" t="s">
        <v>91</v>
      </c>
      <c r="K9" s="2">
        <v>2</v>
      </c>
      <c r="L9" s="49"/>
      <c r="M9" s="42"/>
      <c r="N9" s="2">
        <v>3</v>
      </c>
      <c r="O9" s="50"/>
      <c r="P9" s="50"/>
      <c r="Q9" s="50"/>
      <c r="R9" s="50"/>
      <c r="S9" s="50"/>
      <c r="T9" s="50"/>
      <c r="U9" s="49"/>
      <c r="V9" s="49"/>
      <c r="W9" s="2">
        <v>2</v>
      </c>
      <c r="X9" s="2">
        <v>4</v>
      </c>
      <c r="Y9" s="1"/>
      <c r="Z9" s="14"/>
      <c r="AA9" s="30"/>
      <c r="AB9" s="16"/>
      <c r="AC9" s="16"/>
      <c r="AD9" s="16"/>
    </row>
    <row r="10" spans="1:30" x14ac:dyDescent="0.35">
      <c r="B10" s="2"/>
      <c r="C10" s="49" t="s">
        <v>43</v>
      </c>
      <c r="D10" s="49" t="s">
        <v>79</v>
      </c>
      <c r="E10" s="58" t="s">
        <v>56</v>
      </c>
      <c r="F10" s="162">
        <f>SUM(H10:AD10)</f>
        <v>18</v>
      </c>
      <c r="G10" s="163" t="s">
        <v>221</v>
      </c>
      <c r="H10" s="32" t="s">
        <v>91</v>
      </c>
      <c r="I10" s="2" t="s">
        <v>91</v>
      </c>
      <c r="J10" s="2" t="s">
        <v>91</v>
      </c>
      <c r="K10" s="2">
        <v>7</v>
      </c>
      <c r="L10" s="49"/>
      <c r="M10" s="42"/>
      <c r="N10" s="2"/>
      <c r="O10" s="50"/>
      <c r="P10" s="50"/>
      <c r="Q10" s="50"/>
      <c r="R10" s="50"/>
      <c r="S10" s="50"/>
      <c r="T10" s="50"/>
      <c r="U10" s="49"/>
      <c r="V10" s="49"/>
      <c r="W10" s="2">
        <v>4</v>
      </c>
      <c r="X10" s="2">
        <v>7</v>
      </c>
      <c r="Y10" s="1"/>
      <c r="Z10" s="14"/>
      <c r="AA10" s="30"/>
      <c r="AB10" s="16"/>
      <c r="AC10" s="16"/>
      <c r="AD10" s="16"/>
    </row>
    <row r="11" spans="1:30" x14ac:dyDescent="0.35">
      <c r="B11" s="2"/>
      <c r="C11" s="1" t="s">
        <v>76</v>
      </c>
      <c r="D11" s="1" t="s">
        <v>77</v>
      </c>
      <c r="E11" s="14" t="s">
        <v>68</v>
      </c>
      <c r="F11" s="75">
        <f>SUM(H11:AD11)</f>
        <v>11</v>
      </c>
      <c r="G11" s="83"/>
      <c r="H11" s="32">
        <v>4</v>
      </c>
      <c r="I11" s="2">
        <v>7</v>
      </c>
      <c r="J11" s="2" t="s">
        <v>91</v>
      </c>
      <c r="K11" s="2" t="s">
        <v>91</v>
      </c>
      <c r="L11" s="49"/>
      <c r="M11" s="42"/>
      <c r="N11" s="2"/>
      <c r="O11" s="50"/>
      <c r="P11" s="50"/>
      <c r="Q11" s="50"/>
      <c r="R11" s="50"/>
      <c r="S11" s="50"/>
      <c r="T11" s="50"/>
      <c r="U11" s="49"/>
      <c r="V11" s="49"/>
      <c r="W11" s="2"/>
      <c r="X11" s="2"/>
      <c r="Y11" s="1"/>
      <c r="Z11" s="14"/>
      <c r="AA11" s="30"/>
      <c r="AB11" s="16"/>
      <c r="AC11" s="16"/>
      <c r="AD11" s="16"/>
    </row>
    <row r="12" spans="1:30" x14ac:dyDescent="0.35">
      <c r="B12" s="2"/>
      <c r="C12" s="21" t="s">
        <v>102</v>
      </c>
      <c r="D12" s="21" t="s">
        <v>103</v>
      </c>
      <c r="E12" s="71" t="s">
        <v>51</v>
      </c>
      <c r="F12" s="75">
        <f>SUM(H12:AD12)</f>
        <v>5</v>
      </c>
      <c r="G12" s="83"/>
      <c r="H12" s="73"/>
      <c r="I12" s="1"/>
      <c r="J12" s="1"/>
      <c r="K12" s="1"/>
      <c r="L12" s="49"/>
      <c r="M12" s="42"/>
      <c r="N12" s="2">
        <v>5</v>
      </c>
      <c r="O12" s="50"/>
      <c r="P12" s="50"/>
      <c r="Q12" s="50"/>
      <c r="R12" s="50"/>
      <c r="S12" s="50"/>
      <c r="T12" s="50"/>
      <c r="U12" s="49"/>
      <c r="V12" s="49"/>
      <c r="W12" s="2"/>
      <c r="X12" s="2"/>
      <c r="Y12" s="1"/>
      <c r="Z12" s="1"/>
    </row>
    <row r="13" spans="1:30" ht="15" thickBot="1" x14ac:dyDescent="0.4">
      <c r="B13" s="1"/>
      <c r="C13" s="1" t="s">
        <v>123</v>
      </c>
      <c r="D13" s="1" t="s">
        <v>124</v>
      </c>
      <c r="E13" s="14" t="s">
        <v>68</v>
      </c>
      <c r="F13" s="76">
        <f>SUM(H13:AD13)</f>
        <v>2</v>
      </c>
      <c r="G13" s="83"/>
      <c r="H13" s="32" t="s">
        <v>91</v>
      </c>
      <c r="I13" s="2" t="s">
        <v>91</v>
      </c>
      <c r="J13" s="2">
        <v>2</v>
      </c>
      <c r="K13" s="2" t="s">
        <v>91</v>
      </c>
      <c r="L13" s="49"/>
      <c r="M13" s="42"/>
      <c r="N13" s="2"/>
      <c r="O13" s="50"/>
      <c r="P13" s="50"/>
      <c r="Q13" s="50"/>
      <c r="R13" s="50"/>
      <c r="S13" s="50"/>
      <c r="T13" s="50"/>
      <c r="U13" s="49"/>
      <c r="V13" s="49"/>
      <c r="W13" s="2"/>
      <c r="X13" s="2"/>
      <c r="Y13" s="1"/>
      <c r="Z13" s="1"/>
    </row>
  </sheetData>
  <sortState xmlns:xlrd2="http://schemas.microsoft.com/office/spreadsheetml/2017/richdata2" ref="C7:X13">
    <sortCondition descending="1" ref="F7:F13"/>
  </sortState>
  <mergeCells count="12">
    <mergeCell ref="B4:Z4"/>
    <mergeCell ref="W5:X5"/>
    <mergeCell ref="Y5:Z5"/>
    <mergeCell ref="AA5:AB5"/>
    <mergeCell ref="AC5:AD5"/>
    <mergeCell ref="M5:N5"/>
    <mergeCell ref="O5:P5"/>
    <mergeCell ref="Q5:R5"/>
    <mergeCell ref="S5:T5"/>
    <mergeCell ref="U5:V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F231-D03A-49F1-89E7-ABA9D2F0937D}">
  <dimension ref="A1:AD10"/>
  <sheetViews>
    <sheetView zoomScale="70" zoomScaleNormal="70" workbookViewId="0">
      <selection activeCell="D21" sqref="D21"/>
    </sheetView>
  </sheetViews>
  <sheetFormatPr baseColWidth="10" defaultRowHeight="14.5" x14ac:dyDescent="0.35"/>
  <cols>
    <col min="3" max="3" width="20.81640625" bestFit="1" customWidth="1"/>
    <col min="4" max="4" width="19.54296875" customWidth="1"/>
    <col min="6" max="6" width="7.90625" customWidth="1"/>
    <col min="7" max="7" width="12.54296875" customWidth="1"/>
    <col min="8" max="11" width="7.6328125" customWidth="1"/>
    <col min="12" max="12" width="13.7265625" customWidth="1"/>
    <col min="13" max="13" width="7.6328125" customWidth="1"/>
    <col min="14" max="14" width="8.26953125" customWidth="1"/>
    <col min="15" max="15" width="7.81640625" customWidth="1"/>
    <col min="16" max="21" width="7.6328125" customWidth="1"/>
    <col min="22" max="22" width="9.26953125" customWidth="1"/>
    <col min="23" max="30" width="7.6328125" customWidth="1"/>
  </cols>
  <sheetData>
    <row r="1" spans="1:30" x14ac:dyDescent="0.35">
      <c r="A1" s="6" t="s">
        <v>18</v>
      </c>
    </row>
    <row r="2" spans="1:30" x14ac:dyDescent="0.35">
      <c r="A2" s="5" t="s">
        <v>17</v>
      </c>
    </row>
    <row r="3" spans="1:30" x14ac:dyDescent="0.35">
      <c r="A3" s="44" t="s">
        <v>80</v>
      </c>
    </row>
    <row r="4" spans="1:30" ht="23.5" x14ac:dyDescent="0.55000000000000004">
      <c r="A4" s="7"/>
      <c r="B4" s="155" t="s">
        <v>32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7"/>
      <c r="AA4" s="28"/>
      <c r="AB4" s="27"/>
      <c r="AC4" s="27"/>
      <c r="AD4" s="27"/>
    </row>
    <row r="5" spans="1:30" ht="15" thickBot="1" x14ac:dyDescent="0.4">
      <c r="B5" s="18"/>
      <c r="C5" s="18"/>
      <c r="D5" s="18"/>
      <c r="E5" s="18"/>
      <c r="F5" s="74"/>
      <c r="G5" s="18"/>
      <c r="H5" s="154" t="s">
        <v>20</v>
      </c>
      <c r="I5" s="154"/>
      <c r="J5" s="154" t="s">
        <v>21</v>
      </c>
      <c r="K5" s="154"/>
      <c r="L5" s="19" t="s">
        <v>22</v>
      </c>
      <c r="M5" s="152" t="s">
        <v>23</v>
      </c>
      <c r="N5" s="153"/>
      <c r="O5" s="152" t="s">
        <v>24</v>
      </c>
      <c r="P5" s="153"/>
      <c r="Q5" s="154" t="s">
        <v>9</v>
      </c>
      <c r="R5" s="154"/>
      <c r="S5" s="152" t="s">
        <v>10</v>
      </c>
      <c r="T5" s="153"/>
      <c r="U5" s="143" t="s">
        <v>25</v>
      </c>
      <c r="V5" s="143"/>
      <c r="W5" s="143" t="s">
        <v>26</v>
      </c>
      <c r="X5" s="143"/>
      <c r="Y5" s="151" t="s">
        <v>27</v>
      </c>
      <c r="Z5" s="158"/>
      <c r="AA5" s="159"/>
      <c r="AB5" s="160"/>
      <c r="AC5" s="160"/>
      <c r="AD5" s="160"/>
    </row>
    <row r="6" spans="1:30" x14ac:dyDescent="0.35">
      <c r="B6" s="18" t="s">
        <v>0</v>
      </c>
      <c r="C6" s="18" t="s">
        <v>1</v>
      </c>
      <c r="D6" s="18" t="s">
        <v>2</v>
      </c>
      <c r="E6" s="70" t="s">
        <v>3</v>
      </c>
      <c r="F6" s="84" t="s">
        <v>19</v>
      </c>
      <c r="G6" s="82" t="s">
        <v>220</v>
      </c>
      <c r="H6" s="20">
        <v>45003</v>
      </c>
      <c r="I6" s="20">
        <v>45004</v>
      </c>
      <c r="J6" s="20">
        <v>45017</v>
      </c>
      <c r="K6" s="20">
        <v>45018</v>
      </c>
      <c r="L6" s="20">
        <v>45059</v>
      </c>
      <c r="M6" s="20">
        <v>45074</v>
      </c>
      <c r="N6" s="20">
        <v>45075</v>
      </c>
      <c r="O6" s="20">
        <v>45094</v>
      </c>
      <c r="P6" s="20">
        <v>45095</v>
      </c>
      <c r="Q6" s="20">
        <v>45108</v>
      </c>
      <c r="R6" s="20">
        <v>45109</v>
      </c>
      <c r="S6" s="20">
        <v>45143</v>
      </c>
      <c r="T6" s="20">
        <v>45144</v>
      </c>
      <c r="U6" s="3">
        <v>45178</v>
      </c>
      <c r="V6" s="3">
        <v>45179</v>
      </c>
      <c r="W6" s="3">
        <v>45192</v>
      </c>
      <c r="X6" s="3">
        <v>45193</v>
      </c>
      <c r="Y6" s="12">
        <v>45227</v>
      </c>
      <c r="Z6" s="13">
        <v>45228</v>
      </c>
      <c r="AA6" s="29"/>
      <c r="AB6" s="15"/>
      <c r="AC6" s="15"/>
      <c r="AD6" s="15"/>
    </row>
    <row r="7" spans="1:30" x14ac:dyDescent="0.35">
      <c r="B7" s="2">
        <v>1</v>
      </c>
      <c r="C7" s="77" t="s">
        <v>78</v>
      </c>
      <c r="D7" s="77" t="s">
        <v>79</v>
      </c>
      <c r="E7" s="85" t="s">
        <v>56</v>
      </c>
      <c r="F7" s="86">
        <f>SUM(H7:AD7)</f>
        <v>18</v>
      </c>
      <c r="G7" s="88" t="s">
        <v>221</v>
      </c>
      <c r="H7" s="2">
        <v>4</v>
      </c>
      <c r="I7" s="2">
        <v>7</v>
      </c>
      <c r="J7" s="41"/>
      <c r="K7" s="2">
        <v>7</v>
      </c>
      <c r="L7" s="49"/>
      <c r="M7" s="42"/>
      <c r="N7" s="42"/>
      <c r="O7" s="49"/>
      <c r="P7" s="49"/>
      <c r="Q7" s="49"/>
      <c r="R7" s="49"/>
      <c r="S7" s="49"/>
      <c r="T7" s="49"/>
      <c r="U7" s="49"/>
      <c r="V7" s="49"/>
      <c r="W7" s="49"/>
      <c r="X7" s="49"/>
      <c r="Y7" s="1"/>
      <c r="Z7" s="14"/>
      <c r="AA7" s="30"/>
      <c r="AB7" s="16"/>
      <c r="AC7" s="16"/>
      <c r="AD7" s="16"/>
    </row>
    <row r="8" spans="1:30" ht="15" thickBot="1" x14ac:dyDescent="0.4">
      <c r="B8" s="2">
        <v>2</v>
      </c>
      <c r="C8" s="77" t="s">
        <v>73</v>
      </c>
      <c r="D8" s="77" t="s">
        <v>74</v>
      </c>
      <c r="E8" s="85" t="s">
        <v>56</v>
      </c>
      <c r="F8" s="90">
        <f>SUM(H8:AD8)</f>
        <v>2</v>
      </c>
      <c r="G8" s="88" t="s">
        <v>221</v>
      </c>
      <c r="H8" s="2">
        <v>2</v>
      </c>
      <c r="I8" s="2">
        <v>0</v>
      </c>
      <c r="J8" s="41"/>
      <c r="K8" s="2">
        <v>0</v>
      </c>
      <c r="L8" s="49"/>
      <c r="M8" s="42"/>
      <c r="N8" s="42"/>
      <c r="O8" s="49"/>
      <c r="P8" s="49"/>
      <c r="Q8" s="49"/>
      <c r="R8" s="49"/>
      <c r="S8" s="49"/>
      <c r="T8" s="49"/>
      <c r="U8" s="49"/>
      <c r="V8" s="49"/>
      <c r="W8" s="49"/>
      <c r="X8" s="49"/>
      <c r="Y8" s="1"/>
      <c r="Z8" s="14"/>
      <c r="AA8" s="30"/>
      <c r="AB8" s="16"/>
      <c r="AC8" s="16"/>
      <c r="AD8" s="16"/>
    </row>
    <row r="9" spans="1:30" x14ac:dyDescent="0.35">
      <c r="B9" s="2"/>
      <c r="C9" s="1" t="s">
        <v>76</v>
      </c>
      <c r="D9" s="1" t="s">
        <v>77</v>
      </c>
      <c r="E9" s="14" t="s">
        <v>68</v>
      </c>
      <c r="F9" s="75">
        <f>SUM(H9:AD9)</f>
        <v>11</v>
      </c>
      <c r="G9" s="32"/>
      <c r="H9" s="2">
        <v>7</v>
      </c>
      <c r="I9" s="2">
        <v>4</v>
      </c>
      <c r="J9" s="41"/>
      <c r="K9" s="2" t="s">
        <v>91</v>
      </c>
      <c r="L9" s="49"/>
      <c r="M9" s="42"/>
      <c r="N9" s="42"/>
      <c r="O9" s="49"/>
      <c r="P9" s="49"/>
      <c r="Q9" s="49"/>
      <c r="R9" s="49"/>
      <c r="S9" s="49"/>
      <c r="T9" s="49"/>
      <c r="U9" s="49"/>
      <c r="V9" s="49"/>
      <c r="W9" s="49"/>
      <c r="X9" s="49"/>
      <c r="Y9" s="1"/>
      <c r="Z9" s="14"/>
      <c r="AA9" s="30"/>
      <c r="AB9" s="16"/>
      <c r="AC9" s="16"/>
      <c r="AD9" s="16"/>
    </row>
    <row r="10" spans="1:30" x14ac:dyDescent="0.35">
      <c r="B10" s="2"/>
      <c r="C10" s="1" t="s">
        <v>123</v>
      </c>
      <c r="D10" s="1" t="s">
        <v>124</v>
      </c>
      <c r="E10" s="14" t="s">
        <v>68</v>
      </c>
      <c r="F10" s="75">
        <f>SUM(H10:AD10)</f>
        <v>4</v>
      </c>
      <c r="G10" s="32"/>
      <c r="H10" s="2" t="s">
        <v>91</v>
      </c>
      <c r="I10" s="2" t="s">
        <v>91</v>
      </c>
      <c r="J10" s="41"/>
      <c r="K10" s="2">
        <v>4</v>
      </c>
      <c r="L10" s="49"/>
      <c r="M10" s="42"/>
      <c r="N10" s="42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"/>
      <c r="Z10" s="14"/>
      <c r="AA10" s="30"/>
      <c r="AB10" s="16"/>
      <c r="AC10" s="16"/>
      <c r="AD10" s="16"/>
    </row>
  </sheetData>
  <sortState xmlns:xlrd2="http://schemas.microsoft.com/office/spreadsheetml/2017/richdata2" ref="C7:K11">
    <sortCondition descending="1" ref="F7:F11"/>
  </sortState>
  <mergeCells count="12">
    <mergeCell ref="B4:Z4"/>
    <mergeCell ref="W5:X5"/>
    <mergeCell ref="Y5:Z5"/>
    <mergeCell ref="AA5:AB5"/>
    <mergeCell ref="AC5:AD5"/>
    <mergeCell ref="M5:N5"/>
    <mergeCell ref="O5:P5"/>
    <mergeCell ref="Q5:R5"/>
    <mergeCell ref="S5:T5"/>
    <mergeCell ref="U5:V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2FD8-CBCF-4AB2-9DD0-4BD2B4A321EA}">
  <dimension ref="A1:Y15"/>
  <sheetViews>
    <sheetView zoomScale="80" zoomScaleNormal="80" workbookViewId="0">
      <selection activeCell="D20" sqref="D20"/>
    </sheetView>
  </sheetViews>
  <sheetFormatPr baseColWidth="10" defaultRowHeight="14.5" x14ac:dyDescent="0.35"/>
  <cols>
    <col min="3" max="3" width="21.08984375" bestFit="1" customWidth="1"/>
    <col min="4" max="4" width="22" customWidth="1"/>
    <col min="7" max="7" width="12.36328125" customWidth="1"/>
    <col min="8" max="8" width="14.54296875" customWidth="1"/>
    <col min="9" max="9" width="16.7265625" customWidth="1"/>
    <col min="10" max="10" width="14.54296875" customWidth="1"/>
    <col min="11" max="11" width="15.81640625" customWidth="1"/>
  </cols>
  <sheetData>
    <row r="1" spans="1:25" x14ac:dyDescent="0.35">
      <c r="A1" s="6" t="s">
        <v>18</v>
      </c>
    </row>
    <row r="2" spans="1:25" x14ac:dyDescent="0.35">
      <c r="A2" s="5" t="s">
        <v>17</v>
      </c>
    </row>
    <row r="3" spans="1:25" x14ac:dyDescent="0.35">
      <c r="A3" s="7"/>
    </row>
    <row r="4" spans="1:25" ht="21" x14ac:dyDescent="0.5">
      <c r="A4" s="7"/>
      <c r="B4" s="161" t="s">
        <v>166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1:25" x14ac:dyDescent="0.35">
      <c r="B5" s="23"/>
      <c r="C5" s="23"/>
      <c r="D5" s="23"/>
      <c r="E5" s="23"/>
      <c r="F5" s="23"/>
      <c r="G5" s="24" t="s">
        <v>28</v>
      </c>
      <c r="H5" s="25" t="s">
        <v>29</v>
      </c>
      <c r="I5" s="23" t="s">
        <v>30</v>
      </c>
      <c r="J5" s="25" t="s">
        <v>7</v>
      </c>
      <c r="K5" s="11" t="s">
        <v>24</v>
      </c>
      <c r="L5" s="22"/>
      <c r="M5" s="22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x14ac:dyDescent="0.35">
      <c r="B6" s="23" t="s">
        <v>0</v>
      </c>
      <c r="C6" s="23" t="s">
        <v>31</v>
      </c>
      <c r="D6" s="23" t="s">
        <v>2</v>
      </c>
      <c r="E6" s="23" t="s">
        <v>3</v>
      </c>
      <c r="F6" s="78" t="s">
        <v>19</v>
      </c>
      <c r="G6" s="26">
        <v>45041</v>
      </c>
      <c r="H6" s="26">
        <v>45066</v>
      </c>
      <c r="I6" s="26">
        <v>45087</v>
      </c>
      <c r="J6" s="26">
        <v>45150</v>
      </c>
      <c r="K6" s="4">
        <v>45199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35">
      <c r="B7" s="39">
        <v>1</v>
      </c>
      <c r="C7" s="79" t="s">
        <v>167</v>
      </c>
      <c r="D7" s="79" t="s">
        <v>169</v>
      </c>
      <c r="E7" s="79" t="s">
        <v>68</v>
      </c>
      <c r="F7" s="68">
        <f t="shared" ref="F7:F9" si="0">SUM(G7:AC7)</f>
        <v>16</v>
      </c>
      <c r="G7" s="69"/>
      <c r="H7" s="69">
        <v>7</v>
      </c>
      <c r="I7" s="69">
        <v>9</v>
      </c>
      <c r="J7" s="49"/>
      <c r="K7" s="49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x14ac:dyDescent="0.35">
      <c r="B8" s="50"/>
      <c r="C8" s="49" t="s">
        <v>43</v>
      </c>
      <c r="D8" s="49" t="s">
        <v>44</v>
      </c>
      <c r="E8" s="49" t="s">
        <v>56</v>
      </c>
      <c r="F8" s="80">
        <f t="shared" si="0"/>
        <v>11</v>
      </c>
      <c r="G8" s="50">
        <v>7</v>
      </c>
      <c r="H8" s="49"/>
      <c r="I8" s="50">
        <v>4</v>
      </c>
      <c r="J8" s="49"/>
      <c r="K8" s="49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35">
      <c r="B9" s="39">
        <v>2</v>
      </c>
      <c r="C9" s="79" t="s">
        <v>168</v>
      </c>
      <c r="D9" s="79" t="s">
        <v>170</v>
      </c>
      <c r="E9" s="79" t="s">
        <v>37</v>
      </c>
      <c r="F9" s="68">
        <f t="shared" si="0"/>
        <v>2</v>
      </c>
      <c r="G9" s="77"/>
      <c r="H9" s="69">
        <v>2</v>
      </c>
      <c r="I9" s="69">
        <v>0</v>
      </c>
      <c r="J9" s="49"/>
      <c r="K9" s="49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35"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35">
      <c r="B11" t="s">
        <v>232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35">
      <c r="B12" s="1"/>
      <c r="C12" s="21" t="s">
        <v>195</v>
      </c>
      <c r="D12" s="21" t="s">
        <v>196</v>
      </c>
      <c r="E12" s="21" t="s">
        <v>68</v>
      </c>
      <c r="F12" s="24">
        <f>SUM(G12:K12)</f>
        <v>6</v>
      </c>
      <c r="G12" s="1"/>
      <c r="H12" s="1"/>
      <c r="I12" s="2">
        <v>6</v>
      </c>
      <c r="J12" s="49"/>
      <c r="K12" s="49"/>
    </row>
    <row r="13" spans="1:25" x14ac:dyDescent="0.35">
      <c r="B13" s="1"/>
      <c r="C13" s="1" t="s">
        <v>154</v>
      </c>
      <c r="D13" s="1" t="s">
        <v>146</v>
      </c>
      <c r="E13" s="1" t="s">
        <v>68</v>
      </c>
      <c r="F13" s="24">
        <f t="shared" ref="F13:F15" si="1">SUM(G13:K13)</f>
        <v>4</v>
      </c>
      <c r="G13" s="2">
        <v>4</v>
      </c>
      <c r="H13" s="1"/>
      <c r="I13" s="2"/>
      <c r="J13" s="49"/>
      <c r="K13" s="49"/>
    </row>
    <row r="14" spans="1:25" x14ac:dyDescent="0.35">
      <c r="B14" s="1"/>
      <c r="C14" s="1" t="s">
        <v>155</v>
      </c>
      <c r="D14" s="1" t="s">
        <v>156</v>
      </c>
      <c r="E14" s="1" t="s">
        <v>62</v>
      </c>
      <c r="F14" s="24">
        <f t="shared" si="1"/>
        <v>2</v>
      </c>
      <c r="G14" s="2">
        <v>2</v>
      </c>
      <c r="H14" s="1"/>
      <c r="I14" s="2"/>
      <c r="J14" s="49"/>
      <c r="K14" s="49"/>
    </row>
    <row r="15" spans="1:25" x14ac:dyDescent="0.35">
      <c r="B15" s="1"/>
      <c r="C15" s="21" t="s">
        <v>183</v>
      </c>
      <c r="D15" s="21" t="s">
        <v>197</v>
      </c>
      <c r="E15" s="21" t="s">
        <v>176</v>
      </c>
      <c r="F15" s="24">
        <f t="shared" si="1"/>
        <v>2</v>
      </c>
      <c r="G15" s="1"/>
      <c r="H15" s="1"/>
      <c r="I15" s="2">
        <v>2</v>
      </c>
      <c r="J15" s="49"/>
      <c r="K15" s="49"/>
    </row>
  </sheetData>
  <sortState xmlns:xlrd2="http://schemas.microsoft.com/office/spreadsheetml/2017/richdata2" ref="C7:I13">
    <sortCondition descending="1" ref="F7:F13"/>
  </sortState>
  <mergeCells count="7">
    <mergeCell ref="T5:U5"/>
    <mergeCell ref="V5:W5"/>
    <mergeCell ref="X5:Y5"/>
    <mergeCell ref="B4:K4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LC</vt:lpstr>
      <vt:lpstr>LB</vt:lpstr>
      <vt:lpstr>LA</vt:lpstr>
      <vt:lpstr>MC</vt:lpstr>
      <vt:lpstr>70 cm </vt:lpstr>
      <vt:lpstr>80 cm</vt:lpstr>
      <vt:lpstr>90 cm</vt:lpstr>
      <vt:lpstr>100 cm</vt:lpstr>
      <vt:lpstr>utdanning</vt:lpstr>
      <vt:lpstr>lett</vt:lpstr>
      <vt:lpstr>middels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Forberg</dc:creator>
  <cp:lastModifiedBy>Line Forberg</cp:lastModifiedBy>
  <dcterms:created xsi:type="dcterms:W3CDTF">2023-02-26T17:11:16Z</dcterms:created>
  <dcterms:modified xsi:type="dcterms:W3CDTF">2023-10-29T20:21:00Z</dcterms:modified>
</cp:coreProperties>
</file>