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updateLinks="never" codeName="ThisWorkbook" defaultThemeVersion="166925"/>
  <mc:AlternateContent xmlns:mc="http://schemas.openxmlformats.org/markup-compatibility/2006">
    <mc:Choice Requires="x15">
      <x15ac:absPath xmlns:x15ac="http://schemas.microsoft.com/office/spreadsheetml/2010/11/ac" url="https://bluefinancempa.sharepoint.com/sites/BfHOC/Documents partages/General/1.7 HOC Finance/Funding/4 - Potential funders/GFCR UNCDF replenishment PHI 2024/"/>
    </mc:Choice>
  </mc:AlternateContent>
  <xr:revisionPtr revIDLastSave="29" documentId="8_{A47A27D4-12F6-FF46-8439-C5286C03E4C5}" xr6:coauthVersionLast="47" xr6:coauthVersionMax="47" xr10:uidLastSave="{950358DF-E472-FD49-B684-A93E7A847EF6}"/>
  <bookViews>
    <workbookView xWindow="0" yWindow="760" windowWidth="34560" windowHeight="21100" tabRatio="898" activeTab="6" xr2:uid="{00000000-000D-0000-FFFF-FFFF00000000}"/>
  </bookViews>
  <sheets>
    <sheet name="A. Work Plan -" sheetId="19" state="hidden" r:id="rId1"/>
    <sheet name="A. Budget UNDG Categories -" sheetId="21" state="hidden" r:id="rId2"/>
    <sheet name="B. Budget per SDG targets" sheetId="22" state="hidden" r:id="rId3"/>
    <sheet name="C. Workplan" sheetId="23" state="hidden" r:id="rId4"/>
    <sheet name="Sheet1" sheetId="24" state="hidden" r:id="rId5"/>
    <sheet name="Guidance" sheetId="28" r:id="rId6"/>
    <sheet name="A. Budget by Outcome" sheetId="25" r:id="rId7"/>
    <sheet name="B. Workplan" sheetId="26" r:id="rId8"/>
    <sheet name="C. Budget UNDG Categories -" sheetId="27"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6" hidden="1">'A. Budget by Outcome'!$A$4:$V$70</definedName>
    <definedName name="AGE" localSheetId="5">'[1]C. Budget by Outcome '!$E:$E</definedName>
    <definedName name="AGE">'[1]C. Budget by Outcome '!$E:$E</definedName>
    <definedName name="ass" localSheetId="5">#REF!</definedName>
    <definedName name="ass">#REF!</definedName>
    <definedName name="bb" localSheetId="5">'[2]C. Budget by Outcome '!$Y$1:$Y$7</definedName>
    <definedName name="bb">'[2]C. Budget by Outcome '!$Y$1:$Y$7</definedName>
    <definedName name="CAT" localSheetId="5">'[1]C. Budget by Outcome '!$K:$K</definedName>
    <definedName name="CAT">'[1]C. Budget by Outcome '!$K:$K</definedName>
    <definedName name="Components" localSheetId="5">#REF!</definedName>
    <definedName name="Components">#REF!</definedName>
    <definedName name="CostInpInCmpInHealthProd">OFFSET([3]CostInpInCmpInSFpsmCat!$D$3,0,0,[3]CostInpInCmpInSFpsmCat!$D$1,1)</definedName>
    <definedName name="DiseaseComponent" localSheetId="5">#REF!</definedName>
    <definedName name="DiseaseComponent">#REF!</definedName>
    <definedName name="Grantcycle" localSheetId="5">[4]Definitions!#REF!</definedName>
    <definedName name="Grantcycle">[4]Definitions!#REF!</definedName>
    <definedName name="IMPLEMENTATION_PHASE" localSheetId="5">[4]Definitions!#REF!</definedName>
    <definedName name="IMPLEMENTATION_PHASE">[4]Definitions!#REF!</definedName>
    <definedName name="listH" localSheetId="5">[4]Definitions!#REF!</definedName>
    <definedName name="listH">[4]Definitions!#REF!</definedName>
    <definedName name="listie">[4]Definitions!$B$31:$B$38</definedName>
    <definedName name="listnew" localSheetId="5">#REF!</definedName>
    <definedName name="listnew">#REF!</definedName>
    <definedName name="listS" localSheetId="5">#REF!</definedName>
    <definedName name="listS">#REF!</definedName>
    <definedName name="listsda" localSheetId="5">#REF!</definedName>
    <definedName name="listsda">#REF!</definedName>
    <definedName name="listserv" localSheetId="5">#REF!</definedName>
    <definedName name="listserv">#REF!</definedName>
    <definedName name="MacrocategoriesALL">[4]Definitions!$B$127:$B$149</definedName>
    <definedName name="ModulesInCmp" localSheetId="5">OFFSET([3]ModInCmp!$C$2,0,0,NbrOfModulesInCmp,1)</definedName>
    <definedName name="ModulesInCmp">OFFSET([3]ModInCmp!$C$2,0,0,NbrOfModulesInCmp,1)</definedName>
    <definedName name="NbrOfModulesInCmp">COUNT([3]ModInCmp!$A$1:$A$65536)</definedName>
    <definedName name="ProductsComp">INDIRECT([5]REST!$M1)</definedName>
    <definedName name="Prueba" localSheetId="5">#REF!</definedName>
    <definedName name="Prueba">#REF!</definedName>
    <definedName name="Revisión_y_actualización_de_materiales._Incorporación_de_nuevos_módulos_de_trabajo_en_Poder_Legisltivo" localSheetId="5">'[6]C. Budget by Outcome'!#REF!</definedName>
    <definedName name="Revisión_y_actualización_de_materiales._Incorporación_de_nuevos_módulos_de_trabajo_en_Poder_Legisltivo">'[6]C. Budget by Outcome'!#REF!</definedName>
    <definedName name="SD" localSheetId="5">#REF!</definedName>
    <definedName name="SD">#REF!</definedName>
    <definedName name="SDA" localSheetId="5">#REF!</definedName>
    <definedName name="SDA">#REF!</definedName>
    <definedName name="SPOT" localSheetId="5">'[1]C. Budget by Outcome '!$M:$M</definedName>
    <definedName name="SPOT">'[1]C. Budget by Outcome '!$M:$M</definedName>
    <definedName name="UN" localSheetId="5">'[1]C. Budget by Outcome '!$N:$N</definedName>
    <definedName name="UN">'[1]C. Budget by Outcome '!$N:$N</definedName>
    <definedName name="UNDG_1">'[7]C. Budget by Outcome '!$Z$1:$Z$7</definedName>
    <definedName name="UNDG_Budget_Category__1_7" localSheetId="5">#REF!</definedName>
    <definedName name="UNDG_Budget_Category__1_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7" l="1"/>
  <c r="G12" i="27"/>
  <c r="G11" i="27"/>
  <c r="G10" i="27"/>
  <c r="G9" i="27"/>
  <c r="G8" i="27"/>
  <c r="G7" i="27"/>
  <c r="D15" i="27"/>
  <c r="P220" i="25"/>
  <c r="O220" i="25"/>
  <c r="D223" i="25"/>
  <c r="D222" i="25"/>
  <c r="O176" i="25" l="1"/>
  <c r="O150" i="25"/>
  <c r="D175" i="25"/>
  <c r="D176" i="25"/>
  <c r="D150" i="25"/>
  <c r="O175" i="25" l="1"/>
  <c r="AD5" i="26" l="1"/>
  <c r="AD35" i="26"/>
  <c r="AD34" i="26"/>
  <c r="B35" i="26"/>
  <c r="B7" i="26"/>
  <c r="AB23" i="26"/>
  <c r="AA35" i="26"/>
  <c r="AA34" i="26"/>
  <c r="AA31" i="26"/>
  <c r="AA30" i="26"/>
  <c r="AA29" i="26"/>
  <c r="AA28" i="26"/>
  <c r="AA27" i="26"/>
  <c r="AA26" i="26"/>
  <c r="AA25" i="26"/>
  <c r="AA24" i="26"/>
  <c r="AA23" i="26"/>
  <c r="AA18" i="26"/>
  <c r="AA17" i="26"/>
  <c r="AA16" i="26"/>
  <c r="AA15" i="26"/>
  <c r="AA14" i="26"/>
  <c r="AA11" i="26"/>
  <c r="AA10" i="26"/>
  <c r="AA9" i="26"/>
  <c r="AA8" i="26"/>
  <c r="AA7" i="26"/>
  <c r="AA6" i="26"/>
  <c r="AB6" i="26"/>
  <c r="AB7" i="26"/>
  <c r="AB8" i="26"/>
  <c r="AB9" i="26"/>
  <c r="AB10" i="26"/>
  <c r="AB11" i="26"/>
  <c r="AB14" i="26"/>
  <c r="AB15" i="26"/>
  <c r="AB16" i="26"/>
  <c r="AB17" i="26"/>
  <c r="AB18" i="26"/>
  <c r="AB24" i="26"/>
  <c r="AB25" i="26"/>
  <c r="AB26" i="26"/>
  <c r="AB27" i="26"/>
  <c r="AB28" i="26"/>
  <c r="AB29" i="26"/>
  <c r="AB30" i="26"/>
  <c r="AB31" i="26"/>
  <c r="AB34" i="26"/>
  <c r="AB35" i="26"/>
  <c r="A34" i="26"/>
  <c r="B34" i="26"/>
  <c r="A35" i="26"/>
  <c r="A39" i="26"/>
  <c r="A33" i="26"/>
  <c r="B37" i="26"/>
  <c r="B36" i="26"/>
  <c r="B31" i="26"/>
  <c r="B30" i="26"/>
  <c r="B29" i="26"/>
  <c r="B28" i="26"/>
  <c r="B27" i="26"/>
  <c r="B26" i="26"/>
  <c r="B25" i="26"/>
  <c r="B24" i="26"/>
  <c r="B11" i="26"/>
  <c r="B10" i="26"/>
  <c r="B9" i="26"/>
  <c r="B8" i="26"/>
  <c r="B6" i="26"/>
  <c r="F14" i="27" l="1"/>
  <c r="F11" i="27"/>
  <c r="F10" i="27"/>
  <c r="F6" i="27"/>
  <c r="D12" i="27" l="1"/>
  <c r="F12" i="27" s="1"/>
  <c r="D9" i="27"/>
  <c r="F9" i="27" s="1"/>
  <c r="D8" i="27"/>
  <c r="F8" i="27" s="1"/>
  <c r="D7" i="27"/>
  <c r="F7" i="27" s="1"/>
  <c r="F13" i="27"/>
  <c r="F15" i="27" l="1"/>
  <c r="O149" i="25" l="1"/>
  <c r="D184" i="25"/>
  <c r="D183" i="25"/>
  <c r="D182" i="25"/>
  <c r="D181" i="25"/>
  <c r="D178" i="25"/>
  <c r="D177" i="25"/>
  <c r="D164" i="25"/>
  <c r="D163" i="25"/>
  <c r="D162" i="25"/>
  <c r="D161" i="25"/>
  <c r="D158" i="25"/>
  <c r="D157" i="25"/>
  <c r="D156" i="25"/>
  <c r="D155" i="25"/>
  <c r="D152" i="25"/>
  <c r="D151" i="25"/>
  <c r="D149" i="25"/>
  <c r="P199" i="25"/>
  <c r="M199" i="25"/>
  <c r="N197" i="25"/>
  <c r="M197" i="25"/>
  <c r="L197" i="25"/>
  <c r="O196" i="25"/>
  <c r="O195" i="25"/>
  <c r="O194" i="25"/>
  <c r="O193" i="25"/>
  <c r="N191" i="25"/>
  <c r="M191" i="25"/>
  <c r="L191" i="25"/>
  <c r="O190" i="25"/>
  <c r="O189" i="25"/>
  <c r="O188" i="25"/>
  <c r="O187" i="25"/>
  <c r="N185" i="25"/>
  <c r="M185" i="25"/>
  <c r="L185" i="25"/>
  <c r="O184" i="25"/>
  <c r="O183" i="25"/>
  <c r="O182" i="25"/>
  <c r="O181" i="25"/>
  <c r="N179" i="25"/>
  <c r="M179" i="25"/>
  <c r="L179" i="25"/>
  <c r="O178" i="25"/>
  <c r="O177" i="25"/>
  <c r="N171" i="25"/>
  <c r="M171" i="25"/>
  <c r="L171" i="25"/>
  <c r="O170" i="25"/>
  <c r="O169" i="25"/>
  <c r="O168" i="25"/>
  <c r="O167" i="25"/>
  <c r="N165" i="25"/>
  <c r="M165" i="25"/>
  <c r="L165" i="25"/>
  <c r="O164" i="25"/>
  <c r="O163" i="25"/>
  <c r="O162" i="25"/>
  <c r="O161" i="25"/>
  <c r="O165" i="25" s="1"/>
  <c r="N159" i="25"/>
  <c r="M159" i="25"/>
  <c r="L159" i="25"/>
  <c r="O158" i="25"/>
  <c r="O157" i="25"/>
  <c r="O156" i="25"/>
  <c r="O155" i="25"/>
  <c r="N153" i="25"/>
  <c r="M153" i="25"/>
  <c r="L153" i="25"/>
  <c r="O152" i="25"/>
  <c r="O151" i="25"/>
  <c r="O137" i="25"/>
  <c r="O141" i="25"/>
  <c r="O133" i="25"/>
  <c r="O127" i="25"/>
  <c r="D141" i="25"/>
  <c r="O185" i="25" l="1"/>
  <c r="M172" i="25"/>
  <c r="O179" i="25"/>
  <c r="O159" i="25"/>
  <c r="O191" i="25"/>
  <c r="O171" i="25"/>
  <c r="N172" i="25"/>
  <c r="L172" i="25"/>
  <c r="O153" i="25"/>
  <c r="O172" i="25" s="1"/>
  <c r="AC34" i="26" s="1"/>
  <c r="L198" i="25"/>
  <c r="N198" i="25"/>
  <c r="M198" i="25"/>
  <c r="O197" i="25"/>
  <c r="O198" i="25" l="1"/>
  <c r="AC35" i="26" s="1"/>
  <c r="O199" i="25" l="1"/>
  <c r="O93" i="25"/>
  <c r="O92" i="25"/>
  <c r="O91" i="25"/>
  <c r="O68" i="25" l="1"/>
  <c r="O67" i="25"/>
  <c r="O66" i="25"/>
  <c r="O65" i="25"/>
  <c r="D68" i="25"/>
  <c r="D39" i="25"/>
  <c r="D38" i="25"/>
  <c r="D49" i="25"/>
  <c r="O38" i="25"/>
  <c r="Q41" i="25"/>
  <c r="M40" i="25"/>
  <c r="O39" i="25"/>
  <c r="O37" i="25"/>
  <c r="D37" i="25"/>
  <c r="A6" i="26"/>
  <c r="O40" i="25" l="1"/>
  <c r="P40" i="25" s="1"/>
  <c r="T41" i="25" l="1"/>
  <c r="M224" i="25"/>
  <c r="M220" i="25"/>
  <c r="M213" i="25"/>
  <c r="M202" i="25"/>
  <c r="M145" i="25"/>
  <c r="M144" i="25"/>
  <c r="M143" i="25"/>
  <c r="M142" i="25"/>
  <c r="M141" i="25"/>
  <c r="M139" i="25"/>
  <c r="M135" i="25"/>
  <c r="M131" i="25"/>
  <c r="M125" i="25"/>
  <c r="M120" i="25"/>
  <c r="M119" i="25"/>
  <c r="M115" i="25"/>
  <c r="M105" i="25"/>
  <c r="M95" i="25"/>
  <c r="M87" i="25"/>
  <c r="M85" i="25"/>
  <c r="M81" i="25"/>
  <c r="M80" i="25"/>
  <c r="M79" i="25"/>
  <c r="M78" i="25"/>
  <c r="M76" i="25"/>
  <c r="M72" i="25"/>
  <c r="M62" i="25"/>
  <c r="M61" i="25"/>
  <c r="M60" i="25"/>
  <c r="M59" i="25"/>
  <c r="M58" i="25"/>
  <c r="M54" i="25"/>
  <c r="M50" i="25"/>
  <c r="M46" i="25"/>
  <c r="M41" i="25"/>
  <c r="M35" i="25"/>
  <c r="M31" i="25"/>
  <c r="B8" i="27"/>
  <c r="E8" i="27" s="1"/>
  <c r="B7" i="27"/>
  <c r="E7" i="27" s="1"/>
  <c r="D16" i="25"/>
  <c r="M203" i="25" l="1"/>
  <c r="B17" i="26"/>
  <c r="B16" i="26"/>
  <c r="O131" i="25" l="1"/>
  <c r="P131" i="25" s="1"/>
  <c r="D130" i="25"/>
  <c r="D128" i="25"/>
  <c r="D124" i="25"/>
  <c r="D75" i="25"/>
  <c r="D69" i="25"/>
  <c r="D66" i="25"/>
  <c r="D70" i="25" l="1"/>
  <c r="D67" i="25"/>
  <c r="B18" i="26" l="1"/>
  <c r="B15" i="26"/>
  <c r="B14" i="26"/>
  <c r="O123" i="25"/>
  <c r="O117" i="25"/>
  <c r="O112" i="25"/>
  <c r="D112" i="25"/>
  <c r="O111" i="25"/>
  <c r="D111" i="25"/>
  <c r="O110" i="25"/>
  <c r="D110" i="25"/>
  <c r="O109" i="25"/>
  <c r="D109" i="25"/>
  <c r="O108" i="25"/>
  <c r="D108" i="25"/>
  <c r="O107" i="25"/>
  <c r="D107" i="25"/>
  <c r="O102" i="25"/>
  <c r="O101" i="25"/>
  <c r="O100" i="25"/>
  <c r="O99" i="25"/>
  <c r="O98" i="25"/>
  <c r="D102" i="25"/>
  <c r="D101" i="25"/>
  <c r="D100" i="25"/>
  <c r="D99" i="25"/>
  <c r="D98" i="25"/>
  <c r="O97" i="25"/>
  <c r="D97" i="25"/>
  <c r="O90" i="25"/>
  <c r="D91" i="25"/>
  <c r="O89" i="25"/>
  <c r="O115" i="25" l="1"/>
  <c r="P115" i="25" s="1"/>
  <c r="O105" i="25"/>
  <c r="P105" i="25" s="1"/>
  <c r="O118" i="25" l="1"/>
  <c r="D118" i="25"/>
  <c r="D117" i="25"/>
  <c r="O86" i="25"/>
  <c r="D86" i="25"/>
  <c r="O85" i="25"/>
  <c r="D85" i="25"/>
  <c r="D74" i="25"/>
  <c r="D65" i="25"/>
  <c r="O57" i="25"/>
  <c r="D57" i="25"/>
  <c r="O56" i="25"/>
  <c r="D56" i="25"/>
  <c r="O45" i="25"/>
  <c r="D45" i="25"/>
  <c r="O44" i="25"/>
  <c r="D44" i="25"/>
  <c r="O49" i="25"/>
  <c r="O48" i="25"/>
  <c r="D48" i="25"/>
  <c r="O53" i="25"/>
  <c r="D53" i="25"/>
  <c r="O52" i="25"/>
  <c r="D52" i="25"/>
  <c r="O13" i="25"/>
  <c r="D13" i="25"/>
  <c r="D12" i="25"/>
  <c r="O54" i="25" l="1"/>
  <c r="P54" i="25" s="1"/>
  <c r="O50" i="25"/>
  <c r="P50" i="25" s="1"/>
  <c r="O87" i="25"/>
  <c r="P87" i="25" s="1"/>
  <c r="O119" i="25"/>
  <c r="P119" i="25" s="1"/>
  <c r="O46" i="25"/>
  <c r="P46" i="25" s="1"/>
  <c r="O76" i="25"/>
  <c r="P76" i="25" s="1"/>
  <c r="O72" i="25"/>
  <c r="P72" i="25" s="1"/>
  <c r="O58" i="25"/>
  <c r="P58" i="25" s="1"/>
  <c r="O12" i="25"/>
  <c r="O14" i="25" s="1"/>
  <c r="P14" i="25" s="1"/>
  <c r="P80" i="25" l="1"/>
  <c r="AD18" i="26" s="1"/>
  <c r="O80" i="25"/>
  <c r="AC18" i="26" s="1"/>
  <c r="O206" i="25" l="1"/>
  <c r="O207" i="25"/>
  <c r="O209" i="25"/>
  <c r="O210" i="25"/>
  <c r="O208" i="25"/>
  <c r="O211" i="25"/>
  <c r="O212" i="25"/>
  <c r="O216" i="25"/>
  <c r="O217" i="25"/>
  <c r="O218" i="25"/>
  <c r="O215" i="25"/>
  <c r="O219" i="25"/>
  <c r="O222" i="25"/>
  <c r="O223" i="25"/>
  <c r="O16" i="25"/>
  <c r="O17" i="25"/>
  <c r="O18" i="25"/>
  <c r="O19" i="25"/>
  <c r="O9" i="25"/>
  <c r="O22" i="25"/>
  <c r="O23" i="25"/>
  <c r="O28" i="25"/>
  <c r="O29" i="25"/>
  <c r="O30" i="25"/>
  <c r="O33" i="25"/>
  <c r="O34" i="25"/>
  <c r="O61" i="25"/>
  <c r="O62" i="25" s="1"/>
  <c r="AC14" i="26" s="1"/>
  <c r="O94" i="25"/>
  <c r="O142" i="25"/>
  <c r="O124" i="25"/>
  <c r="O125" i="25" s="1"/>
  <c r="P125" i="25" s="1"/>
  <c r="O138" i="25"/>
  <c r="O139" i="25" s="1"/>
  <c r="P139" i="25" s="1"/>
  <c r="D137" i="25"/>
  <c r="D133" i="25"/>
  <c r="D127" i="25"/>
  <c r="D123" i="25"/>
  <c r="D17" i="25"/>
  <c r="D28" i="25"/>
  <c r="D29" i="25"/>
  <c r="D89" i="25"/>
  <c r="D90" i="25"/>
  <c r="D19" i="25"/>
  <c r="D30" i="25"/>
  <c r="D129" i="25"/>
  <c r="D138" i="25"/>
  <c r="D134" i="25"/>
  <c r="O8" i="25"/>
  <c r="D8" i="25"/>
  <c r="A48" i="26"/>
  <c r="B47" i="26"/>
  <c r="A44" i="26"/>
  <c r="B43" i="26"/>
  <c r="B42" i="26"/>
  <c r="A40" i="26"/>
  <c r="D219" i="25"/>
  <c r="D215" i="25"/>
  <c r="D218" i="25"/>
  <c r="D217" i="25"/>
  <c r="D216" i="25"/>
  <c r="D212" i="25"/>
  <c r="D211" i="25"/>
  <c r="D208" i="25"/>
  <c r="D210" i="25"/>
  <c r="D209" i="25"/>
  <c r="D207" i="25"/>
  <c r="D206" i="25"/>
  <c r="D94" i="25"/>
  <c r="D93" i="25"/>
  <c r="D92" i="25"/>
  <c r="D34" i="25"/>
  <c r="D33" i="25"/>
  <c r="D23" i="25"/>
  <c r="D22" i="25"/>
  <c r="D18" i="25"/>
  <c r="D9" i="25"/>
  <c r="C11" i="22"/>
  <c r="W26" i="23"/>
  <c r="W25" i="23"/>
  <c r="W23" i="23"/>
  <c r="W22" i="23"/>
  <c r="W24" i="23"/>
  <c r="W21" i="23"/>
  <c r="W20" i="23"/>
  <c r="W16" i="23"/>
  <c r="W15" i="23"/>
  <c r="W14" i="23"/>
  <c r="W13" i="23"/>
  <c r="W12" i="23"/>
  <c r="W11" i="23"/>
  <c r="W7" i="23"/>
  <c r="W10" i="23"/>
  <c r="W9" i="23"/>
  <c r="W8" i="23"/>
  <c r="A31" i="23"/>
  <c r="A30" i="23"/>
  <c r="A29" i="23"/>
  <c r="Y31" i="23"/>
  <c r="A27" i="23"/>
  <c r="F26" i="23"/>
  <c r="F25" i="23"/>
  <c r="F24" i="23"/>
  <c r="F23" i="23"/>
  <c r="F22" i="23"/>
  <c r="F21" i="23"/>
  <c r="F20" i="23"/>
  <c r="X31" i="23"/>
  <c r="Z31" i="23"/>
  <c r="F16" i="23"/>
  <c r="F15" i="23"/>
  <c r="F14" i="23"/>
  <c r="F13" i="23"/>
  <c r="F12" i="23"/>
  <c r="F11" i="23"/>
  <c r="F10" i="23"/>
  <c r="F9" i="23"/>
  <c r="F8" i="23"/>
  <c r="F7" i="23"/>
  <c r="A25" i="23"/>
  <c r="J15" i="19"/>
  <c r="A7" i="23"/>
  <c r="Y25" i="23"/>
  <c r="X25" i="23"/>
  <c r="Z25" i="23"/>
  <c r="E8" i="21"/>
  <c r="D8" i="21"/>
  <c r="G11" i="21"/>
  <c r="F11" i="21"/>
  <c r="H11" i="21" s="1"/>
  <c r="G8" i="21"/>
  <c r="F8" i="21"/>
  <c r="F7" i="21"/>
  <c r="G7" i="21"/>
  <c r="E7" i="21"/>
  <c r="D7" i="21"/>
  <c r="H7" i="21" s="1"/>
  <c r="C11" i="21"/>
  <c r="B11" i="21"/>
  <c r="C8" i="21"/>
  <c r="I8" i="21" s="1"/>
  <c r="K8" i="21" s="1"/>
  <c r="B8" i="21"/>
  <c r="H8" i="21" s="1"/>
  <c r="C7" i="21"/>
  <c r="B7" i="21"/>
  <c r="E35" i="21"/>
  <c r="I35" i="21" s="1"/>
  <c r="I42" i="21" s="1"/>
  <c r="E36" i="21"/>
  <c r="E37" i="21"/>
  <c r="I37" i="21" s="1"/>
  <c r="E38" i="21"/>
  <c r="I38" i="21" s="1"/>
  <c r="E39" i="21"/>
  <c r="I39" i="21" s="1"/>
  <c r="E40" i="21"/>
  <c r="I40" i="21" s="1"/>
  <c r="E41" i="21"/>
  <c r="E50" i="21"/>
  <c r="E51" i="21"/>
  <c r="E52" i="21"/>
  <c r="E53" i="21"/>
  <c r="E54" i="21"/>
  <c r="E55" i="21"/>
  <c r="E57" i="21"/>
  <c r="E69" i="21"/>
  <c r="I69" i="21" s="1"/>
  <c r="I76" i="21" s="1"/>
  <c r="E70" i="21"/>
  <c r="I70" i="21" s="1"/>
  <c r="E71" i="21"/>
  <c r="E72" i="21"/>
  <c r="E73" i="21"/>
  <c r="E74" i="21"/>
  <c r="E75" i="21"/>
  <c r="I75" i="21" s="1"/>
  <c r="E84" i="21"/>
  <c r="E85" i="21"/>
  <c r="E86" i="21"/>
  <c r="E87" i="21"/>
  <c r="E88" i="21"/>
  <c r="E89" i="21"/>
  <c r="E91" i="21"/>
  <c r="G35" i="21"/>
  <c r="G36" i="21"/>
  <c r="G37" i="21"/>
  <c r="G38" i="21"/>
  <c r="G39" i="21"/>
  <c r="G40" i="21"/>
  <c r="G41" i="21"/>
  <c r="I41" i="21" s="1"/>
  <c r="G58" i="21"/>
  <c r="G69" i="21"/>
  <c r="G70" i="21"/>
  <c r="G71" i="21"/>
  <c r="G72" i="21"/>
  <c r="G73" i="21"/>
  <c r="I73" i="21" s="1"/>
  <c r="G74" i="21"/>
  <c r="I74" i="21"/>
  <c r="G75" i="21"/>
  <c r="G92" i="21"/>
  <c r="I43" i="21"/>
  <c r="I77" i="21"/>
  <c r="D12" i="21"/>
  <c r="F12" i="21"/>
  <c r="I72" i="21"/>
  <c r="I71" i="21"/>
  <c r="I36" i="21"/>
  <c r="E42" i="21"/>
  <c r="E44" i="21"/>
  <c r="I44" i="21" s="1"/>
  <c r="E90" i="21"/>
  <c r="E93" i="21" s="1"/>
  <c r="E56" i="21"/>
  <c r="E59" i="21"/>
  <c r="E60" i="21"/>
  <c r="E61" i="21"/>
  <c r="G76" i="21"/>
  <c r="G78" i="21" s="1"/>
  <c r="G42" i="21"/>
  <c r="G44" i="21" s="1"/>
  <c r="Y30" i="23"/>
  <c r="B12" i="21"/>
  <c r="E12" i="21"/>
  <c r="C12" i="21"/>
  <c r="G12" i="21"/>
  <c r="I12" i="21" s="1"/>
  <c r="K12" i="21" s="1"/>
  <c r="X30" i="23"/>
  <c r="Z30" i="23"/>
  <c r="A26" i="23"/>
  <c r="A22" i="23"/>
  <c r="A20" i="23"/>
  <c r="A16" i="23"/>
  <c r="A17" i="23"/>
  <c r="D11" i="21"/>
  <c r="Y26" i="23"/>
  <c r="D9" i="21"/>
  <c r="E10" i="21"/>
  <c r="F6" i="21"/>
  <c r="D10" i="21"/>
  <c r="X26" i="23"/>
  <c r="Z26" i="23"/>
  <c r="D6" i="21"/>
  <c r="F10" i="21"/>
  <c r="G10" i="21"/>
  <c r="E9" i="21"/>
  <c r="X20" i="23"/>
  <c r="Z20" i="23"/>
  <c r="Y20" i="23"/>
  <c r="Y22" i="23"/>
  <c r="X22" i="23"/>
  <c r="Z22" i="23"/>
  <c r="Y11" i="23"/>
  <c r="A14" i="23"/>
  <c r="A11" i="23"/>
  <c r="E11" i="21"/>
  <c r="I11" i="21" s="1"/>
  <c r="K11" i="21" s="1"/>
  <c r="Y14" i="23"/>
  <c r="F9" i="21"/>
  <c r="Y16" i="23"/>
  <c r="X11" i="23"/>
  <c r="Z11" i="23" s="1"/>
  <c r="E6" i="21"/>
  <c r="E13" i="21"/>
  <c r="E14" i="21" s="1"/>
  <c r="G9" i="21"/>
  <c r="A4" i="23"/>
  <c r="F91" i="21"/>
  <c r="D91" i="21"/>
  <c r="F89" i="21"/>
  <c r="D89" i="21"/>
  <c r="G89" i="21" s="1"/>
  <c r="F88" i="21"/>
  <c r="D88" i="21"/>
  <c r="G88" i="21" s="1"/>
  <c r="F87" i="21"/>
  <c r="D87" i="21"/>
  <c r="G87" i="21" s="1"/>
  <c r="F86" i="21"/>
  <c r="D86" i="21"/>
  <c r="G86" i="21"/>
  <c r="F85" i="21"/>
  <c r="D85" i="21"/>
  <c r="G85" i="21"/>
  <c r="F84" i="21"/>
  <c r="D84" i="21"/>
  <c r="D90" i="21" s="1"/>
  <c r="D93" i="21" s="1"/>
  <c r="G84" i="21"/>
  <c r="G90" i="21" s="1"/>
  <c r="G93" i="21" s="1"/>
  <c r="F75" i="21"/>
  <c r="H75" i="21" s="1"/>
  <c r="D75" i="21"/>
  <c r="F74" i="21"/>
  <c r="D74" i="21"/>
  <c r="H74" i="21" s="1"/>
  <c r="F73" i="21"/>
  <c r="D73" i="21"/>
  <c r="H73" i="21" s="1"/>
  <c r="F72" i="21"/>
  <c r="D72" i="21"/>
  <c r="F71" i="21"/>
  <c r="D71" i="21"/>
  <c r="H71" i="21" s="1"/>
  <c r="F70" i="21"/>
  <c r="D70" i="21"/>
  <c r="F69" i="21"/>
  <c r="D69" i="21"/>
  <c r="F57" i="21"/>
  <c r="D57" i="21"/>
  <c r="G57" i="21"/>
  <c r="F55" i="21"/>
  <c r="D55" i="21"/>
  <c r="G55" i="21"/>
  <c r="F54" i="21"/>
  <c r="D54" i="21"/>
  <c r="G54" i="21" s="1"/>
  <c r="F53" i="21"/>
  <c r="D53" i="21"/>
  <c r="G53" i="21"/>
  <c r="F52" i="21"/>
  <c r="D52" i="21"/>
  <c r="G52" i="21"/>
  <c r="F51" i="21"/>
  <c r="D51" i="21"/>
  <c r="G51" i="21" s="1"/>
  <c r="F50" i="21"/>
  <c r="D50" i="21"/>
  <c r="G50" i="21" s="1"/>
  <c r="G56" i="21" s="1"/>
  <c r="G59" i="21" s="1"/>
  <c r="F41" i="21"/>
  <c r="D41" i="21"/>
  <c r="F40" i="21"/>
  <c r="D40" i="21"/>
  <c r="F39" i="21"/>
  <c r="H39" i="21" s="1"/>
  <c r="D39" i="21"/>
  <c r="F38" i="21"/>
  <c r="H38" i="21" s="1"/>
  <c r="D38" i="21"/>
  <c r="F37" i="21"/>
  <c r="D37" i="21"/>
  <c r="F36" i="21"/>
  <c r="D36" i="21"/>
  <c r="F35" i="21"/>
  <c r="D35" i="21"/>
  <c r="D42" i="21" s="1"/>
  <c r="J21" i="19"/>
  <c r="H28" i="19"/>
  <c r="J23" i="19"/>
  <c r="A14" i="19"/>
  <c r="A13" i="19"/>
  <c r="A15" i="19" s="1"/>
  <c r="A7" i="19"/>
  <c r="A9" i="19" s="1"/>
  <c r="X14" i="23"/>
  <c r="Z14" i="23"/>
  <c r="B10" i="21"/>
  <c r="G91" i="21"/>
  <c r="H37" i="21"/>
  <c r="F42" i="21"/>
  <c r="H41" i="21"/>
  <c r="H35" i="21"/>
  <c r="G6" i="21"/>
  <c r="G13" i="21" s="1"/>
  <c r="D56" i="21"/>
  <c r="D59" i="21"/>
  <c r="D61" i="21" s="1"/>
  <c r="G61" i="21" s="1"/>
  <c r="D76" i="21"/>
  <c r="D77" i="21"/>
  <c r="D78" i="21"/>
  <c r="H70" i="21"/>
  <c r="H72" i="21"/>
  <c r="H36" i="21"/>
  <c r="H40" i="21"/>
  <c r="F90" i="21"/>
  <c r="F93" i="21" s="1"/>
  <c r="F56" i="21"/>
  <c r="F59" i="21" s="1"/>
  <c r="H69" i="21"/>
  <c r="F76" i="21"/>
  <c r="F77" i="21"/>
  <c r="F78" i="21"/>
  <c r="F43" i="21"/>
  <c r="F44" i="21"/>
  <c r="F13" i="21"/>
  <c r="F15" i="21" s="1"/>
  <c r="F14" i="21"/>
  <c r="J27" i="19"/>
  <c r="J9" i="19"/>
  <c r="I28" i="19"/>
  <c r="H11" i="19"/>
  <c r="I11" i="19"/>
  <c r="I18" i="19" s="1"/>
  <c r="I29" i="19" s="1"/>
  <c r="J13" i="19"/>
  <c r="J10" i="19"/>
  <c r="J8" i="19"/>
  <c r="I17" i="19"/>
  <c r="J25" i="19"/>
  <c r="J14" i="19"/>
  <c r="J7" i="19"/>
  <c r="J11" i="19" s="1"/>
  <c r="J18" i="19" s="1"/>
  <c r="H17" i="19"/>
  <c r="J16" i="19"/>
  <c r="Y29" i="23"/>
  <c r="B6" i="21"/>
  <c r="B13" i="21"/>
  <c r="B15" i="21" s="1"/>
  <c r="B14" i="21"/>
  <c r="B9" i="21"/>
  <c r="H9" i="21" s="1"/>
  <c r="C6" i="21"/>
  <c r="C13" i="21" s="1"/>
  <c r="H42" i="21"/>
  <c r="H43" i="21" s="1"/>
  <c r="H76" i="21"/>
  <c r="X16" i="23"/>
  <c r="Z16" i="23"/>
  <c r="J28" i="19"/>
  <c r="J29" i="19" s="1"/>
  <c r="H18" i="19"/>
  <c r="H29" i="19"/>
  <c r="H30" i="19" s="1"/>
  <c r="J17" i="19"/>
  <c r="C10" i="21"/>
  <c r="C9" i="21"/>
  <c r="I9" i="21" s="1"/>
  <c r="K9" i="21" s="1"/>
  <c r="X29" i="23"/>
  <c r="Z29" i="23" s="1"/>
  <c r="I6" i="21"/>
  <c r="I13" i="21"/>
  <c r="K6" i="21" s="1"/>
  <c r="H77" i="21"/>
  <c r="H78" i="21"/>
  <c r="Y7" i="23"/>
  <c r="X7" i="23"/>
  <c r="Z7" i="23" s="1"/>
  <c r="F11" i="22"/>
  <c r="F5" i="22"/>
  <c r="E11" i="22"/>
  <c r="E7" i="22" s="1"/>
  <c r="E9" i="22"/>
  <c r="D11" i="22"/>
  <c r="D9" i="22"/>
  <c r="E6" i="22"/>
  <c r="E8" i="22"/>
  <c r="E5" i="22"/>
  <c r="F8" i="22"/>
  <c r="F7" i="22"/>
  <c r="I7" i="21"/>
  <c r="F10" i="22"/>
  <c r="H6" i="21"/>
  <c r="H13" i="21" s="1"/>
  <c r="H12" i="21"/>
  <c r="H10" i="21"/>
  <c r="E15" i="21"/>
  <c r="E10" i="22"/>
  <c r="F9" i="22"/>
  <c r="F6" i="22"/>
  <c r="I10" i="21"/>
  <c r="K10" i="21" s="1"/>
  <c r="K7" i="21"/>
  <c r="D13" i="21"/>
  <c r="D8" i="22"/>
  <c r="D5" i="22"/>
  <c r="D6" i="22"/>
  <c r="D10" i="22"/>
  <c r="D7" i="22"/>
  <c r="D15" i="21"/>
  <c r="D16" i="21" s="1"/>
  <c r="D14" i="21"/>
  <c r="P61" i="25"/>
  <c r="J9" i="21" l="1"/>
  <c r="D94" i="21"/>
  <c r="G94" i="21" s="1"/>
  <c r="D95" i="21"/>
  <c r="G95" i="21" s="1"/>
  <c r="H31" i="19"/>
  <c r="J11" i="21"/>
  <c r="D43" i="21"/>
  <c r="D44" i="21"/>
  <c r="C15" i="21"/>
  <c r="C14" i="21"/>
  <c r="J8" i="21"/>
  <c r="B16" i="21"/>
  <c r="I30" i="19"/>
  <c r="J30" i="19" s="1"/>
  <c r="J31" i="19" s="1"/>
  <c r="I31" i="19"/>
  <c r="J7" i="21"/>
  <c r="J10" i="21"/>
  <c r="E94" i="21"/>
  <c r="E95" i="21"/>
  <c r="F60" i="21"/>
  <c r="F61" i="21"/>
  <c r="H14" i="21"/>
  <c r="H15" i="21"/>
  <c r="J13" i="21"/>
  <c r="J12" i="21"/>
  <c r="F94" i="21"/>
  <c r="F95" i="21"/>
  <c r="G14" i="21"/>
  <c r="G15" i="21"/>
  <c r="F16" i="21" s="1"/>
  <c r="I14" i="21"/>
  <c r="D60" i="21"/>
  <c r="G60" i="21" s="1"/>
  <c r="A8" i="19"/>
  <c r="A10" i="19" s="1"/>
  <c r="E76" i="21"/>
  <c r="E78" i="21" s="1"/>
  <c r="I78" i="21" s="1"/>
  <c r="A16" i="19"/>
  <c r="J6" i="21"/>
  <c r="H44" i="21"/>
  <c r="B11" i="27"/>
  <c r="E11" i="27" s="1"/>
  <c r="P62" i="25"/>
  <c r="AD14" i="26" s="1"/>
  <c r="B10" i="27"/>
  <c r="E10" i="27" s="1"/>
  <c r="B9" i="27"/>
  <c r="B12" i="27"/>
  <c r="B6" i="27"/>
  <c r="G6" i="27" s="1"/>
  <c r="O95" i="25"/>
  <c r="P95" i="25" s="1"/>
  <c r="P120" i="25" s="1"/>
  <c r="AD23" i="26" s="1"/>
  <c r="O10" i="25"/>
  <c r="P10" i="25" s="1"/>
  <c r="O135" i="25"/>
  <c r="P135" i="25" s="1"/>
  <c r="O143" i="25"/>
  <c r="P143" i="25" s="1"/>
  <c r="O213" i="25"/>
  <c r="AC40" i="26" s="1"/>
  <c r="O24" i="25"/>
  <c r="P24" i="25" s="1"/>
  <c r="O224" i="25"/>
  <c r="AC48" i="26" s="1"/>
  <c r="AC44" i="26"/>
  <c r="O35" i="25"/>
  <c r="P35" i="25" s="1"/>
  <c r="O20" i="25"/>
  <c r="P20" i="25" s="1"/>
  <c r="J14" i="21" l="1"/>
  <c r="J15" i="21" s="1"/>
  <c r="I15" i="21"/>
  <c r="K13" i="21" s="1"/>
  <c r="E6" i="27"/>
  <c r="E12" i="27"/>
  <c r="E9" i="27"/>
  <c r="P25" i="25"/>
  <c r="AD6" i="26" s="1"/>
  <c r="AD44" i="26"/>
  <c r="P224" i="25"/>
  <c r="AD48" i="26" s="1"/>
  <c r="P213" i="25"/>
  <c r="AD40" i="26" s="1"/>
  <c r="P144" i="25"/>
  <c r="O120" i="25"/>
  <c r="AC23" i="26" s="1"/>
  <c r="B13" i="27"/>
  <c r="B14" i="27" s="1"/>
  <c r="E14" i="27" s="1"/>
  <c r="O25" i="25"/>
  <c r="AC6" i="26" s="1"/>
  <c r="O144" i="25"/>
  <c r="AC28" i="26" s="1"/>
  <c r="O225" i="25"/>
  <c r="O31" i="25"/>
  <c r="O41" i="25" s="1"/>
  <c r="AC10" i="26" s="1"/>
  <c r="P145" i="25" l="1"/>
  <c r="AD28" i="26"/>
  <c r="H16" i="21"/>
  <c r="K14" i="21"/>
  <c r="K15" i="21" s="1"/>
  <c r="E13" i="27"/>
  <c r="E15" i="27" s="1"/>
  <c r="G13" i="27"/>
  <c r="G15" i="27" s="1"/>
  <c r="P225" i="25"/>
  <c r="P31" i="25"/>
  <c r="B15" i="27"/>
  <c r="O145" i="25"/>
  <c r="L13" i="21" l="1"/>
  <c r="L6" i="21"/>
  <c r="L7" i="21"/>
  <c r="L9" i="21"/>
  <c r="L8" i="21"/>
  <c r="L12" i="21"/>
  <c r="L11" i="21"/>
  <c r="L10" i="21"/>
  <c r="L14" i="21"/>
  <c r="L15" i="21" s="1"/>
  <c r="P41" i="25"/>
  <c r="O81" i="25"/>
  <c r="P81" i="25" l="1"/>
  <c r="P203" i="25" s="1"/>
  <c r="P226" i="25" s="1"/>
  <c r="AD10" i="26"/>
  <c r="O203" i="25"/>
  <c r="O226" i="25" s="1"/>
  <c r="O227" i="25" l="1"/>
  <c r="O228" i="25" s="1"/>
  <c r="AC53" i="26"/>
  <c r="P227" i="25"/>
  <c r="P228" i="25" s="1"/>
  <c r="AD53" i="26"/>
  <c r="D13" i="27"/>
</calcChain>
</file>

<file path=xl/sharedStrings.xml><?xml version="1.0" encoding="utf-8"?>
<sst xmlns="http://schemas.openxmlformats.org/spreadsheetml/2006/main" count="1157" uniqueCount="434">
  <si>
    <t>Outcome</t>
  </si>
  <si>
    <t xml:space="preserve">Output </t>
  </si>
  <si>
    <t xml:space="preserve">Outcome/Output Description </t>
  </si>
  <si>
    <t xml:space="preserve">TIME FRAME </t>
  </si>
  <si>
    <t>PLANNED BUDGET</t>
  </si>
  <si>
    <t>Recipient UN organization</t>
  </si>
  <si>
    <t>Y1</t>
  </si>
  <si>
    <t>Y2</t>
  </si>
  <si>
    <t>Y3</t>
  </si>
  <si>
    <t>A. PROGRAMME OUTCOME COSTS</t>
  </si>
  <si>
    <t>x</t>
  </si>
  <si>
    <t>UN Women</t>
  </si>
  <si>
    <t>TOTAL PROGRAMME OUTCOME COSTS</t>
  </si>
  <si>
    <t>N/A</t>
  </si>
  <si>
    <t>UNDP</t>
  </si>
  <si>
    <t>UN WOMEN</t>
  </si>
  <si>
    <t>UNFPA</t>
  </si>
  <si>
    <t>UNICEF</t>
  </si>
  <si>
    <t>EVALUATION</t>
  </si>
  <si>
    <t>Evaluation</t>
  </si>
  <si>
    <t>TOTAL PROGRAMME MANAGMENT COSTS</t>
  </si>
  <si>
    <t>TOTAL COSTS</t>
  </si>
  <si>
    <t>Unit quantity</t>
  </si>
  <si>
    <t>Unit Cost 
(USD)</t>
  </si>
  <si>
    <t>Duration</t>
  </si>
  <si>
    <t>UNDG Budget Category (1-7)</t>
  </si>
  <si>
    <t>Narrative description of budget lines</t>
  </si>
  <si>
    <t>Output</t>
  </si>
  <si>
    <t xml:space="preserve">Activity </t>
  </si>
  <si>
    <t>Budget Lines</t>
  </si>
  <si>
    <t xml:space="preserve">Sub-Total Activity 1.1.1:   </t>
  </si>
  <si>
    <t>Sub-Total Output 1.1:</t>
  </si>
  <si>
    <t>years</t>
  </si>
  <si>
    <t xml:space="preserve">Sub-Total Activity 1.2.1:   </t>
  </si>
  <si>
    <t xml:space="preserve">Sub-Total Activity 1.2.2:   </t>
  </si>
  <si>
    <t>Sub-Total Output 1.2:</t>
  </si>
  <si>
    <t>Sub-Total OUTCOME 1:</t>
  </si>
  <si>
    <t xml:space="preserve">Sub-Total Activity 2.2.1:   </t>
  </si>
  <si>
    <t>Lump Sum</t>
  </si>
  <si>
    <t>Years</t>
  </si>
  <si>
    <t>Sub-Total OUTCOME 2:</t>
  </si>
  <si>
    <t>Total PROGRAMME OUTCOME COSTS:</t>
  </si>
  <si>
    <t>COMMUNICATIONS: Hire photographers, story writers, translators, interpreters, video producers, etc.</t>
  </si>
  <si>
    <t>COMMUNICATIONS: Printing costs</t>
  </si>
  <si>
    <t>TOTAL PROGRAMME MANAGEMENT COSTS:</t>
  </si>
  <si>
    <t>TOTAL DIRECT PROGRAMME COSTS</t>
  </si>
  <si>
    <t xml:space="preserve">Indirect Programme Support Costs  (7%) </t>
  </si>
  <si>
    <t>UNDG BUDGET CATEGORIES</t>
  </si>
  <si>
    <t>TOTAL USD</t>
  </si>
  <si>
    <t>TOTAL % by UNDG category</t>
  </si>
  <si>
    <t>Spotlight 
(USD)</t>
  </si>
  <si>
    <t>RUNO Contrib. (USD)</t>
  </si>
  <si>
    <t xml:space="preserve">1. Staff and other personnel </t>
  </si>
  <si>
    <t xml:space="preserve">2. Supplies, Commodities, Materials </t>
  </si>
  <si>
    <t xml:space="preserve">3. Equipment, Vehicles, and Furniture (including Depreciation) </t>
  </si>
  <si>
    <t>4. Contractual services</t>
  </si>
  <si>
    <t xml:space="preserve">5.Travel </t>
  </si>
  <si>
    <t xml:space="preserve">6. Transfers and Grants to Counterparts </t>
  </si>
  <si>
    <t xml:space="preserve">7. General Operating and other Direct Costs </t>
  </si>
  <si>
    <t>Total Direct Costs</t>
  </si>
  <si>
    <t xml:space="preserve">8. Indirect Support Costs (Max. 7%)  </t>
  </si>
  <si>
    <t>UNHCR</t>
  </si>
  <si>
    <t>Y4</t>
  </si>
  <si>
    <t>Joint SDG Fund - GFCR Fiji</t>
  </si>
  <si>
    <t>Joint SDG Fund</t>
  </si>
  <si>
    <t>Global Fund for Coral Reefs</t>
  </si>
  <si>
    <t>Implementing Partners</t>
  </si>
  <si>
    <t>Total USD</t>
  </si>
  <si>
    <t>Outcome 2: Transforming the livelihoods of coral reef-dependent communities</t>
  </si>
  <si>
    <t>Sub-total Outcome 1</t>
  </si>
  <si>
    <t>Total Indirect Support Cost - GMS (7%)</t>
  </si>
  <si>
    <t>UNCDF</t>
  </si>
  <si>
    <t>UNEP</t>
  </si>
  <si>
    <t>B. PROGRAMME MANAGMENT COSTS</t>
  </si>
  <si>
    <t>Sub-total Outcome 2</t>
  </si>
  <si>
    <t>GFCR</t>
  </si>
  <si>
    <t>Total (USD)</t>
  </si>
  <si>
    <t>Output 1.4: Established coral reef and ridge to reef conservation legal and regulatory frameworks to promote protection and mitigation of local threats.</t>
  </si>
  <si>
    <t>Travel, DSA etc</t>
  </si>
  <si>
    <t xml:space="preserve">Sub-Total Activity 1.4.1:   </t>
  </si>
  <si>
    <t>Sub-Total Output 1.4:</t>
  </si>
  <si>
    <t xml:space="preserve">Sub-Total Activity 2.1.1:   </t>
  </si>
  <si>
    <t>Sub-Total Output 2.1:</t>
  </si>
  <si>
    <t>Sub-Total Output 2.2:</t>
  </si>
  <si>
    <t xml:space="preserve">Sub-Total Activity 2.1.2:   </t>
  </si>
  <si>
    <t xml:space="preserve">Sub-Total Activity 2.2.2:   </t>
  </si>
  <si>
    <t>Operations (rental, internet, phone, laptop etc)</t>
  </si>
  <si>
    <t>Admin Support Officer - SB3-3</t>
  </si>
  <si>
    <t>Joint SDG Fund
(USD)</t>
  </si>
  <si>
    <t>GFCR (USD)</t>
  </si>
  <si>
    <t>BUDGET BY UNDG CATEGORIES</t>
  </si>
  <si>
    <t>BUDGET BY OUTCOME</t>
  </si>
  <si>
    <t>WORK PLAN</t>
  </si>
  <si>
    <t>TOTAL Budget</t>
  </si>
  <si>
    <t>Combined</t>
  </si>
  <si>
    <t>Total budget combined</t>
  </si>
  <si>
    <t xml:space="preserve">Sub-Total Activity 1.1.2:   </t>
  </si>
  <si>
    <t xml:space="preserve">Sub-Total Activity 1.1.3:   </t>
  </si>
  <si>
    <t>Output 1.1: Increased area of new climate refugia and priority sites designated as MPAs or LMMAs</t>
  </si>
  <si>
    <t>Output 2.1: Established Technical Assistance Facility, managed by local investment manager Matanataki, supported by UNCDF to develop a pipeline of investment ready reef-positive sustainable businesses and projects with an emphasis on employing local community members, especially women and youth</t>
  </si>
  <si>
    <t>Output 1.2: Established SPEs financed by revenue generation activities within and around LMMAs and a blended finance facility with high leverage potential for the private sector</t>
  </si>
  <si>
    <t xml:space="preserve">Output 2.2: Mobilized public and private investment in priority sustainable initiatives related to addressing coral reef degradation drivers </t>
  </si>
  <si>
    <t xml:space="preserve">Output 2.3: Strengthened and harmonized policies, strategies, plans and financing from the government of Fiji for improved environmental biodiversity protection </t>
  </si>
  <si>
    <t>Output 2.4: Establish recognition, rewards and monitoring systems to incentivize the private sector to act sustainably</t>
  </si>
  <si>
    <t>Activity 2.1.2: Technical assistance and training to upskill local businesses on methodology to measure, monitor and manage the environmental impact of their business operations</t>
  </si>
  <si>
    <t>Programme Manager - SB4-3</t>
  </si>
  <si>
    <t>Programme Support Officer - SB3-3</t>
  </si>
  <si>
    <t>B. PROGRAMME MANAGEMENT COSTS</t>
  </si>
  <si>
    <t>Communications officer - SB4-3 (responsible for development and implementation of comms plan)</t>
  </si>
  <si>
    <t>Consultant to draft Learning and Sharing Plan</t>
  </si>
  <si>
    <t>4.2 Budget per SDG Targets</t>
  </si>
  <si>
    <t>SDG TARGETS</t>
  </si>
  <si>
    <t>%</t>
  </si>
  <si>
    <t>TOTAL</t>
  </si>
  <si>
    <t>4.3 Work plan</t>
  </si>
  <si>
    <t>List of activities</t>
  </si>
  <si>
    <t>Time frame</t>
  </si>
  <si>
    <t>PUNO/s involved</t>
  </si>
  <si>
    <t>Implementing partner/s involved</t>
  </si>
  <si>
    <t>Q1</t>
  </si>
  <si>
    <t>Q2</t>
  </si>
  <si>
    <t>Q3</t>
  </si>
  <si>
    <t>Q4</t>
  </si>
  <si>
    <t>Joint SDG Fund (USD)</t>
  </si>
  <si>
    <t>Total Cost (USD)</t>
  </si>
  <si>
    <t>Management and Operations</t>
  </si>
  <si>
    <t>Communications and Learning</t>
  </si>
  <si>
    <t>Sub-Total Management and Operations</t>
  </si>
  <si>
    <t>Sub-Total Communications and Learning</t>
  </si>
  <si>
    <t>Sub-Total Evaluation</t>
  </si>
  <si>
    <t>See Annex 6 Communication Plan and Annex 7 Learning and Sharing Plan</t>
  </si>
  <si>
    <t>Mid-term and end-evaluation + ongoing RM activities</t>
  </si>
  <si>
    <t>Management of the implementation of the JP</t>
  </si>
  <si>
    <t>UNDP, UNCDF and UNEP</t>
  </si>
  <si>
    <t>UNDP and UNCDF</t>
  </si>
  <si>
    <t>UNDP and UNEP</t>
  </si>
  <si>
    <t>UNCDF and UNEP</t>
  </si>
  <si>
    <t>MoE, Blue Finance</t>
  </si>
  <si>
    <t>Blue Finance, FLMMA</t>
  </si>
  <si>
    <t xml:space="preserve">Matanataki, </t>
  </si>
  <si>
    <t>MoE, Blue Finance, Althelia/SOF, GFCR, Fiji Hotel and Tourism Association</t>
  </si>
  <si>
    <t>MoE, Invest Fiji</t>
  </si>
  <si>
    <t>Overall budget description*</t>
  </si>
  <si>
    <t>*For details on UNDG budget categories per activity, see sheet D. Budget by Outcome</t>
  </si>
  <si>
    <t>Staff: Communications officer, event costs (venue etc), printing, photography, etc</t>
  </si>
  <si>
    <t>Staff: M&amp;E Officer, Mid-term and end evaluation</t>
  </si>
  <si>
    <t>Staff: Project Mgr, Admin/Support officer, Project Support officer, office rent, utilities etc</t>
  </si>
  <si>
    <t>Annual target/s*</t>
  </si>
  <si>
    <t>Number of coral reef and ridge to reef conservation related resolutions, declarations and laws passed = 0</t>
  </si>
  <si>
    <t>Number of coral reef and ridge to reef conservation related resolutions, declarations and laws passed = 1</t>
  </si>
  <si>
    <t>Number of coral reef and ridge to reef conservation related resolutions, declarations and laws passed = 2</t>
  </si>
  <si>
    <t>Number of coral reef and ridge to reef conservation related resolutions, declarations and laws passed = 3</t>
  </si>
  <si>
    <t>1 MPA with METT score &gt;60</t>
  </si>
  <si>
    <t>2 MPAs with METT score &gt;70</t>
  </si>
  <si>
    <t>3 MPAs with METT score &gt;70</t>
  </si>
  <si>
    <t>4 MPAs with METT score &gt;70</t>
  </si>
  <si>
    <t>1 SPE</t>
  </si>
  <si>
    <t>2 SPE</t>
  </si>
  <si>
    <t>*Targets are cumulative. For details on these targets and other indicators, see Annex 2.2 Results Framework</t>
  </si>
  <si>
    <t>Number of new government strategies and plans to support financing for improved marine biodiversity protection and the blue economy = 0</t>
  </si>
  <si>
    <t>Number of new government strategies and plans to support financing for improved marine biodiversity protection and the blue economy = 1</t>
  </si>
  <si>
    <t>Number of new government incentives to support financing for improved marine biodiversity protection and the blue economy = 0</t>
  </si>
  <si>
    <t>Number of new government strategies and plans to support financing for improved marine biodiversity protection and the blue economy = 2</t>
  </si>
  <si>
    <t>Number of new government strategies and plans to support financing for improved marine biodiversity protection and the blue economy = 3</t>
  </si>
  <si>
    <t>Number of new government incentives to support financing for improved marine biodiversity protection and the blue economy = 1</t>
  </si>
  <si>
    <t>Number of new government incentives to support financing for improved marine biodiversity protection and the blue economy = 2</t>
  </si>
  <si>
    <t>Number of TAF incubated blue economy SMEs that become investment ready = 2</t>
  </si>
  <si>
    <t>Number of TAF incubated blue economy SMEs that become investment ready = 3</t>
  </si>
  <si>
    <t>Number of TAF incubated blue economy SMEs that become investment ready = 4</t>
  </si>
  <si>
    <t>Number of TAF incubated blue economy SMEs that become investment ready = 6</t>
  </si>
  <si>
    <t>Increased private investment in sustainable initiatives and blue economy SMEs related to Coral Reefs = TBD</t>
  </si>
  <si>
    <t>SDG 5.5</t>
  </si>
  <si>
    <t>SDG 10.b</t>
  </si>
  <si>
    <t>SDG 17.1 and 17.3</t>
  </si>
  <si>
    <t>SDG 14.1, 14.2, 14.3, 14.4, 14.5, 14.7</t>
  </si>
  <si>
    <t xml:space="preserve">SDG 1.a and SDG 1.b </t>
  </si>
  <si>
    <t>SDG 8.3, SDG 8.5 and SDG 8.9</t>
  </si>
  <si>
    <t>GFCR Philippines</t>
  </si>
  <si>
    <t>Area of new climate refugia and priority sites designated as MPAs = 500</t>
  </si>
  <si>
    <t xml:space="preserve">Area of new climate refugia and priority sites designated as MPAs  = 0 </t>
  </si>
  <si>
    <t xml:space="preserve">Area of new climate refugia and priority sites designated as MPAs  = 1000 </t>
  </si>
  <si>
    <t>Area of new climate refugia and priority sites designated as MPAs  = 1500</t>
  </si>
  <si>
    <t xml:space="preserve">Outcome 1: Protection, effective management and sustainable financing of priority coral reef sites and climate change-affected refugia </t>
  </si>
  <si>
    <t>Blue finance</t>
  </si>
  <si>
    <t xml:space="preserve">Output 1.2: Strengthened management, enforcement and monitoring systems of MPAs by SPEs.  </t>
  </si>
  <si>
    <t>Timeline</t>
  </si>
  <si>
    <t>Milestones</t>
  </si>
  <si>
    <t>Activity 1.1.1: Design of the MPAs high-level business plan and set-up of the Special Purpose Entities in the MPA networks of Calamian Island, Tañon Strait and Verde Island Passage</t>
  </si>
  <si>
    <t>Activity 1.1.2: Stakeholder engagement and advocacy in the 3 MPA networks</t>
  </si>
  <si>
    <t>Activity 1.1.3: MPA screening, feasibility study and selection of new priority sites in Philippines</t>
  </si>
  <si>
    <t>Activity 1.2.1: Technical &amp; Scientific assistance and trainings in coral reef conservation and natural resource management</t>
  </si>
  <si>
    <t>Activity 1.2.2: Project Management Office for the SPEs and capacity building</t>
  </si>
  <si>
    <t>Activity 2.1.1: Scoping, technical assistance and training to develop a pipeline of investment ready projects in Blue economy sectors.</t>
  </si>
  <si>
    <t>Activity 2.2.1: Provide early stage costs of the SPE Blue Alliance for North Oriental Mindoro MPA network with leverage from the private sector</t>
  </si>
  <si>
    <t>Activity 2.2.2: Design of the blended finance facility for aggregating the investments in blue economy within and around the 3 MPA networks of Calamian Island, Tañon Strait and Verde Island Passage.</t>
  </si>
  <si>
    <t>Activity 2.2.3: Fundraising for the blended finance facility with donors, DFIs and impact investors. ?? NEEDED with GFCR investment window?</t>
  </si>
  <si>
    <t xml:space="preserve"> Recipient Organization</t>
  </si>
  <si>
    <t>Implementing Partner 
(if any)</t>
  </si>
  <si>
    <t>Time unit 
(Time units or Lump sum)</t>
  </si>
  <si>
    <t>Outcome and Output</t>
  </si>
  <si>
    <t>Annual Targets</t>
  </si>
  <si>
    <t>PLANNED BUDGET (USD)</t>
  </si>
  <si>
    <t>Overall budget description</t>
  </si>
  <si>
    <t>Budget by United Nations Sustainable Development Group (UNDG) Categories</t>
  </si>
  <si>
    <t>All in USD</t>
  </si>
  <si>
    <t>Convening Agent</t>
  </si>
  <si>
    <t>Total</t>
  </si>
  <si>
    <t xml:space="preserve">5. Travel </t>
  </si>
  <si>
    <t>Guidance Sheet: Budget by Outcome</t>
  </si>
  <si>
    <t>Overview</t>
  </si>
  <si>
    <t xml:space="preserve">The purpose of this sheet is for the Convening Agent to provide a detailed budget of the programme, down to the level of budget lines per activity. It is recommended to begin with Sheet A as it will auto-populate Sheets B and C with Outcome and Output names as well as financial sums. The budget should mirror the Outcomes, Outputs and Activities in the Programme Document or Concept Note. Outcome/Output/Activity lines can be hidden if they are not needed. </t>
  </si>
  <si>
    <t>Indicate the Name of the Outcome.</t>
  </si>
  <si>
    <t>Indicate the Name of the Output.</t>
  </si>
  <si>
    <t>Activity</t>
  </si>
  <si>
    <t xml:space="preserve">Provide the name of the Output's activity that adequately describes the objective of the activity. </t>
  </si>
  <si>
    <t xml:space="preserve">Short description of the budget line within the activity. </t>
  </si>
  <si>
    <r>
      <t xml:space="preserve">UNDG Budget Categories are used by the UN Multi-Partner Trust Fund Office for accounting purposes. In Sheet C you will find a summary of the Budget by UNDG Categories. The Convening Agent should indicate the UNDG Budget Category </t>
    </r>
    <r>
      <rPr>
        <b/>
        <sz val="10"/>
        <color rgb="FF000000"/>
        <rFont val="Arial"/>
        <family val="2"/>
      </rPr>
      <t>with only a number between 1-7</t>
    </r>
    <r>
      <rPr>
        <sz val="10"/>
        <color rgb="FF000000"/>
        <rFont val="Arial"/>
        <family val="2"/>
      </rPr>
      <t xml:space="preserve">. This will ensure that the formulas in sheet C. Budget UNDG Categories are able to populate correctly. For guidance on what category to use, refer to the link on the right. </t>
    </r>
  </si>
  <si>
    <t>https://proposals.sdgfund.org/node/69</t>
  </si>
  <si>
    <t xml:space="preserve">Recipient Organization </t>
  </si>
  <si>
    <r>
      <t xml:space="preserve">Organizations that will receive funding directly from the GFCR. This includes the Convening Agent, and can also include UNCDF, or another core partner. There should not be more than three recipient organizations.  If UNCDF is a Recipient Organization </t>
    </r>
    <r>
      <rPr>
        <b/>
        <sz val="10"/>
        <color rgb="FF000000"/>
        <rFont val="Arial"/>
        <family val="2"/>
      </rPr>
      <t>do not include any staff costs</t>
    </r>
    <r>
      <rPr>
        <sz val="10"/>
        <color rgb="FF000000"/>
        <rFont val="Arial"/>
        <family val="2"/>
      </rPr>
      <t>, this is accounted for at the UNCDF Blue Bridge Global Level. The only budget category that should be used for UNCDF is #6 Transfers and Grants to Counterparts.</t>
    </r>
  </si>
  <si>
    <t>Implementing Partner (if any)</t>
  </si>
  <si>
    <t>For implementing partners that do not recieve grants from the GFCR but have funding flow through a Recipient Organization , indicate the implementing organisation in the column. Leave blank if there is no additional Implementing Partner besides the Recipient Organisation. Country governments cannot receive GFCR funding for implementation.</t>
  </si>
  <si>
    <t>Unit Quantity</t>
  </si>
  <si>
    <t xml:space="preserve">How many units are needed for the Budget Line activity. The unit reflects the number of times the budget line activity is needed. For example, if two MPA business plans need to be completed, the number “2” can be inserted. It can also refer to the number of consultants. </t>
  </si>
  <si>
    <t>Unit Cost (USD)</t>
  </si>
  <si>
    <t xml:space="preserve">The per unit cost in USD.  
</t>
  </si>
  <si>
    <t xml:space="preserve">The duration (i.e., how many months/years) will it take to complete. Enter only a number.
</t>
  </si>
  <si>
    <t>Time Unit or Lump Sums</t>
  </si>
  <si>
    <t xml:space="preserve">Indicate if the number inserted in the "Duration Column" represents days, months, or years.    </t>
  </si>
  <si>
    <t>Total Budget - Grant Amount</t>
  </si>
  <si>
    <t>The total budget for that budget line</t>
  </si>
  <si>
    <t>Total Budget - Grant Instrument Type</t>
  </si>
  <si>
    <t xml:space="preserve">Indicate if the grant for this budget line will be deployed as a pure grant, repayable grant, concessional loan, guarantee, or other financial instrument. </t>
  </si>
  <si>
    <t>Narrative Budget Description of Budget Lines</t>
  </si>
  <si>
    <r>
      <t>Describe in more detail the purpose, process and objective of the budget line in 2-5 sentences.</t>
    </r>
    <r>
      <rPr>
        <b/>
        <sz val="10"/>
        <color rgb="FF000000"/>
        <rFont val="Arial"/>
        <family val="2"/>
      </rPr>
      <t xml:space="preserve"> If the budget line is for staff costs - indicate the Title of the staff members being paid and the percentage of their time.</t>
    </r>
    <r>
      <rPr>
        <sz val="10"/>
        <color rgb="FF000000"/>
        <rFont val="Arial"/>
        <family val="2"/>
      </rPr>
      <t xml:space="preserve"> </t>
    </r>
    <r>
      <rPr>
        <b/>
        <sz val="10"/>
        <color rgb="FF000000"/>
        <rFont val="Arial"/>
        <family val="2"/>
      </rPr>
      <t xml:space="preserve">If a budget line is a transfer to an implementing partner and thus uses UNDG Budget Category #6 Transfers and Grants to Counterparts, indicate the proportion of the budgetline that will be used for the implementing partner staff costs. </t>
    </r>
  </si>
  <si>
    <t>Year 1 Budget - Grant Amount</t>
  </si>
  <si>
    <t xml:space="preserve">The GFCR requires an indication of grants that are needed for Year 1 and Year 2 to determine the tranches of funding to the programme. </t>
  </si>
  <si>
    <t>Year 1 Budget - Grant Instrument Type</t>
  </si>
  <si>
    <t>Year 2 Budget - Grant Amount</t>
  </si>
  <si>
    <t>Year 2 Budget - Grant Instrument Type</t>
  </si>
  <si>
    <t>Programme Management Costs</t>
  </si>
  <si>
    <r>
      <rPr>
        <b/>
        <sz val="10"/>
        <color rgb="FF000000"/>
        <rFont val="Arial"/>
        <family val="2"/>
      </rPr>
      <t>Programme Management costs are not to exceed 18% of the total programme budget.</t>
    </r>
    <r>
      <rPr>
        <sz val="10"/>
        <color rgb="FF000000"/>
        <rFont val="Arial"/>
        <family val="2"/>
      </rPr>
      <t xml:space="preserve"> </t>
    </r>
  </si>
  <si>
    <t>Management and Operations include the costs for coordinating and managing at the programme level. This includes a Programme Manager, support staff, operations (rental, internet, etc.).</t>
  </si>
  <si>
    <t>Communication and Learning</t>
  </si>
  <si>
    <t xml:space="preserve">Budget for communications and learning should be included here. This can include the cost for printing material, journalists, events, etc. </t>
  </si>
  <si>
    <t>Programme Oversight</t>
  </si>
  <si>
    <t xml:space="preserve">This includes staffing cost for an M&amp;E officer if needed, budgeting for audits, and other oversight activities. </t>
  </si>
  <si>
    <t>Audits</t>
  </si>
  <si>
    <t xml:space="preserve">The Convening Agent should budget for independent audits of the programme. This budget line should be included in the Programme Management Costs in the Programme Oversight category. </t>
  </si>
  <si>
    <t>Indirect Costs</t>
  </si>
  <si>
    <t xml:space="preserve">Indirect costs are not to exceed 7% of the total programme budget. </t>
  </si>
  <si>
    <t>Guidance: Workplan</t>
  </si>
  <si>
    <t xml:space="preserve">The workplan sheet is for the Convening Agent to communicate the annual targets and workplan for the programme. To note, Outcome, Output, Activity and budget amounts will be automatically populated through input to Sheet A: Budget by Outcome. </t>
  </si>
  <si>
    <t>Indicate the Annual Targets for each output, corresponding, when possible, with the results indicators in the programme document.</t>
  </si>
  <si>
    <t>Time Frame</t>
  </si>
  <si>
    <t xml:space="preserve">Indicate the timeframe for each activity by color filling  the corresponding cells. A quarterly timeline is needed for the first two years. </t>
  </si>
  <si>
    <t>Overall Budget Description</t>
  </si>
  <si>
    <t xml:space="preserve">Provide an overall description of the activity and the associated process and objectives in 2-5 sentences. </t>
  </si>
  <si>
    <t>Guidance: Budget by UNDG Categories</t>
  </si>
  <si>
    <t xml:space="preserve">UNDG Budget Categories are used by the UN Multi-Partner Trust Fund Office for accounting purposes. The values should be autopoulated based on the input to Sheet A. For guidance on what category to use, refer to the link on the right. </t>
  </si>
  <si>
    <t>Co-Recipient (if any)</t>
  </si>
  <si>
    <t>Additional Co-Recipient columns can be added if they are receiving grants directly from the GFCR. The formulas to populate the Co-recipient columns will need to be revised to include the name of the organisation entered in the Recipient Organisation column Sheet A.</t>
  </si>
  <si>
    <t>Additional Guiding Principles</t>
  </si>
  <si>
    <t>Travel</t>
  </si>
  <si>
    <t xml:space="preserve">Travel must be strictly related to implementation of the programme. However, if travel is requested for international events or conferences, the GFCR Secretariat must pre-approve the trip through a written request. No first class/business class travel is permitted. </t>
  </si>
  <si>
    <t xml:space="preserve">Policy Work </t>
  </si>
  <si>
    <t xml:space="preserve">Policy work is not the focus of the GFCR but does play an important role in creating the proper enabling conditions for blue economy investments. We encourage Convening Agents to identify other sources of co-financing for policy work and embed it within the larger GFCR vision. The GFCR can support some policy work but rather than a percentage of the total project it would be a total cost over a specific period. For reference, a hypothetical GFCR programme in the Caribbean would not be granted more than US$200k for policy work over a period of four years. </t>
  </si>
  <si>
    <t>Staff Costs</t>
  </si>
  <si>
    <t xml:space="preserve">Staff costs of the Convening Agent should aim to be within the 20-25% range of the total budget. This includes staff costs under Programme Management Costs as well as the staff costs in Programme Outcome Costs section in Sheet A. The GFCR Secretariat will also carefully assess the level of staff costs to co-implementers. </t>
  </si>
  <si>
    <t xml:space="preserve">Outcome 2: Transforming the livelihoods of coral reef-dependent communities													</t>
  </si>
  <si>
    <t>Develop materials targeted at specific audiences: educational materials for schools, colleges (e.g. activity books and guides, student focused competitions etc.); materials for investors (e.g. investor prospectus)</t>
  </si>
  <si>
    <t>Develop logo and brand; build online presence (website, social media etc.); newsletter; create photographic and video content; internal knowledge management systems</t>
  </si>
  <si>
    <t>Manufacture and deploy standardised signages across project sites</t>
  </si>
  <si>
    <t xml:space="preserve">Activity 1.1.4: MPA screening, feasibility study and selection of new priority sites in Philippines  </t>
  </si>
  <si>
    <t xml:space="preserve">Sub-Total Activity 1.1.4:   </t>
  </si>
  <si>
    <t>Activity 1.2.2: Commercial and management technical assistance through project Management Office (PMO) services for the SPEs.</t>
  </si>
  <si>
    <t>Activity 1.3.2: Design of the MPA blended investment finance facility for aggregating the investments in the SPEs</t>
  </si>
  <si>
    <t>Activity 1.3.3: Fundraising with a pool of investors &amp; donors</t>
  </si>
  <si>
    <t xml:space="preserve">Sub-Total Activity 1.3.4:   </t>
  </si>
  <si>
    <t xml:space="preserve">Sub-Total Activity 1.3.3:   </t>
  </si>
  <si>
    <t xml:space="preserve">Sub-Total Activity 1.3.2:   </t>
  </si>
  <si>
    <t xml:space="preserve">Sub-Total Activity 1.3.1:   </t>
  </si>
  <si>
    <t>Sub-Total Output 1.3:</t>
  </si>
  <si>
    <t xml:space="preserve">Sub-Total Activity 1.3.5:   </t>
  </si>
  <si>
    <t xml:space="preserve">Sub-Total Activity 1.4.2:   </t>
  </si>
  <si>
    <t>Activity 2.1.1: Finalise the preparation for an investment transaction in a hatchery and extensive aquaculture for mangrove crab in the VIP (around the MPAs of North Oriental Mindoro, VIP).</t>
  </si>
  <si>
    <t xml:space="preserve">Sub-Total Activity 2.1.3:   </t>
  </si>
  <si>
    <t xml:space="preserve">Sub-Total Activity 2.1.4:   </t>
  </si>
  <si>
    <t xml:space="preserve">Sub-Total Activity 2.1.5:   </t>
  </si>
  <si>
    <t>Activity 2.1.5: Upskilling local businesses and communities through trainings and mentorship programmes</t>
  </si>
  <si>
    <t xml:space="preserve">Sub-Total Activity 2.2.4:   </t>
  </si>
  <si>
    <t xml:space="preserve">Sub-Total Activity 2.2.3:   </t>
  </si>
  <si>
    <t xml:space="preserve">Activity 2.2.2: Co-fund early-stage CAPEX costs of the pipeline of reef-positive businesses of nature-based ecotourism </t>
  </si>
  <si>
    <t>Activity 2.1.4: Technical assistance for Investment  implementation.</t>
  </si>
  <si>
    <t>Output 1.4: MPA blended finance investment facilities mobilise public and private investment for MPAs to address some of thekey drivers of coral reef degradation</t>
  </si>
  <si>
    <t xml:space="preserve">Output 2.2: The MPA blended finance investment facilities mobilise public and private investments for reef-positive businesses that generate investment returns for MPAs and address specific drivers of coral reef degradation </t>
  </si>
  <si>
    <t xml:space="preserve">Output 1.3: Preparation and management of public and private investment for MPAs to address some of the key drivers of coral reef degradation													</t>
  </si>
  <si>
    <t xml:space="preserve">Output 1.4: MPA blended finance investment facilities mobilise public and private investment for MPAs to address some of thekey drivers of coral reef degradation												</t>
  </si>
  <si>
    <t>Output 2.1: A pipeline of reef-positive businesses that generate returns for MPAs and address key drivers of coral reef degradation in &amp; around the MPAs is developed</t>
  </si>
  <si>
    <t xml:space="preserve">GFCR BUDGET Phase 1
07/22-06/24	</t>
  </si>
  <si>
    <t>Phase I Approved GFCR Grant</t>
  </si>
  <si>
    <t>Expenditures &amp; Commitments
(Output-level only)</t>
  </si>
  <si>
    <t>Deliverables, objectives and targets of activity</t>
  </si>
  <si>
    <t xml:space="preserve">GFCR REPLENISHMENT
MM/YY-MM/YY </t>
  </si>
  <si>
    <t xml:space="preserve">Replenishment Request </t>
  </si>
  <si>
    <t>New TOTAL (Phase I + Replenishment)</t>
  </si>
  <si>
    <t>Time Frame (Quarterly)</t>
  </si>
  <si>
    <t>Deliverable, objectives and targets of activity</t>
  </si>
  <si>
    <t>Replenishment Request</t>
  </si>
  <si>
    <t xml:space="preserve">Output 1.2: Well-managed LMMAs and no-take zones													</t>
  </si>
  <si>
    <t xml:space="preserve">Output 1.2: Increase in well managed and enforced LMMAs that protect and promote healthy reefs	 </t>
  </si>
  <si>
    <t>Output 1.1: Increased area of new climate refugia and priority sites designated as MPAs or LMMAs and under delegation of management</t>
  </si>
  <si>
    <t>Activity 1.1.3: Stakeholder engagement and advocacy  in the MPA networks</t>
  </si>
  <si>
    <t>Blue Alliance PHI</t>
  </si>
  <si>
    <t xml:space="preserve">Activity 1.1.2: Consolidation of the SPEs ‘Blue Alliance VIP’ </t>
  </si>
  <si>
    <t xml:space="preserve">Senior local management team + local technical staff . </t>
  </si>
  <si>
    <t>Activity 1.2.1: Technical &amp; Scientific assistance and trainings  in coral reef conservation, natural resource management and MPA management</t>
  </si>
  <si>
    <t xml:space="preserve">Senior international management team BF + junior management team + expert technical staff . </t>
  </si>
  <si>
    <t xml:space="preserve">Activity 1.2.3: Support to SPE activities in conservation, enforcement, community engagement and monitoring </t>
  </si>
  <si>
    <t>Output 1.3: Preparation and management of a blended finance vehilce for MPAs to address some of the key drivers of coral reef degradation</t>
  </si>
  <si>
    <t>Legal advisers</t>
  </si>
  <si>
    <t>D1.3.2. Summary scheme of the blended finance vehicle. 
Activities include complete the structuring of all the elements of the blended finance facility, comprising the investment vehicle, and the loan facility; guarantees, climate insurance, risk hedging and tax assessment</t>
  </si>
  <si>
    <t xml:space="preserve">D1.3.4 Harmonised table of Key Performance Indicators 
Social and environmental KPIs will be designed, tested and collected with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t>
  </si>
  <si>
    <t xml:space="preserve">Budget covers the annual Blue Alliance PHI costs in operations, staff, equipment and maintenance to co-manage the VIP MPA networks . </t>
  </si>
  <si>
    <t xml:space="preserve">Budget covers the annual Blue Alliance PHI costs in operations, staff, equipment and maintenance to co-manage the Calamian MPA network (or other) . </t>
  </si>
  <si>
    <t xml:space="preserve">Budget covers the annual Blue Alliance PHI costs in operations, staff, equipment and maintenance to co-manage the Palawan MPA network . </t>
  </si>
  <si>
    <t xml:space="preserve">Sub-Total Activity 1.2.3:   </t>
  </si>
  <si>
    <t>Activity 1.4.1: Co-fund early-stage CAPEX of the SPEs managing the MPA networks</t>
  </si>
  <si>
    <t>Capital expenditures in fixed assets for MPAs</t>
  </si>
  <si>
    <t xml:space="preserve">Budget covers the costs of the senior management team from Blue Alliance International.  </t>
  </si>
  <si>
    <t>Budget covers the costs of the senior experts  in aquaculture</t>
  </si>
  <si>
    <t>Budget covers the costs of the senior experts in tourism</t>
  </si>
  <si>
    <t xml:space="preserve">Budget covers the costs of the senior experts  in blue carbon .  </t>
  </si>
  <si>
    <t xml:space="preserve">Budget covers the costs of the senior  experts in fisheries.  </t>
  </si>
  <si>
    <t>Activity 2.1.3: Preparation and implementation of the pipeline of reef-positive businesses.</t>
  </si>
  <si>
    <t>Activity 2.1.2: Scoping and development of a pipeline of reef-positive businesses that will produce investment returns to the MPAs</t>
  </si>
  <si>
    <t xml:space="preserve">Budget covers part of partner costs in operations, staff, equipment to implement community development activities </t>
  </si>
  <si>
    <t>Activity 2.2.1: Co-fund CAPEX costs of the mangrove crab aquaculture business.</t>
  </si>
  <si>
    <t>Activity 2.2.5:  Co-fund CAPEX costs of reef-positive businesses  belonging to the second cohort</t>
  </si>
  <si>
    <t>Aquahub</t>
  </si>
  <si>
    <t>Bluewild</t>
  </si>
  <si>
    <t>Activity 2.2.3: Co-fund early-stage CAPEX costs of the seacucumber community based aquaculture</t>
  </si>
  <si>
    <t>Monitoring and Evaluation Costs</t>
  </si>
  <si>
    <t>5.1 Baseline Assessments</t>
  </si>
  <si>
    <t>5.1.1.1</t>
  </si>
  <si>
    <t>5.1.1.2</t>
  </si>
  <si>
    <t>5.1.1.3</t>
  </si>
  <si>
    <t>5.1.1.4</t>
  </si>
  <si>
    <t xml:space="preserve">Sub-Total Activity 5.1.1 </t>
  </si>
  <si>
    <t>Activity 5.1.2: Name of type of Baseline Assessment</t>
  </si>
  <si>
    <t>5.1.2.1</t>
  </si>
  <si>
    <t>5.1.2.2</t>
  </si>
  <si>
    <t>5.1.2.3</t>
  </si>
  <si>
    <t>5.1.2.4</t>
  </si>
  <si>
    <t xml:space="preserve">Sub-Total Activity 5.1.2:   </t>
  </si>
  <si>
    <t>Activity 5.1.3: Name of type of Baseline Assessment</t>
  </si>
  <si>
    <t>5.1.3.1</t>
  </si>
  <si>
    <t>5.1.3.2</t>
  </si>
  <si>
    <t>5.1.3.3</t>
  </si>
  <si>
    <t>5.1.3.4</t>
  </si>
  <si>
    <t xml:space="preserve">Sub-Total Activity 5.1.3:   </t>
  </si>
  <si>
    <t>Activity 5.1.4: Name of type of Baseline Assessment</t>
  </si>
  <si>
    <t>5.1.4.1</t>
  </si>
  <si>
    <t>5.1.4.2</t>
  </si>
  <si>
    <t>5.1.4.3</t>
  </si>
  <si>
    <t>5.1.4.4</t>
  </si>
  <si>
    <t xml:space="preserve">Sub-Total Activity 5.1.4:   </t>
  </si>
  <si>
    <t>Sub-Total Baseline Assessments:</t>
  </si>
  <si>
    <t>5.2 Impact Monitoring</t>
  </si>
  <si>
    <t>5.2.1.2</t>
  </si>
  <si>
    <t>5.2.1.3</t>
  </si>
  <si>
    <t>5.2.1.4</t>
  </si>
  <si>
    <t>Sub-Total Activity 5.2.1</t>
  </si>
  <si>
    <t>Activity 5.2.2: Name of type of Impact Monitoring</t>
  </si>
  <si>
    <t>5.2.2.1</t>
  </si>
  <si>
    <t>5.2.2.2</t>
  </si>
  <si>
    <t>5.2.2.3</t>
  </si>
  <si>
    <t>5.2.2.4</t>
  </si>
  <si>
    <t xml:space="preserve">Sub-Total Activity 5.2.2:   </t>
  </si>
  <si>
    <t>Activity 5.2.3: Name of type of Impact Monitoring</t>
  </si>
  <si>
    <t>5.2.3.1</t>
  </si>
  <si>
    <t>5.2.3.2</t>
  </si>
  <si>
    <t>5.2.3.3</t>
  </si>
  <si>
    <t>5.2.3.4</t>
  </si>
  <si>
    <t xml:space="preserve">Sub-Total Activity 5.2.3:   </t>
  </si>
  <si>
    <t>Activity 5.2.4: Name of type of Impact Monitoring</t>
  </si>
  <si>
    <t>5.2.4.1</t>
  </si>
  <si>
    <t>5.2.4.2</t>
  </si>
  <si>
    <t>5.2.4.3</t>
  </si>
  <si>
    <t>5.2.4.4</t>
  </si>
  <si>
    <t xml:space="preserve">Sub-Total Activity 5.2.4:   </t>
  </si>
  <si>
    <t>Sub-Total Impact Monitring:</t>
  </si>
  <si>
    <t>Sub-Total MONITORING</t>
  </si>
  <si>
    <t xml:space="preserve">Activity 1.3.4: Design, development and monitoring of Key Performance Indicators (KPIs) and results metrics for MPAs </t>
  </si>
  <si>
    <t xml:space="preserve">Activity 5.1.1: Baseline Assessment for Palawan and Calamian (or other): Biodiversity metrics and fishery </t>
  </si>
  <si>
    <t>Total Convening Agent</t>
  </si>
  <si>
    <t>Total UNCDF</t>
  </si>
  <si>
    <t xml:space="preserve"> Total Programme Costs Budget Breakdown</t>
  </si>
  <si>
    <t>Phase I Budget (18m)</t>
  </si>
  <si>
    <t>Replenishment Request (24m)</t>
  </si>
  <si>
    <t>Materials and equipment, working capital</t>
  </si>
  <si>
    <t>Social and environmental KPIs will be assessed (baseline) through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Activities include UW survey campaigns, CPUE campaigns, e-DNA campaigns and mangrove GIS surveys</t>
  </si>
  <si>
    <t xml:space="preserve">Social and environmental KPIs will be monitored through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Activities include UW survey campaigns, CPUE campaigns, e-DNA campaigns and mangrove GIS surveys
</t>
  </si>
  <si>
    <t xml:space="preserve">Budget covers the costs of the senior management team from Blue finance International.  </t>
  </si>
  <si>
    <t xml:space="preserve">Activity 1.3.1: Design and implementation of the business plans for the 3 MPA networks with main revenue strategy based on 3 interventions: </t>
  </si>
  <si>
    <t xml:space="preserve"> </t>
  </si>
  <si>
    <t>CONTRO:L</t>
  </si>
  <si>
    <t>Activity 2.2.4: Co-fund early-stage CAPEX costs of the pipeline of  fishery supply chain improvement for fisher communities .</t>
  </si>
  <si>
    <t>D2.1.2a Business plans of a second cohort of reef-positive businesses.
Scoping and design activities include robust financial projections and scenario analyses for new businesses in ecotourism (eco-cruise, ecolodge), extension blue carbon in other locations, new aquaculture sectors and fishery supply chain facilities. 
In particular, analysis will cover investment structures, detailed commercial strategies, market analyses, expert consultations, mangrove GIS, carbon assessments, aquaculture technical and ecological feasibility, fishery market assessment, screening and feasibility of other investible projects. Whenever possible, activities are conducted  in consultations with local stakeholders.
Preparation activities include various kinds of technical support in science and management, preparation of all relevant interventions on policy, governance, fishery and farming governance and seafood processing, levels including the underlying detailed investment and business plans subject to detailed financial analysis and due diligence. It also includes also entrepreneurial capacity-building and finalisation of legal and financial arrangements on both project and investment sides (due diligence, local vehicles to channel investment).
This activity specifically focuses on improving the capacity of businesses that have received support and investment through this project to be able to understand the outcomes of the environmental impact assessments and going forward measure and manage the environmental impact of their operations. Project will support in the upskilling through training and technical assistance during the course of the implementation of each of the projects selected from the pipeline. Additionally, this activity will also cater for environmental impact assessments for each of the projects</t>
  </si>
  <si>
    <t>Senior local management team + local technical staff in 2 MPA netwroks</t>
  </si>
  <si>
    <t>Senior  local management team + local technical staff in 2 MPA netwroks</t>
  </si>
  <si>
    <t>Activity 5.2.1: Impact Monitoring in Mindoro, Palawan and Calamian MPA network</t>
  </si>
  <si>
    <t xml:space="preserve">Senior Central team science team </t>
  </si>
  <si>
    <t>Activity 1.1.1: Design of the co-management arrangements and set-up of the Special Purpose Entities (SPEs – formed by local partners and Blue finance) that will co-manage 2 additional MPA networks on behalf of Governments.</t>
  </si>
  <si>
    <t>Project audit, ESG, PSEAH</t>
  </si>
  <si>
    <t>ESG offcer and PSEAH safeguards</t>
  </si>
  <si>
    <t>Programme audit - external consultant</t>
  </si>
  <si>
    <t xml:space="preserve">D1.1.1a: 2 co-management agreement signed with LGUs for MPA network in Palawan
D1.1.1b: co-management agreement signed with LGUs for MPA network in Calamian or other location
Preparatory activities include MPA legal co-management arrangements, alignment with local policy priorities, legal design of the Special Purpose Entities (SPEs) and their by-laws, identification of community leadership, entrepreneurial capacity building, expert knowledge exchange, governance approaches, due diligence on local partners’ capacities, sustainable management strategy (rooted in science). Plans will be developed in consultations with local stakeholders. A coalition of local stakeholders (e.g. NGOs, associations, cooperatives, foundations) will be selected to become members of the SPE. Proper due diligence will be conducted beforehand on stakeholders. </t>
  </si>
  <si>
    <t>D1.1.3 8 stakeholder meetings 
To ensure alignment with all the various stakeholders involved, consultations process will be organized  with stakeholders from central, province and local governments, tourism industry, fishing sector, local communities and other public institutions.</t>
  </si>
  <si>
    <t xml:space="preserve">D1.1.4: Feasibility study for 1 MPA location .
 The project will identify projects based on ecological, legal, management and business criteria through desk study and preliminary consultations with local stakeholders. Priority MPA(s) will be selected in collaboration with Government and UNDP partners and based on the 50 reefs priority listing. A scoring decision tool describing the rationale for site prioritization will be shared with participating sites. The priority sites will be selected in agreement with participating stakeholders (inception meeting in the selected site). The scoring tool used has three major components – Impact Feasibility, Legal Feasibility, and Business Feasibility with a total of 54 indicators.  </t>
  </si>
  <si>
    <t>D1.3.1 1 Business plan for MPA network
Design of the business plans for the MPA networks with main revenue strategy based on reef positive businesses. Activities  include robust financial projections and scenario analyses, investment structures, detailed commercial strategies, market analyses,  international &amp; local expert consultations, mangrove GIS, carbon assessments, carbon ownership, design and development of MRV (Monitoring, Reporting and Verification) carbon methods. Plans will be developed in consultations with local stakeholders.</t>
  </si>
  <si>
    <t xml:space="preserve">D1.3.3 At least 2 new investors with interest in the blended finance vehicle for MPAs
Fundraising with a pool of investors &amp; donors in order to blend donations, concessionary loans and impact investments. Activities include funder mapping (identify long-list of philanthropic institutions, family offices, impact investors, donor agencies, climate funds and development banks), facilitate introductions with short-list of priority funders, pitch material, funder meetings."
</t>
  </si>
  <si>
    <t xml:space="preserve">D1.2.1a: Minimum increase of +20% in the average score for Mindoro MPA management performance compared to baseline in 2022. This is measured with MEAT (Management Effectiveness Assessment Tool)
Support includes CAPEX for MPAs in  VIP such as MPA scientific and enforcement equipment, vessels, moorings, buoys, vehicles, mangrove restoration and credit certifcation and services to improve visitors’ experience and safety </t>
  </si>
  <si>
    <t xml:space="preserve">D1.2.1b: Minimum increase of +20% in the average score for Palwan MPA management performance compared to baseline in 2024. This is measured with MEAT (Management Effectiveness Assessment Tool)
fSupport includes CAPEX for MPAs in Palawan such as MPA scientific and enforcement equipment, vessels, moorings, buoys, vehicles, mangrove restoration and credit certifcation and services to improve visitors’ experience and safety </t>
  </si>
  <si>
    <t xml:space="preserve">D1.2.1c: Minimum increase of +20% in the average score for CIG MPA management performance compared to baseline in 2025. This is measured with MEAT (Management Effectiveness Assessment Tool)
Support includes CAPEX for MPAs in  Calamian (or other) such as MPA scientific and enforcement equipment, vessels, moorings, buoys, vehicles, mangrove restoration and credit certifcation and services to improve visitors’ experience and safety </t>
  </si>
  <si>
    <t xml:space="preserve">Activities include facilitating the signing of the investment instruments for each intervention, arranging long-term Project Management Office (PMO) contracts for each intervention to ensure “on-the- ground” management focus on revenue and implementation of the strategy. sustainability.
Activities include Writing of project design documents and submission to the standard (project listing), Start of validation, Validation audit and finalisation of validation (project registration),  Field visit, Implementation of project activities – conservation and planting as per defined on the action plan, Implementation of monitoring and reporting activities; Audits (verifications) and carbon standards communications, Continous management of project impacts,notably carbon assets and issuances"
</t>
  </si>
  <si>
    <t>D1.2.1a: Minimum increase of +20% in the average score for Mindoro MPA management performance compared to baseline in 2022. This is measured with MEAT (Management Effectiveness Assessment Tool)
D1.2.1b: Minimum increase of +20% in the average score for Palwan MPA management performance compared to baseline in 2024. This is measured with MEAT (Management Effectiveness Assessment Tool)
D1.2.1c: Minimum increase of +20% in the average score for CIG MPA management performance compared to baseline in 2025. This is measured with MEAT (Management Effectiveness Assessment Tool)
D1.2.1d: 120 jobs created in 2026 as MPA staffThe final objective is to have BA PHI managing effectively the MPAs. Targets include continuous capacity-building activities for the SPE local staff in science, conservation, fishery management, marine spatial planning processes, coral reef high-res mapping, community based coral reef monitoring, compliance strategies, mangrove restoration and conservation, aquaculture, water quality, management, HR issue resolution, procurement, patrolling, communication, maintenance, etc.. Through training, coaching, and regular follow-up, the capabilities and capacities of our partners will be buit to implement on-the-ground MPA management and financing activities and to strengthen their scientifc expertise.</t>
  </si>
  <si>
    <t xml:space="preserve">D1.2.1a: Minimum increase of +20% in the average score for Mindoro MPA management performance compared to baseline in 2022. This is measured with MEAT (Management Effectiveness Assessment Tool)
D1.2.1b: Minimum increase of +20% in the average score for Palwan MPA management performance compared to baseline in 2024. This is measured with MEAT (Management Effectiveness Assessment Tool)
D1.2.1c: Minimum increase of +20% in the average score for CIG MPA management performance compared to baseline in 2025. This is measured with MEAT (Management Effectiveness Assessment Tool)
D1.2.1d: 120 jobs created in 2026 as MPA staff
The objective is to implement MPA day-to-day work in 5 fundamental and interrelated fields of operation: i. Compliance through patrolling and enforcement ;  ii. Community engagement through trainings and awareness campaigns;  iii. Wildlife monitoring and conservation through robust science; iv. Conservation of coral reefs and associated ecosystems ; v.  Management and HR
Activities include: A. Regular Patrolling and compliance activities to reduce illegal and destructive fishing. Development of information and engagement campaigns with local communities. Monitoring &amp; Evaluation of performances; B. Community engagement through training on conservation and fishery regulations for rangers and community members ; collaboration arrangements with local Government Units and authorities ; deputization of community rangers; C. Wildlife monitoring through  (i) regular underwater survey campaigns on fish biomass, coral cover, biodiversity (ii) through mangrove and seagrass health assessments, (iii) through regular Catch-Per-Unit-Effort campaigns with fishers; D. Conservation of coral reef and mangrove ecosystems through removal of invasive species, reduction of by-catch in fisheries, setup of hatcheries for turtles and education content ;E. General management, maintenance and HR
</t>
  </si>
  <si>
    <t xml:space="preserve">D2.1.1: 1000 beneficiaries of the programmes (with details on sex, age, community origin)  
The objective is create alternative livelihood for fishers, creating an incentive to fish less (or better) on the reef . Programme includes 2 components: (i) design and implementation of Income Generating Activities with fisher households in &amp; around the MPAs (usually linked to the reef-positive businesses and (ii) a community savings and lending programme with incubation support, and micro-finance loans. Activities include  meetings with communities to identify needs, past experiences,  identification of champions / entrepreneurs,  planning , business plans  and initial development of the programmesIncreased access to finance and other resources, is key element to reducing risks, enabling capacities, and supporting community members to apply their capacities. A community savings and lending programme fosters savings, incubation support, and micro-finance loans. Coupled with training and market linkages this enhances the capabilities and capacities of local participants to develop marine-positive microenterprises, encourages local entrepreneurship, and builds greater appreciation for ecosystem services.
</t>
  </si>
  <si>
    <t>"Support includes  CAPEX for the construction of the hatchery, nursery and processing facilities,
Support includes Initial OPEX for the pilot project (staff, community farmers, fingerlings, materials, insurance, back office, etc..)</t>
  </si>
  <si>
    <t>Support includes CAPEX for the coral safari programme (e.g. vessel, UW communication and gears, land facilities, sales office)
Support includes OPEX for the coral safari programme (staff, eco-guides, COS, fuel, food, insurance, marketing, etc..)</t>
  </si>
  <si>
    <t>"Support includes  CAPEX for the commercial grow-out farms (vehicles, fencing, materials, floating cages, etc.)
Support includes CAPEX for the design and construction of the hatchery, nursery and processing facilities,
Support includes Initial OPEX for the pilot project (staff, community farmers, fingerlings, materials, insurance, back office, etc..)</t>
  </si>
  <si>
    <t xml:space="preserve">"Support includes initial CAPEX for the fish processing facility (building, cold chain, tracability, vehicles, etc.)
Support includes initial OPEX for the fish processing facility (staff, fisher training, transport, etc.)"
</t>
  </si>
  <si>
    <t>Support includes initial CAPEX for reef-positive businesses in aquaculture and ecotourism identified through activity 2.2.1 
Support includes initial OPEX  for reef-positive businesses in aquaculture and ecotoruism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</si>
</sst>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_(&quot;$&quot;* #,##0.00_);_(&quot;$&quot;* \(#,##0.00\);_(&quot;$&quot;* &quot;-&quot;??_);_(@_)"/>
    <numFmt numFmtId="166" formatCode="_(* #,##0.00_);_(* \(#,##0.00\);_(* &quot;-&quot;??_);_(@_)"/>
    <numFmt numFmtId="167" formatCode="&quot;$&quot;#,##0.00"/>
    <numFmt numFmtId="168" formatCode="_(* #,##0_);_(* \(#,##0\);_(* &quot;-&quot;??_);_(@_)"/>
    <numFmt numFmtId="169" formatCode="&quot;$&quot;#,##0"/>
    <numFmt numFmtId="170" formatCode="_(* #,##0.0_);_(* \(#,##0.0\);_(* &quot;-&quot;??_);_(@_)"/>
  </numFmts>
  <fonts count="74"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b/>
      <sz val="10"/>
      <color rgb="FF000000"/>
      <name val="Calibri"/>
      <family val="2"/>
      <scheme val="minor"/>
    </font>
    <font>
      <sz val="9"/>
      <color rgb="FF000000"/>
      <name val="Calibri"/>
      <family val="2"/>
      <scheme val="minor"/>
    </font>
    <font>
      <sz val="10"/>
      <name val="Calibri"/>
      <family val="2"/>
      <scheme val="minor"/>
    </font>
    <font>
      <b/>
      <sz val="10"/>
      <name val="Calibri"/>
      <family val="2"/>
      <scheme val="minor"/>
    </font>
    <font>
      <b/>
      <i/>
      <sz val="10"/>
      <name val="Calibri"/>
      <family val="2"/>
      <scheme val="minor"/>
    </font>
    <font>
      <b/>
      <u/>
      <sz val="16"/>
      <color rgb="FF000000"/>
      <name val="Calibri"/>
      <family val="2"/>
      <scheme val="minor"/>
    </font>
    <font>
      <b/>
      <sz val="12"/>
      <color theme="0"/>
      <name val="Calibri"/>
      <family val="2"/>
      <scheme val="minor"/>
    </font>
    <font>
      <sz val="10"/>
      <color rgb="FF000000"/>
      <name val="Arial"/>
      <family val="2"/>
    </font>
    <font>
      <sz val="10"/>
      <color rgb="FF000000"/>
      <name val="Calibri"/>
      <family val="2"/>
    </font>
    <font>
      <b/>
      <sz val="10"/>
      <color theme="0"/>
      <name val="Calibri"/>
      <family val="2"/>
      <scheme val="minor"/>
    </font>
    <font>
      <b/>
      <sz val="11"/>
      <name val="Calibri"/>
      <family val="2"/>
      <scheme val="minor"/>
    </font>
    <font>
      <b/>
      <sz val="10"/>
      <color rgb="FF000000"/>
      <name val="Arial"/>
      <family val="2"/>
    </font>
    <font>
      <b/>
      <i/>
      <sz val="12"/>
      <name val="Calibri"/>
      <family val="2"/>
      <scheme val="minor"/>
    </font>
    <font>
      <sz val="12"/>
      <name val="Calibri"/>
      <family val="2"/>
      <scheme val="minor"/>
    </font>
    <font>
      <b/>
      <sz val="12"/>
      <name val="Calibri"/>
      <family val="2"/>
      <scheme val="minor"/>
    </font>
    <font>
      <b/>
      <i/>
      <sz val="12"/>
      <color theme="0"/>
      <name val="Calibri"/>
      <family val="2"/>
      <scheme val="minor"/>
    </font>
    <font>
      <sz val="10"/>
      <color rgb="FF000000"/>
      <name val="Arial"/>
      <family val="2"/>
    </font>
    <font>
      <sz val="11"/>
      <name val="Calibri"/>
      <family val="2"/>
      <scheme val="minor"/>
    </font>
    <font>
      <b/>
      <i/>
      <sz val="11"/>
      <name val="Calibri"/>
      <family val="2"/>
      <scheme val="minor"/>
    </font>
    <font>
      <b/>
      <sz val="12"/>
      <color rgb="FF000000"/>
      <name val="Calibri"/>
      <family val="2"/>
      <scheme val="minor"/>
    </font>
    <font>
      <b/>
      <sz val="11"/>
      <color theme="0"/>
      <name val="Calibri"/>
      <family val="2"/>
      <scheme val="minor"/>
    </font>
    <font>
      <b/>
      <sz val="10"/>
      <color theme="0"/>
      <name val="Calibri"/>
      <family val="2"/>
    </font>
    <font>
      <b/>
      <sz val="12"/>
      <name val="Calibri"/>
      <family val="2"/>
    </font>
    <font>
      <b/>
      <sz val="11"/>
      <color theme="0"/>
      <name val="Calibri"/>
      <family val="2"/>
    </font>
    <font>
      <b/>
      <sz val="12"/>
      <color rgb="FF000000"/>
      <name val="Calibri"/>
      <family val="2"/>
    </font>
    <font>
      <b/>
      <sz val="11"/>
      <color rgb="FF000000"/>
      <name val="Calibri"/>
      <family val="2"/>
    </font>
    <font>
      <sz val="12"/>
      <color rgb="FF000000"/>
      <name val="Calibri"/>
      <family val="2"/>
    </font>
    <font>
      <b/>
      <sz val="14"/>
      <color rgb="FF000000"/>
      <name val="Calibri"/>
      <family val="2"/>
    </font>
    <font>
      <b/>
      <sz val="10"/>
      <color rgb="FF000000"/>
      <name val="Calibri"/>
      <family val="2"/>
    </font>
    <font>
      <b/>
      <sz val="11"/>
      <color theme="1"/>
      <name val="Calibri"/>
      <family val="2"/>
    </font>
    <font>
      <b/>
      <sz val="14"/>
      <name val="Calibri"/>
      <family val="2"/>
      <scheme val="minor"/>
    </font>
    <font>
      <sz val="10"/>
      <color rgb="FF000000"/>
      <name val="Arial"/>
      <family val="2"/>
    </font>
    <font>
      <sz val="11"/>
      <color theme="0"/>
      <name val="Calibri"/>
      <family val="2"/>
      <scheme val="minor"/>
    </font>
    <font>
      <i/>
      <sz val="10"/>
      <color rgb="FF000000"/>
      <name val="Arial"/>
      <family val="2"/>
    </font>
    <font>
      <sz val="10"/>
      <color rgb="FF000000"/>
      <name val="Arial"/>
      <family val="2"/>
    </font>
    <font>
      <sz val="12"/>
      <color rgb="FF000000"/>
      <name val="Calibri"/>
      <family val="2"/>
      <scheme val="minor"/>
    </font>
    <font>
      <sz val="12"/>
      <color theme="1"/>
      <name val="Calibri"/>
      <family val="2"/>
      <scheme val="minor"/>
    </font>
    <font>
      <i/>
      <sz val="11"/>
      <color rgb="FF000000"/>
      <name val="Calibri"/>
      <family val="2"/>
      <scheme val="minor"/>
    </font>
    <font>
      <sz val="8"/>
      <name val="Arial"/>
      <family val="2"/>
    </font>
    <font>
      <i/>
      <sz val="10"/>
      <color rgb="FF000000"/>
      <name val="Calibri"/>
      <family val="2"/>
      <scheme val="minor"/>
    </font>
    <font>
      <b/>
      <sz val="12"/>
      <color theme="1"/>
      <name val="Verdana"/>
      <family val="2"/>
    </font>
    <font>
      <b/>
      <sz val="10"/>
      <color theme="0"/>
      <name val="Verdana"/>
      <family val="2"/>
    </font>
    <font>
      <b/>
      <sz val="9"/>
      <color theme="0"/>
      <name val="Verdana"/>
      <family val="2"/>
    </font>
    <font>
      <sz val="9"/>
      <color theme="1"/>
      <name val="Verdana"/>
      <family val="2"/>
    </font>
    <font>
      <sz val="9"/>
      <color theme="1"/>
      <name val="Calibri"/>
      <family val="2"/>
      <scheme val="minor"/>
    </font>
    <font>
      <b/>
      <sz val="12"/>
      <color theme="0"/>
      <name val="Verdana"/>
      <family val="2"/>
    </font>
    <font>
      <sz val="10"/>
      <color theme="1"/>
      <name val="Calibri"/>
      <family val="2"/>
      <scheme val="minor"/>
    </font>
    <font>
      <b/>
      <sz val="11"/>
      <color theme="0"/>
      <name val="Verdana"/>
      <family val="2"/>
    </font>
    <font>
      <b/>
      <sz val="11"/>
      <color theme="1"/>
      <name val="Verdana"/>
      <family val="2"/>
    </font>
    <font>
      <b/>
      <sz val="10"/>
      <color theme="1"/>
      <name val="Verdana"/>
      <family val="2"/>
    </font>
    <font>
      <sz val="10"/>
      <color theme="1"/>
      <name val="Verdana"/>
      <family val="2"/>
    </font>
    <font>
      <b/>
      <sz val="10"/>
      <color theme="1"/>
      <name val="Calibri"/>
      <family val="2"/>
      <scheme val="minor"/>
    </font>
    <font>
      <i/>
      <sz val="11"/>
      <color theme="1"/>
      <name val="Calibri"/>
      <family val="2"/>
      <scheme val="minor"/>
    </font>
    <font>
      <sz val="10"/>
      <color rgb="FF000000"/>
      <name val="Verdana"/>
      <family val="2"/>
    </font>
    <font>
      <b/>
      <sz val="10"/>
      <color rgb="FF000000"/>
      <name val="Verdana"/>
      <family val="2"/>
    </font>
    <font>
      <sz val="9"/>
      <color rgb="FF002060"/>
      <name val="Verdana"/>
      <family val="2"/>
    </font>
    <font>
      <u/>
      <sz val="10"/>
      <color theme="10"/>
      <name val="Arial"/>
      <family val="2"/>
    </font>
    <font>
      <b/>
      <sz val="16"/>
      <color rgb="FF000000"/>
      <name val="Calibri"/>
      <family val="2"/>
      <scheme val="minor"/>
    </font>
    <font>
      <b/>
      <sz val="16"/>
      <color rgb="FF000000"/>
      <name val="Calibri"/>
      <family val="2"/>
    </font>
    <font>
      <sz val="8"/>
      <name val="Calibri"/>
      <family val="2"/>
      <scheme val="minor"/>
    </font>
    <font>
      <sz val="8"/>
      <color rgb="FF000000"/>
      <name val="Calibri"/>
      <family val="2"/>
      <scheme val="minor"/>
    </font>
    <font>
      <b/>
      <sz val="8"/>
      <color theme="0"/>
      <name val="Calibri"/>
      <family val="2"/>
      <scheme val="minor"/>
    </font>
    <font>
      <b/>
      <sz val="8"/>
      <name val="Calibri"/>
      <family val="2"/>
      <scheme val="minor"/>
    </font>
    <font>
      <b/>
      <sz val="8"/>
      <color rgb="FF000000"/>
      <name val="Calibri"/>
      <family val="2"/>
      <scheme val="minor"/>
    </font>
    <font>
      <i/>
      <sz val="9"/>
      <color theme="1"/>
      <name val="Verdana"/>
      <family val="2"/>
    </font>
    <font>
      <sz val="10"/>
      <color rgb="FFFF0000"/>
      <name val="Arial"/>
      <family val="2"/>
    </font>
  </fonts>
  <fills count="34">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4" tint="0.79998168889431442"/>
        <bgColor rgb="FFA1BDD7"/>
      </patternFill>
    </fill>
    <fill>
      <patternFill patternType="solid">
        <fgColor rgb="FF336699"/>
        <bgColor indexed="64"/>
      </patternFill>
    </fill>
    <fill>
      <patternFill patternType="solid">
        <fgColor theme="4" tint="0.79998168889431442"/>
        <bgColor rgb="FFFFFFFF"/>
      </patternFill>
    </fill>
    <fill>
      <patternFill patternType="solid">
        <fgColor theme="4" tint="0.79998168889431442"/>
        <bgColor rgb="FFFDE9D9"/>
      </patternFill>
    </fill>
    <fill>
      <patternFill patternType="solid">
        <fgColor theme="4" tint="0.39997558519241921"/>
        <bgColor indexed="64"/>
      </patternFill>
    </fill>
    <fill>
      <patternFill patternType="solid">
        <fgColor rgb="FF336699"/>
        <bgColor rgb="FFA1BDD7"/>
      </patternFill>
    </fill>
    <fill>
      <patternFill patternType="solid">
        <fgColor theme="4" tint="0.39997558519241921"/>
        <bgColor rgb="FFA1BDD7"/>
      </patternFill>
    </fill>
    <fill>
      <patternFill patternType="solid">
        <fgColor theme="8" tint="-0.249977111117893"/>
        <bgColor indexed="64"/>
      </patternFill>
    </fill>
    <fill>
      <patternFill patternType="solid">
        <fgColor theme="8" tint="-0.249977111117893"/>
        <bgColor rgb="FFA1BDD7"/>
      </patternFill>
    </fill>
    <fill>
      <patternFill patternType="solid">
        <fgColor theme="0"/>
        <bgColor rgb="FFFFFFFF"/>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rgb="FFFDE9D9"/>
      </patternFill>
    </fill>
    <fill>
      <patternFill patternType="solid">
        <fgColor theme="5"/>
      </patternFill>
    </fill>
    <fill>
      <patternFill patternType="solid">
        <fgColor rgb="FFFFFFCC"/>
        <bgColor rgb="FFA1BDD7"/>
      </patternFill>
    </fill>
    <fill>
      <patternFill patternType="solid">
        <fgColor theme="8" tint="0.39997558519241921"/>
        <bgColor rgb="FFA1BDD7"/>
      </patternFill>
    </fill>
    <fill>
      <patternFill patternType="solid">
        <fgColor theme="8" tint="0.39997558519241921"/>
        <bgColor rgb="FFFFFFFF"/>
      </patternFill>
    </fill>
    <fill>
      <patternFill patternType="solid">
        <fgColor theme="0"/>
        <bgColor rgb="FFA1BDD7"/>
      </patternFill>
    </fill>
    <fill>
      <patternFill patternType="solid">
        <fgColor rgb="FFFFFFCC"/>
        <bgColor rgb="FFFFFFFF"/>
      </patternFill>
    </fill>
    <fill>
      <patternFill patternType="solid">
        <fgColor theme="9" tint="0.39997558519241921"/>
        <bgColor rgb="FFA1BDD7"/>
      </patternFill>
    </fill>
    <fill>
      <patternFill patternType="solid">
        <fgColor theme="9" tint="0.39997558519241921"/>
        <bgColor rgb="FFFFFFFF"/>
      </patternFill>
    </fill>
    <fill>
      <patternFill patternType="solid">
        <fgColor rgb="FF336699"/>
        <bgColor rgb="FFFDE9D9"/>
      </patternFill>
    </fill>
    <fill>
      <patternFill patternType="solid">
        <fgColor theme="7" tint="0.59999389629810485"/>
        <bgColor indexed="64"/>
      </patternFill>
    </fill>
    <fill>
      <patternFill patternType="solid">
        <fgColor rgb="FF0070C0"/>
        <bgColor indexed="64"/>
      </patternFill>
    </fill>
    <fill>
      <patternFill patternType="solid">
        <fgColor theme="0"/>
        <bgColor indexed="64"/>
      </patternFill>
    </fill>
    <fill>
      <patternFill patternType="solid">
        <fgColor theme="4" tint="-0.499984740745262"/>
        <bgColor rgb="FFA1BDD7"/>
      </patternFill>
    </fill>
    <fill>
      <patternFill patternType="solid">
        <fgColor rgb="FF002060"/>
        <bgColor rgb="FFA1BDD7"/>
      </patternFill>
    </fill>
  </fills>
  <borders count="156">
    <border>
      <left/>
      <right/>
      <top/>
      <bottom/>
      <diagonal/>
    </border>
    <border>
      <left/>
      <right/>
      <top/>
      <bottom/>
      <diagonal/>
    </border>
    <border>
      <left/>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thin">
        <color rgb="FF000000"/>
      </top>
      <bottom style="thin">
        <color rgb="FF000000"/>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top style="medium">
        <color rgb="FF000000"/>
      </top>
      <bottom/>
      <diagonal/>
    </border>
    <border>
      <left style="medium">
        <color indexed="64"/>
      </left>
      <right style="medium">
        <color indexed="64"/>
      </right>
      <top/>
      <bottom style="medium">
        <color rgb="FF000000"/>
      </bottom>
      <diagonal/>
    </border>
    <border>
      <left/>
      <right style="medium">
        <color rgb="FF000000"/>
      </right>
      <top style="medium">
        <color auto="1"/>
      </top>
      <bottom/>
      <diagonal/>
    </border>
    <border>
      <left style="medium">
        <color auto="1"/>
      </left>
      <right style="medium">
        <color rgb="FF000000"/>
      </right>
      <top style="medium">
        <color auto="1"/>
      </top>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
      <left/>
      <right style="medium">
        <color rgb="FF000000"/>
      </right>
      <top style="thin">
        <color indexed="64"/>
      </top>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thin">
        <color indexed="64"/>
      </right>
      <top/>
      <bottom/>
      <diagonal/>
    </border>
    <border>
      <left style="thin">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medium">
        <color rgb="FF61504D"/>
      </right>
      <top style="thin">
        <color indexed="64"/>
      </top>
      <bottom/>
      <diagonal/>
    </border>
    <border>
      <left/>
      <right style="medium">
        <color rgb="FF61504D"/>
      </right>
      <top style="thin">
        <color indexed="64"/>
      </top>
      <bottom/>
      <diagonal/>
    </border>
    <border>
      <left/>
      <right style="medium">
        <color indexed="64"/>
      </right>
      <top style="thin">
        <color indexed="64"/>
      </top>
      <bottom/>
      <diagonal/>
    </border>
    <border>
      <left/>
      <right style="medium">
        <color rgb="FF61504D"/>
      </right>
      <top style="thin">
        <color indexed="64"/>
      </top>
      <bottom style="thin">
        <color indexed="64"/>
      </bottom>
      <diagonal/>
    </border>
    <border>
      <left style="medium">
        <color rgb="FF61504D"/>
      </left>
      <right style="medium">
        <color rgb="FF61504D"/>
      </right>
      <top style="medium">
        <color rgb="FF61504D"/>
      </top>
      <bottom style="medium">
        <color auto="1"/>
      </bottom>
      <diagonal/>
    </border>
    <border>
      <left/>
      <right style="medium">
        <color rgb="FF61504D"/>
      </right>
      <top/>
      <bottom style="medium">
        <color rgb="FF61504D"/>
      </bottom>
      <diagonal/>
    </border>
    <border>
      <left/>
      <right style="medium">
        <color rgb="FF61504D"/>
      </right>
      <top/>
      <bottom/>
      <diagonal/>
    </border>
    <border>
      <left/>
      <right style="medium">
        <color auto="1"/>
      </right>
      <top/>
      <bottom style="medium">
        <color rgb="FF61504D"/>
      </bottom>
      <diagonal/>
    </border>
    <border>
      <left style="medium">
        <color indexed="64"/>
      </left>
      <right style="medium">
        <color rgb="FF61504D"/>
      </right>
      <top style="thin">
        <color indexed="64"/>
      </top>
      <bottom style="medium">
        <color indexed="64"/>
      </bottom>
      <diagonal/>
    </border>
    <border>
      <left/>
      <right style="medium">
        <color rgb="FF61504D"/>
      </right>
      <top style="thin">
        <color indexed="64"/>
      </top>
      <bottom style="medium">
        <color indexed="64"/>
      </bottom>
      <diagonal/>
    </border>
    <border>
      <left/>
      <right style="medium">
        <color indexed="64"/>
      </right>
      <top/>
      <bottom style="medium">
        <color indexed="64"/>
      </bottom>
      <diagonal/>
    </border>
    <border>
      <left/>
      <right/>
      <top/>
      <bottom style="medium">
        <color rgb="FF000000"/>
      </bottom>
      <diagonal/>
    </border>
    <border>
      <left style="thin">
        <color indexed="64"/>
      </left>
      <right style="medium">
        <color rgb="FF000000"/>
      </right>
      <top style="medium">
        <color indexed="64"/>
      </top>
      <bottom style="medium">
        <color indexed="64"/>
      </bottom>
      <diagonal/>
    </border>
    <border>
      <left style="thin">
        <color indexed="64"/>
      </left>
      <right style="medium">
        <color rgb="FF000000"/>
      </right>
      <top/>
      <bottom style="medium">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auto="1"/>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rgb="FF000000"/>
      </right>
      <top/>
      <bottom style="medium">
        <color rgb="FF000000"/>
      </bottom>
      <diagonal/>
    </border>
    <border>
      <left style="thin">
        <color indexed="64"/>
      </left>
      <right style="medium">
        <color indexed="64"/>
      </right>
      <top/>
      <bottom style="thin">
        <color rgb="FF000000"/>
      </bottom>
      <diagonal/>
    </border>
    <border>
      <left style="medium">
        <color indexed="64"/>
      </left>
      <right style="medium">
        <color rgb="FF00000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thin">
        <color rgb="FF000000"/>
      </bottom>
      <diagonal/>
    </border>
    <border>
      <left style="thin">
        <color indexed="64"/>
      </left>
      <right style="medium">
        <color indexed="64"/>
      </right>
      <top/>
      <bottom style="medium">
        <color rgb="FF000000"/>
      </bottom>
      <diagonal/>
    </border>
    <border>
      <left style="medium">
        <color indexed="64"/>
      </left>
      <right/>
      <top/>
      <bottom style="thin">
        <color rgb="FF000000"/>
      </bottom>
      <diagonal/>
    </border>
    <border>
      <left style="medium">
        <color indexed="64"/>
      </left>
      <right/>
      <top/>
      <bottom style="medium">
        <color rgb="FF000000"/>
      </bottom>
      <diagonal/>
    </border>
    <border>
      <left style="thin">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style="thin">
        <color indexed="64"/>
      </right>
      <top style="thick">
        <color indexed="64"/>
      </top>
      <bottom/>
      <diagonal/>
    </border>
    <border>
      <left style="thick">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style="thick">
        <color indexed="64"/>
      </top>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s>
  <cellStyleXfs count="36">
    <xf numFmtId="0" fontId="0" fillId="0" borderId="0"/>
    <xf numFmtId="166" fontId="15" fillId="0" borderId="1" applyFont="0" applyFill="0" applyBorder="0" applyAlignment="0" applyProtection="0"/>
    <xf numFmtId="0" fontId="15" fillId="0" borderId="1"/>
    <xf numFmtId="0" fontId="15" fillId="0" borderId="1"/>
    <xf numFmtId="165" fontId="15" fillId="0" borderId="1" applyFont="0" applyFill="0" applyBorder="0" applyAlignment="0" applyProtection="0"/>
    <xf numFmtId="166" fontId="24" fillId="0" borderId="0" applyFont="0" applyFill="0" applyBorder="0" applyAlignment="0" applyProtection="0"/>
    <xf numFmtId="0" fontId="15" fillId="0" borderId="1"/>
    <xf numFmtId="0" fontId="15" fillId="0" borderId="1"/>
    <xf numFmtId="166" fontId="4" fillId="0" borderId="1" applyFont="0" applyFill="0" applyBorder="0" applyAlignment="0" applyProtection="0"/>
    <xf numFmtId="0" fontId="4" fillId="0" borderId="1"/>
    <xf numFmtId="9" fontId="39" fillId="0" borderId="0" applyFont="0" applyFill="0" applyBorder="0" applyAlignment="0" applyProtection="0"/>
    <xf numFmtId="0" fontId="40" fillId="20" borderId="0" applyNumberFormat="0" applyBorder="0" applyAlignment="0" applyProtection="0"/>
    <xf numFmtId="0" fontId="3" fillId="0" borderId="1"/>
    <xf numFmtId="166" fontId="3" fillId="0" borderId="1" applyFont="0" applyFill="0" applyBorder="0" applyAlignment="0" applyProtection="0"/>
    <xf numFmtId="0" fontId="15" fillId="0" borderId="1"/>
    <xf numFmtId="0" fontId="15" fillId="0" borderId="1"/>
    <xf numFmtId="0" fontId="15" fillId="0" borderId="1"/>
    <xf numFmtId="0" fontId="42" fillId="0" borderId="1"/>
    <xf numFmtId="166" fontId="2" fillId="0" borderId="1" applyFont="0" applyFill="0" applyBorder="0" applyAlignment="0" applyProtection="0"/>
    <xf numFmtId="0" fontId="2" fillId="0" borderId="1"/>
    <xf numFmtId="9" fontId="15" fillId="0" borderId="1" applyFont="0" applyFill="0" applyBorder="0" applyAlignment="0" applyProtection="0"/>
    <xf numFmtId="0" fontId="40" fillId="20" borderId="1" applyNumberFormat="0" applyBorder="0" applyAlignment="0" applyProtection="0"/>
    <xf numFmtId="0" fontId="2" fillId="0" borderId="1"/>
    <xf numFmtId="166" fontId="2" fillId="0" borderId="1" applyFont="0" applyFill="0" applyBorder="0" applyAlignment="0" applyProtection="0"/>
    <xf numFmtId="0" fontId="44" fillId="0" borderId="1"/>
    <xf numFmtId="166" fontId="1" fillId="0" borderId="1" applyFont="0" applyFill="0" applyBorder="0" applyAlignment="0" applyProtection="0"/>
    <xf numFmtId="0" fontId="1" fillId="0" borderId="1"/>
    <xf numFmtId="0" fontId="1" fillId="0" borderId="1"/>
    <xf numFmtId="166" fontId="1" fillId="0" borderId="1" applyFont="0" applyFill="0" applyBorder="0" applyAlignment="0" applyProtection="0"/>
    <xf numFmtId="0" fontId="15" fillId="0" borderId="1"/>
    <xf numFmtId="166" fontId="1" fillId="0" borderId="1" applyFont="0" applyFill="0" applyBorder="0" applyAlignment="0" applyProtection="0"/>
    <xf numFmtId="0" fontId="1" fillId="0" borderId="1"/>
    <xf numFmtId="0" fontId="1" fillId="0" borderId="1"/>
    <xf numFmtId="166" fontId="1" fillId="0" borderId="1" applyFont="0" applyFill="0" applyBorder="0" applyAlignment="0" applyProtection="0"/>
    <xf numFmtId="0" fontId="1" fillId="0" borderId="1"/>
    <xf numFmtId="0" fontId="64" fillId="0" borderId="1" applyNumberFormat="0" applyFill="0" applyBorder="0" applyAlignment="0" applyProtection="0"/>
  </cellStyleXfs>
  <cellXfs count="749">
    <xf numFmtId="0" fontId="0" fillId="0" borderId="0" xfId="0"/>
    <xf numFmtId="0" fontId="5" fillId="0" borderId="0" xfId="0" applyFont="1"/>
    <xf numFmtId="0" fontId="8" fillId="0" borderId="0" xfId="0" applyFont="1"/>
    <xf numFmtId="0" fontId="13" fillId="0" borderId="0" xfId="0" applyFont="1"/>
    <xf numFmtId="0" fontId="14" fillId="5" borderId="25" xfId="6" applyFont="1" applyFill="1" applyBorder="1" applyAlignment="1">
      <alignment horizontal="center" vertical="center" wrapText="1"/>
    </xf>
    <xf numFmtId="0" fontId="14" fillId="5" borderId="4" xfId="6" applyFont="1" applyFill="1" applyBorder="1" applyAlignment="1">
      <alignment horizontal="center" vertical="center" wrapText="1"/>
    </xf>
    <xf numFmtId="0" fontId="14" fillId="5" borderId="27" xfId="6" applyFont="1" applyFill="1" applyBorder="1" applyAlignment="1">
      <alignment horizontal="center" vertical="center" wrapText="1"/>
    </xf>
    <xf numFmtId="0" fontId="14" fillId="5" borderId="28" xfId="6" applyFont="1" applyFill="1" applyBorder="1" applyAlignment="1">
      <alignment horizontal="center" vertical="center" wrapText="1"/>
    </xf>
    <xf numFmtId="168" fontId="18" fillId="14" borderId="14" xfId="5" applyNumberFormat="1" applyFont="1" applyFill="1" applyBorder="1" applyAlignment="1">
      <alignment vertical="center" wrapText="1"/>
    </xf>
    <xf numFmtId="168" fontId="25" fillId="0" borderId="3" xfId="5" applyNumberFormat="1" applyFont="1" applyBorder="1" applyAlignment="1">
      <alignment vertical="center" wrapText="1"/>
    </xf>
    <xf numFmtId="168" fontId="22" fillId="3" borderId="3" xfId="5" applyNumberFormat="1" applyFont="1" applyFill="1" applyBorder="1" applyAlignment="1">
      <alignment vertical="center" wrapText="1"/>
    </xf>
    <xf numFmtId="168" fontId="6" fillId="0" borderId="29" xfId="5" applyNumberFormat="1" applyFont="1" applyBorder="1" applyAlignment="1">
      <alignment vertical="center" wrapText="1"/>
    </xf>
    <xf numFmtId="168" fontId="7" fillId="0" borderId="33" xfId="5" applyNumberFormat="1" applyFont="1" applyBorder="1" applyAlignment="1">
      <alignment vertical="center" wrapText="1"/>
    </xf>
    <xf numFmtId="168" fontId="7" fillId="0" borderId="30" xfId="5" applyNumberFormat="1" applyFont="1" applyBorder="1" applyAlignment="1">
      <alignment vertical="center" wrapText="1"/>
    </xf>
    <xf numFmtId="168" fontId="7" fillId="0" borderId="34" xfId="5" applyNumberFormat="1" applyFont="1" applyBorder="1" applyAlignment="1">
      <alignment vertical="center" wrapText="1"/>
    </xf>
    <xf numFmtId="168" fontId="7" fillId="0" borderId="29" xfId="5" applyNumberFormat="1" applyFont="1" applyBorder="1" applyAlignment="1">
      <alignment vertical="center" wrapText="1"/>
    </xf>
    <xf numFmtId="168" fontId="7" fillId="0" borderId="35" xfId="5" applyNumberFormat="1" applyFont="1" applyBorder="1" applyAlignment="1">
      <alignment vertical="center" wrapText="1"/>
    </xf>
    <xf numFmtId="168" fontId="7" fillId="0" borderId="36" xfId="5" applyNumberFormat="1" applyFont="1" applyBorder="1" applyAlignment="1">
      <alignment vertical="center" wrapText="1"/>
    </xf>
    <xf numFmtId="168" fontId="6" fillId="0" borderId="37" xfId="5" applyNumberFormat="1" applyFont="1" applyBorder="1" applyAlignment="1">
      <alignment vertical="center" wrapText="1"/>
    </xf>
    <xf numFmtId="168" fontId="26" fillId="3" borderId="36" xfId="5" applyNumberFormat="1" applyFont="1" applyFill="1" applyBorder="1" applyAlignment="1">
      <alignment vertical="center" wrapText="1"/>
    </xf>
    <xf numFmtId="168" fontId="26" fillId="14" borderId="36" xfId="5" applyNumberFormat="1" applyFont="1" applyFill="1" applyBorder="1" applyAlignment="1">
      <alignment vertical="center" wrapText="1"/>
    </xf>
    <xf numFmtId="0" fontId="27" fillId="0" borderId="0" xfId="0" applyFont="1"/>
    <xf numFmtId="168" fontId="27" fillId="0" borderId="3" xfId="0" applyNumberFormat="1" applyFont="1" applyBorder="1" applyAlignment="1">
      <alignment vertical="center" wrapText="1"/>
    </xf>
    <xf numFmtId="168" fontId="27" fillId="3" borderId="3" xfId="5" applyNumberFormat="1" applyFont="1" applyFill="1" applyBorder="1" applyAlignment="1">
      <alignment vertical="center" wrapText="1"/>
    </xf>
    <xf numFmtId="0" fontId="13" fillId="0" borderId="1" xfId="7" applyFont="1"/>
    <xf numFmtId="0" fontId="15" fillId="0" borderId="1" xfId="7"/>
    <xf numFmtId="168" fontId="15" fillId="0" borderId="1" xfId="8" applyNumberFormat="1" applyFont="1" applyBorder="1" applyAlignment="1"/>
    <xf numFmtId="168" fontId="19" fillId="0" borderId="1" xfId="8" applyNumberFormat="1" applyFont="1" applyBorder="1" applyAlignment="1"/>
    <xf numFmtId="0" fontId="15" fillId="0" borderId="1" xfId="7" applyAlignment="1">
      <alignment horizontal="center"/>
    </xf>
    <xf numFmtId="168" fontId="29" fillId="5" borderId="45" xfId="8" applyNumberFormat="1" applyFont="1" applyFill="1" applyBorder="1" applyAlignment="1">
      <alignment horizontal="center" vertical="center" wrapText="1"/>
    </xf>
    <xf numFmtId="168" fontId="29" fillId="5" borderId="47" xfId="8" applyNumberFormat="1" applyFont="1" applyFill="1" applyBorder="1" applyAlignment="1">
      <alignment horizontal="center" vertical="center" wrapText="1"/>
    </xf>
    <xf numFmtId="168" fontId="30" fillId="8" borderId="21" xfId="8" applyNumberFormat="1" applyFont="1" applyFill="1" applyBorder="1" applyAlignment="1">
      <alignment horizontal="center" vertical="center" wrapText="1"/>
    </xf>
    <xf numFmtId="0" fontId="31" fillId="11" borderId="5" xfId="7" applyFont="1" applyFill="1" applyBorder="1" applyAlignment="1">
      <alignment horizontal="left" vertical="top"/>
    </xf>
    <xf numFmtId="0" fontId="31" fillId="11" borderId="6" xfId="7" applyFont="1" applyFill="1" applyBorder="1" applyAlignment="1">
      <alignment vertical="center" wrapText="1"/>
    </xf>
    <xf numFmtId="0" fontId="29" fillId="11" borderId="6" xfId="7" applyFont="1" applyFill="1" applyBorder="1" applyAlignment="1">
      <alignment vertical="center" wrapText="1"/>
    </xf>
    <xf numFmtId="168" fontId="31" fillId="11" borderId="6" xfId="8" applyNumberFormat="1" applyFont="1" applyFill="1" applyBorder="1" applyAlignment="1">
      <alignment vertical="center" wrapText="1"/>
    </xf>
    <xf numFmtId="0" fontId="31" fillId="11" borderId="6" xfId="7" applyFont="1" applyFill="1" applyBorder="1" applyAlignment="1">
      <alignment horizontal="center" vertical="center" wrapText="1"/>
    </xf>
    <xf numFmtId="0" fontId="31" fillId="11" borderId="7" xfId="7" applyFont="1" applyFill="1" applyBorder="1" applyAlignment="1">
      <alignment vertical="center" wrapText="1"/>
    </xf>
    <xf numFmtId="0" fontId="16" fillId="3" borderId="50" xfId="7" applyFont="1" applyFill="1" applyBorder="1" applyAlignment="1">
      <alignment vertical="top" wrapText="1"/>
    </xf>
    <xf numFmtId="0" fontId="34" fillId="0" borderId="50" xfId="7" applyFont="1" applyBorder="1" applyAlignment="1" applyProtection="1">
      <alignment horizontal="center" vertical="top" wrapText="1"/>
      <protection locked="0"/>
    </xf>
    <xf numFmtId="168" fontId="34" fillId="3" borderId="50" xfId="8" applyNumberFormat="1" applyFont="1" applyFill="1" applyBorder="1" applyAlignment="1">
      <alignment vertical="top" wrapText="1"/>
    </xf>
    <xf numFmtId="168" fontId="32" fillId="8" borderId="50" xfId="8" applyNumberFormat="1" applyFont="1" applyFill="1" applyBorder="1" applyAlignment="1">
      <alignment vertical="top" wrapText="1"/>
    </xf>
    <xf numFmtId="168" fontId="32" fillId="8" borderId="52" xfId="8" applyNumberFormat="1" applyFont="1" applyFill="1" applyBorder="1" applyAlignment="1">
      <alignment vertical="top" wrapText="1"/>
    </xf>
    <xf numFmtId="0" fontId="32" fillId="16" borderId="5" xfId="7" applyFont="1" applyFill="1" applyBorder="1" applyAlignment="1">
      <alignment horizontal="left" vertical="top"/>
    </xf>
    <xf numFmtId="0" fontId="32" fillId="16" borderId="6" xfId="7" applyFont="1" applyFill="1" applyBorder="1" applyAlignment="1">
      <alignment vertical="center" wrapText="1"/>
    </xf>
    <xf numFmtId="0" fontId="36" fillId="16" borderId="6" xfId="7" applyFont="1" applyFill="1" applyBorder="1" applyAlignment="1">
      <alignment vertical="center" wrapText="1"/>
    </xf>
    <xf numFmtId="168" fontId="32" fillId="16" borderId="53" xfId="8" applyNumberFormat="1" applyFont="1" applyFill="1" applyBorder="1" applyAlignment="1">
      <alignment vertical="center" wrapText="1"/>
    </xf>
    <xf numFmtId="0" fontId="32" fillId="16" borderId="6" xfId="7" applyFont="1" applyFill="1" applyBorder="1" applyAlignment="1">
      <alignment horizontal="center" vertical="center" wrapText="1"/>
    </xf>
    <xf numFmtId="0" fontId="32" fillId="16" borderId="7" xfId="7" applyFont="1" applyFill="1" applyBorder="1" applyAlignment="1">
      <alignment vertical="center" wrapText="1"/>
    </xf>
    <xf numFmtId="168" fontId="32" fillId="8" borderId="55" xfId="8" applyNumberFormat="1" applyFont="1" applyFill="1" applyBorder="1" applyAlignment="1">
      <alignment vertical="top" wrapText="1"/>
    </xf>
    <xf numFmtId="0" fontId="32" fillId="16" borderId="5" xfId="7" applyFont="1" applyFill="1" applyBorder="1" applyAlignment="1">
      <alignment horizontal="left" vertical="center"/>
    </xf>
    <xf numFmtId="168" fontId="30" fillId="16" borderId="53" xfId="8" applyNumberFormat="1" applyFont="1" applyFill="1" applyBorder="1" applyAlignment="1">
      <alignment vertical="center" wrapText="1"/>
    </xf>
    <xf numFmtId="0" fontId="32" fillId="17" borderId="5" xfId="7" applyFont="1" applyFill="1" applyBorder="1" applyAlignment="1">
      <alignment horizontal="left" vertical="center"/>
    </xf>
    <xf numFmtId="0" fontId="32" fillId="17" borderId="6" xfId="7" applyFont="1" applyFill="1" applyBorder="1" applyAlignment="1">
      <alignment vertical="center" wrapText="1"/>
    </xf>
    <xf numFmtId="0" fontId="36" fillId="17" borderId="6" xfId="7" applyFont="1" applyFill="1" applyBorder="1" applyAlignment="1">
      <alignment vertical="center" wrapText="1"/>
    </xf>
    <xf numFmtId="168" fontId="32" fillId="17" borderId="53" xfId="8" applyNumberFormat="1" applyFont="1" applyFill="1" applyBorder="1" applyAlignment="1">
      <alignment vertical="center" wrapText="1"/>
    </xf>
    <xf numFmtId="0" fontId="32" fillId="17" borderId="6" xfId="7" applyFont="1" applyFill="1" applyBorder="1" applyAlignment="1">
      <alignment horizontal="center" vertical="center" wrapText="1"/>
    </xf>
    <xf numFmtId="0" fontId="32" fillId="17" borderId="7" xfId="7" applyFont="1" applyFill="1" applyBorder="1" applyAlignment="1">
      <alignment vertical="center" wrapText="1"/>
    </xf>
    <xf numFmtId="0" fontId="31" fillId="11" borderId="5" xfId="7" applyFont="1" applyFill="1" applyBorder="1" applyAlignment="1">
      <alignment horizontal="left" vertical="center"/>
    </xf>
    <xf numFmtId="0" fontId="37" fillId="15" borderId="8" xfId="7" applyFont="1" applyFill="1" applyBorder="1" applyAlignment="1">
      <alignment horizontal="left" vertical="center"/>
    </xf>
    <xf numFmtId="0" fontId="31" fillId="15" borderId="9" xfId="7" applyFont="1" applyFill="1" applyBorder="1" applyAlignment="1">
      <alignment vertical="center" wrapText="1"/>
    </xf>
    <xf numFmtId="0" fontId="29" fillId="15" borderId="9" xfId="7" applyFont="1" applyFill="1" applyBorder="1" applyAlignment="1">
      <alignment vertical="center" wrapText="1"/>
    </xf>
    <xf numFmtId="168" fontId="31" fillId="15" borderId="9" xfId="8" applyNumberFormat="1" applyFont="1" applyFill="1" applyBorder="1" applyAlignment="1">
      <alignment vertical="center" wrapText="1"/>
    </xf>
    <xf numFmtId="0" fontId="31" fillId="15" borderId="9" xfId="7" applyFont="1" applyFill="1" applyBorder="1" applyAlignment="1">
      <alignment horizontal="center" vertical="center" wrapText="1"/>
    </xf>
    <xf numFmtId="0" fontId="31" fillId="15" borderId="10" xfId="7" applyFont="1" applyFill="1" applyBorder="1" applyAlignment="1">
      <alignment vertical="center" wrapText="1"/>
    </xf>
    <xf numFmtId="0" fontId="16" fillId="0" borderId="57" xfId="7" applyFont="1" applyBorder="1" applyAlignment="1">
      <alignment horizontal="center" vertical="center" wrapText="1"/>
    </xf>
    <xf numFmtId="0" fontId="16" fillId="0" borderId="58" xfId="7" applyFont="1" applyBorder="1" applyAlignment="1">
      <alignment vertical="center" wrapText="1"/>
    </xf>
    <xf numFmtId="0" fontId="16" fillId="0" borderId="58" xfId="7" applyFont="1" applyBorder="1" applyAlignment="1">
      <alignment vertical="top" wrapText="1"/>
    </xf>
    <xf numFmtId="0" fontId="34" fillId="0" borderId="58" xfId="7" applyFont="1" applyBorder="1" applyAlignment="1" applyProtection="1">
      <alignment vertical="top" wrapText="1"/>
      <protection locked="0"/>
    </xf>
    <xf numFmtId="168" fontId="34" fillId="0" borderId="58" xfId="8" applyNumberFormat="1" applyFont="1" applyBorder="1" applyAlignment="1">
      <alignment vertical="top" wrapText="1"/>
    </xf>
    <xf numFmtId="168" fontId="32" fillId="8" borderId="58" xfId="8" applyNumberFormat="1" applyFont="1" applyFill="1" applyBorder="1" applyAlignment="1">
      <alignment vertical="top" wrapText="1"/>
    </xf>
    <xf numFmtId="0" fontId="34" fillId="0" borderId="58" xfId="7" applyFont="1" applyBorder="1" applyAlignment="1" applyProtection="1">
      <alignment horizontal="center" vertical="top" wrapText="1"/>
      <protection locked="0"/>
    </xf>
    <xf numFmtId="0" fontId="34" fillId="0" borderId="21" xfId="7" applyFont="1" applyBorder="1" applyAlignment="1" applyProtection="1">
      <alignment vertical="top" wrapText="1"/>
      <protection locked="0"/>
    </xf>
    <xf numFmtId="0" fontId="31" fillId="15" borderId="9" xfId="7" applyFont="1" applyFill="1" applyBorder="1" applyAlignment="1" applyProtection="1">
      <alignment vertical="center" wrapText="1"/>
      <protection locked="0"/>
    </xf>
    <xf numFmtId="0" fontId="31" fillId="15" borderId="9" xfId="7" applyFont="1" applyFill="1" applyBorder="1" applyAlignment="1" applyProtection="1">
      <alignment horizontal="center" vertical="center" wrapText="1"/>
      <protection locked="0"/>
    </xf>
    <xf numFmtId="0" fontId="31" fillId="15" borderId="10" xfId="7" applyFont="1" applyFill="1" applyBorder="1" applyAlignment="1" applyProtection="1">
      <alignment vertical="center" wrapText="1"/>
      <protection locked="0"/>
    </xf>
    <xf numFmtId="0" fontId="32" fillId="3" borderId="5" xfId="7" applyFont="1" applyFill="1" applyBorder="1" applyAlignment="1">
      <alignment horizontal="left" vertical="center"/>
    </xf>
    <xf numFmtId="0" fontId="32" fillId="3" borderId="6" xfId="7" applyFont="1" applyFill="1" applyBorder="1" applyAlignment="1">
      <alignment vertical="center" wrapText="1"/>
    </xf>
    <xf numFmtId="0" fontId="36" fillId="3" borderId="6" xfId="7" applyFont="1" applyFill="1" applyBorder="1" applyAlignment="1">
      <alignment vertical="center" wrapText="1"/>
    </xf>
    <xf numFmtId="168" fontId="33" fillId="3" borderId="53" xfId="8" applyNumberFormat="1" applyFont="1" applyFill="1" applyBorder="1" applyAlignment="1">
      <alignment vertical="center" wrapText="1"/>
    </xf>
    <xf numFmtId="0" fontId="32" fillId="3" borderId="6" xfId="7" applyFont="1" applyFill="1" applyBorder="1" applyAlignment="1">
      <alignment horizontal="center" vertical="center" wrapText="1"/>
    </xf>
    <xf numFmtId="0" fontId="32" fillId="3" borderId="7" xfId="7" applyFont="1" applyFill="1" applyBorder="1" applyAlignment="1">
      <alignment vertical="center" wrapText="1"/>
    </xf>
    <xf numFmtId="0" fontId="35" fillId="18" borderId="11" xfId="7" applyFont="1" applyFill="1" applyBorder="1" applyAlignment="1">
      <alignment horizontal="left" vertical="center"/>
    </xf>
    <xf numFmtId="0" fontId="35" fillId="18" borderId="12" xfId="7" applyFont="1" applyFill="1" applyBorder="1" applyAlignment="1">
      <alignment vertical="center" wrapText="1"/>
    </xf>
    <xf numFmtId="0" fontId="36" fillId="18" borderId="12" xfId="7" applyFont="1" applyFill="1" applyBorder="1" applyAlignment="1">
      <alignment vertical="center" wrapText="1"/>
    </xf>
    <xf numFmtId="168" fontId="35" fillId="18" borderId="53" xfId="8" applyNumberFormat="1" applyFont="1" applyFill="1" applyBorder="1" applyAlignment="1">
      <alignment vertical="center" wrapText="1"/>
    </xf>
    <xf numFmtId="0" fontId="35" fillId="18" borderId="12" xfId="7" applyFont="1" applyFill="1" applyBorder="1" applyAlignment="1">
      <alignment horizontal="center" vertical="center" wrapText="1"/>
    </xf>
    <xf numFmtId="0" fontId="35" fillId="18" borderId="59" xfId="7" applyFont="1" applyFill="1" applyBorder="1" applyAlignment="1">
      <alignment vertical="center" wrapText="1"/>
    </xf>
    <xf numFmtId="0" fontId="19" fillId="0" borderId="1" xfId="7" applyFont="1" applyAlignment="1">
      <alignment horizontal="center"/>
    </xf>
    <xf numFmtId="0" fontId="28" fillId="5" borderId="5" xfId="0" applyFont="1" applyFill="1" applyBorder="1" applyAlignment="1">
      <alignment horizontal="center" vertical="center" wrapText="1"/>
    </xf>
    <xf numFmtId="168" fontId="7" fillId="0" borderId="60" xfId="5" applyNumberFormat="1" applyFont="1" applyBorder="1" applyAlignment="1">
      <alignment vertical="center" wrapText="1"/>
    </xf>
    <xf numFmtId="168" fontId="6" fillId="3" borderId="60" xfId="5" applyNumberFormat="1" applyFont="1" applyFill="1" applyBorder="1" applyAlignment="1">
      <alignment vertical="center" wrapText="1"/>
    </xf>
    <xf numFmtId="0" fontId="18" fillId="3" borderId="61" xfId="0" applyFont="1" applyFill="1" applyBorder="1" applyAlignment="1">
      <alignment horizontal="center" vertical="center" wrapText="1"/>
    </xf>
    <xf numFmtId="168" fontId="7" fillId="3" borderId="62" xfId="5" applyNumberFormat="1" applyFont="1" applyFill="1" applyBorder="1" applyAlignment="1">
      <alignment vertical="center" wrapText="1"/>
    </xf>
    <xf numFmtId="168" fontId="6" fillId="3" borderId="62" xfId="5" applyNumberFormat="1" applyFont="1" applyFill="1" applyBorder="1" applyAlignment="1">
      <alignment vertical="center" wrapText="1"/>
    </xf>
    <xf numFmtId="168" fontId="7" fillId="0" borderId="2" xfId="5" applyNumberFormat="1" applyFont="1" applyBorder="1" applyAlignment="1">
      <alignment vertical="center" wrapText="1"/>
    </xf>
    <xf numFmtId="168" fontId="7" fillId="3" borderId="63" xfId="5" applyNumberFormat="1" applyFont="1" applyFill="1" applyBorder="1" applyAlignment="1">
      <alignment vertical="center" wrapText="1"/>
    </xf>
    <xf numFmtId="168" fontId="27" fillId="0" borderId="22" xfId="0" applyNumberFormat="1" applyFont="1" applyBorder="1" applyAlignment="1">
      <alignment vertical="center" wrapText="1"/>
    </xf>
    <xf numFmtId="168" fontId="7" fillId="3" borderId="64" xfId="5" applyNumberFormat="1" applyFont="1" applyFill="1" applyBorder="1" applyAlignment="1">
      <alignment vertical="center" wrapText="1"/>
    </xf>
    <xf numFmtId="168" fontId="27" fillId="0" borderId="20" xfId="0" applyNumberFormat="1" applyFont="1" applyBorder="1" applyAlignment="1">
      <alignment vertical="center" wrapText="1"/>
    </xf>
    <xf numFmtId="0" fontId="34" fillId="0" borderId="51" xfId="7" applyFont="1" applyBorder="1" applyAlignment="1" applyProtection="1">
      <alignment vertical="top" wrapText="1"/>
      <protection locked="0"/>
    </xf>
    <xf numFmtId="0" fontId="34" fillId="0" borderId="52" xfId="7" applyFont="1" applyBorder="1" applyAlignment="1" applyProtection="1">
      <alignment horizontal="center" vertical="top" wrapText="1"/>
      <protection locked="0"/>
    </xf>
    <xf numFmtId="0" fontId="34" fillId="0" borderId="18" xfId="7" applyFont="1" applyBorder="1" applyAlignment="1" applyProtection="1">
      <alignment vertical="top" wrapText="1"/>
      <protection locked="0"/>
    </xf>
    <xf numFmtId="0" fontId="34" fillId="0" borderId="54" xfId="7" applyFont="1" applyBorder="1" applyAlignment="1" applyProtection="1">
      <alignment horizontal="center" vertical="top" wrapText="1"/>
      <protection locked="0"/>
    </xf>
    <xf numFmtId="0" fontId="34" fillId="0" borderId="56" xfId="7" applyFont="1" applyBorder="1" applyAlignment="1" applyProtection="1">
      <alignment vertical="top" wrapText="1"/>
      <protection locked="0"/>
    </xf>
    <xf numFmtId="9" fontId="15" fillId="0" borderId="1" xfId="10" applyFont="1" applyBorder="1" applyAlignment="1"/>
    <xf numFmtId="0" fontId="41" fillId="0" borderId="1" xfId="14" applyFont="1"/>
    <xf numFmtId="0" fontId="11" fillId="4" borderId="13" xfId="0" applyFont="1" applyFill="1" applyBorder="1" applyAlignment="1">
      <alignment vertical="top" wrapText="1"/>
    </xf>
    <xf numFmtId="3" fontId="11" fillId="4" borderId="13" xfId="5" applyNumberFormat="1" applyFont="1" applyFill="1" applyBorder="1" applyAlignment="1" applyProtection="1">
      <alignment vertical="top" wrapText="1"/>
    </xf>
    <xf numFmtId="3" fontId="10" fillId="0" borderId="13" xfId="0" applyNumberFormat="1" applyFont="1" applyBorder="1" applyAlignment="1">
      <alignment horizontal="right" vertical="top" wrapText="1"/>
    </xf>
    <xf numFmtId="0" fontId="12" fillId="22" borderId="13" xfId="0" applyFont="1" applyFill="1" applyBorder="1" applyAlignment="1">
      <alignment horizontal="right" vertical="top" wrapText="1"/>
    </xf>
    <xf numFmtId="49" fontId="10" fillId="22" borderId="13" xfId="0" applyNumberFormat="1" applyFont="1" applyFill="1" applyBorder="1" applyAlignment="1">
      <alignment horizontal="left" vertical="top" wrapText="1"/>
    </xf>
    <xf numFmtId="0" fontId="11" fillId="22" borderId="13" xfId="0" applyFont="1" applyFill="1" applyBorder="1" applyAlignment="1">
      <alignment vertical="top" wrapText="1"/>
    </xf>
    <xf numFmtId="3" fontId="11" fillId="22" borderId="13" xfId="5" applyNumberFormat="1" applyFont="1" applyFill="1" applyBorder="1" applyAlignment="1" applyProtection="1">
      <alignment vertical="top" wrapText="1"/>
    </xf>
    <xf numFmtId="0" fontId="11" fillId="21" borderId="13" xfId="0" applyFont="1" applyFill="1" applyBorder="1" applyAlignment="1">
      <alignment vertical="top" wrapText="1"/>
    </xf>
    <xf numFmtId="3" fontId="11" fillId="21" borderId="13" xfId="5" applyNumberFormat="1" applyFont="1" applyFill="1" applyBorder="1" applyAlignment="1" applyProtection="1">
      <alignment vertical="top" wrapText="1"/>
    </xf>
    <xf numFmtId="0" fontId="26" fillId="26" borderId="13" xfId="0" applyFont="1" applyFill="1" applyBorder="1" applyAlignment="1">
      <alignment vertical="top"/>
    </xf>
    <xf numFmtId="0" fontId="26" fillId="26" borderId="13" xfId="0" applyFont="1" applyFill="1" applyBorder="1" applyAlignment="1">
      <alignment vertical="top" wrapText="1"/>
    </xf>
    <xf numFmtId="0" fontId="20" fillId="4" borderId="13" xfId="0" applyFont="1" applyFill="1" applyBorder="1" applyAlignment="1">
      <alignment vertical="top" wrapText="1"/>
    </xf>
    <xf numFmtId="3" fontId="22" fillId="4" borderId="13" xfId="5" applyNumberFormat="1" applyFont="1" applyFill="1" applyBorder="1" applyAlignment="1" applyProtection="1">
      <alignment vertical="top" wrapText="1"/>
    </xf>
    <xf numFmtId="0" fontId="9" fillId="2" borderId="1"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8" fillId="23" borderId="13" xfId="0" applyFont="1" applyFill="1" applyBorder="1" applyAlignment="1" applyProtection="1">
      <alignment horizontal="left" vertical="top" wrapText="1"/>
      <protection locked="0"/>
    </xf>
    <xf numFmtId="0" fontId="8" fillId="25" borderId="13" xfId="0" applyFont="1" applyFill="1" applyBorder="1" applyAlignment="1" applyProtection="1">
      <alignment horizontal="left" vertical="top" wrapText="1"/>
      <protection locked="0"/>
    </xf>
    <xf numFmtId="0" fontId="6" fillId="27" borderId="13" xfId="0" applyFont="1" applyFill="1" applyBorder="1" applyAlignment="1" applyProtection="1">
      <alignment horizontal="left" vertical="top" wrapText="1"/>
      <protection locked="0"/>
    </xf>
    <xf numFmtId="0" fontId="8" fillId="6" borderId="13" xfId="0" applyFont="1" applyFill="1" applyBorder="1" applyAlignment="1" applyProtection="1">
      <alignment horizontal="left" vertical="top" wrapText="1"/>
      <protection locked="0"/>
    </xf>
    <xf numFmtId="0" fontId="11" fillId="4" borderId="13" xfId="0" applyFont="1" applyFill="1" applyBorder="1" applyAlignment="1" applyProtection="1">
      <alignment vertical="top" wrapText="1"/>
      <protection locked="0"/>
    </xf>
    <xf numFmtId="168" fontId="14" fillId="28" borderId="13" xfId="5" applyNumberFormat="1" applyFont="1" applyFill="1" applyBorder="1" applyAlignment="1" applyProtection="1">
      <alignment horizontal="left" vertical="top" wrapText="1"/>
      <protection locked="0"/>
    </xf>
    <xf numFmtId="0" fontId="21" fillId="7" borderId="13" xfId="0" applyFont="1" applyFill="1" applyBorder="1" applyAlignment="1" applyProtection="1">
      <alignment vertical="top" wrapText="1"/>
      <protection locked="0"/>
    </xf>
    <xf numFmtId="168" fontId="38" fillId="19" borderId="13" xfId="5" applyNumberFormat="1" applyFont="1" applyFill="1" applyBorder="1" applyAlignment="1" applyProtection="1">
      <alignment horizontal="right" vertical="top" wrapText="1"/>
      <protection locked="0"/>
    </xf>
    <xf numFmtId="169" fontId="11" fillId="22" borderId="13" xfId="0" applyNumberFormat="1" applyFont="1" applyFill="1" applyBorder="1" applyAlignment="1">
      <alignment horizontal="right" vertical="top" wrapText="1"/>
    </xf>
    <xf numFmtId="169" fontId="11" fillId="21" borderId="13" xfId="0" applyNumberFormat="1" applyFont="1" applyFill="1" applyBorder="1" applyAlignment="1">
      <alignment horizontal="right" vertical="top" wrapText="1"/>
    </xf>
    <xf numFmtId="169" fontId="26" fillId="26" borderId="13" xfId="0" applyNumberFormat="1" applyFont="1" applyFill="1" applyBorder="1" applyAlignment="1">
      <alignment horizontal="right" vertical="top" wrapText="1"/>
    </xf>
    <xf numFmtId="169" fontId="11" fillId="4" borderId="13" xfId="0" applyNumberFormat="1" applyFont="1" applyFill="1" applyBorder="1" applyAlignment="1">
      <alignment horizontal="right" vertical="top" wrapText="1"/>
    </xf>
    <xf numFmtId="169" fontId="20" fillId="4" borderId="13" xfId="0" applyNumberFormat="1" applyFont="1" applyFill="1" applyBorder="1" applyAlignment="1">
      <alignment horizontal="right" vertical="top" wrapText="1"/>
    </xf>
    <xf numFmtId="0" fontId="5" fillId="0" borderId="0" xfId="0" applyFont="1" applyProtection="1">
      <protection locked="0"/>
    </xf>
    <xf numFmtId="0" fontId="25" fillId="29" borderId="13" xfId="11" applyFont="1" applyFill="1" applyBorder="1" applyAlignment="1" applyProtection="1">
      <alignment vertical="top" wrapText="1"/>
      <protection locked="0"/>
    </xf>
    <xf numFmtId="0" fontId="14" fillId="5" borderId="5" xfId="0" applyFont="1" applyFill="1" applyBorder="1" applyAlignment="1">
      <alignment horizontal="center" vertical="center" wrapText="1"/>
    </xf>
    <xf numFmtId="0" fontId="22" fillId="3" borderId="61" xfId="0" applyFont="1" applyFill="1" applyBorder="1" applyAlignment="1">
      <alignment horizontal="center" vertical="center" wrapText="1"/>
    </xf>
    <xf numFmtId="1" fontId="10" fillId="2" borderId="13" xfId="0" applyNumberFormat="1" applyFont="1" applyFill="1" applyBorder="1" applyAlignment="1" applyProtection="1">
      <alignment horizontal="right" vertical="top" wrapText="1"/>
      <protection locked="0"/>
    </xf>
    <xf numFmtId="169" fontId="10" fillId="0" borderId="13" xfId="0" applyNumberFormat="1" applyFont="1" applyBorder="1" applyAlignment="1" applyProtection="1">
      <alignment horizontal="right" vertical="top" wrapText="1"/>
      <protection locked="0"/>
    </xf>
    <xf numFmtId="1" fontId="10" fillId="0" borderId="13" xfId="0" applyNumberFormat="1" applyFont="1" applyBorder="1" applyAlignment="1" applyProtection="1">
      <alignment horizontal="right" vertical="top" wrapText="1"/>
      <protection locked="0"/>
    </xf>
    <xf numFmtId="3" fontId="10" fillId="0" borderId="13" xfId="5" applyNumberFormat="1" applyFont="1" applyFill="1" applyBorder="1" applyAlignment="1" applyProtection="1">
      <alignment vertical="top" wrapText="1"/>
      <protection locked="0"/>
    </xf>
    <xf numFmtId="0" fontId="12" fillId="21" borderId="66" xfId="0" applyFont="1" applyFill="1" applyBorder="1" applyAlignment="1">
      <alignment horizontal="right" vertical="top" wrapText="1"/>
    </xf>
    <xf numFmtId="49" fontId="10" fillId="21" borderId="17" xfId="0" applyNumberFormat="1" applyFont="1" applyFill="1" applyBorder="1" applyAlignment="1">
      <alignment horizontal="left" vertical="top" wrapText="1"/>
    </xf>
    <xf numFmtId="0" fontId="12" fillId="22" borderId="66" xfId="0" applyFont="1" applyFill="1" applyBorder="1" applyAlignment="1">
      <alignment horizontal="right" vertical="top" wrapText="1"/>
    </xf>
    <xf numFmtId="49" fontId="10" fillId="22" borderId="17" xfId="0" applyNumberFormat="1" applyFont="1" applyFill="1" applyBorder="1" applyAlignment="1">
      <alignment horizontal="left" vertical="top" wrapText="1"/>
    </xf>
    <xf numFmtId="170" fontId="13" fillId="0" borderId="0" xfId="5" applyNumberFormat="1" applyFont="1" applyAlignment="1" applyProtection="1">
      <alignment horizontal="right"/>
    </xf>
    <xf numFmtId="170" fontId="10" fillId="2" borderId="13" xfId="5" applyNumberFormat="1" applyFont="1" applyFill="1" applyBorder="1" applyAlignment="1" applyProtection="1">
      <alignment horizontal="right" vertical="top" wrapText="1"/>
      <protection locked="0"/>
    </xf>
    <xf numFmtId="170" fontId="11" fillId="22" borderId="13" xfId="5" applyNumberFormat="1" applyFont="1" applyFill="1" applyBorder="1" applyAlignment="1" applyProtection="1">
      <alignment horizontal="right" vertical="top" wrapText="1"/>
    </xf>
    <xf numFmtId="170" fontId="11" fillId="21" borderId="13" xfId="5" applyNumberFormat="1" applyFont="1" applyFill="1" applyBorder="1" applyAlignment="1" applyProtection="1">
      <alignment horizontal="right" vertical="top" wrapText="1"/>
    </xf>
    <xf numFmtId="170" fontId="26" fillId="26" borderId="13" xfId="5" applyNumberFormat="1" applyFont="1" applyFill="1" applyBorder="1" applyAlignment="1" applyProtection="1">
      <alignment horizontal="right" vertical="top" wrapText="1"/>
    </xf>
    <xf numFmtId="170" fontId="20" fillId="4" borderId="13" xfId="5" applyNumberFormat="1" applyFont="1" applyFill="1" applyBorder="1" applyAlignment="1" applyProtection="1">
      <alignment horizontal="right" vertical="top" wrapText="1"/>
    </xf>
    <xf numFmtId="170" fontId="11" fillId="4" borderId="13" xfId="5" applyNumberFormat="1" applyFont="1" applyFill="1" applyBorder="1" applyAlignment="1" applyProtection="1">
      <alignment horizontal="right" vertical="top" wrapText="1"/>
    </xf>
    <xf numFmtId="170" fontId="5" fillId="0" borderId="0" xfId="5" applyNumberFormat="1" applyFont="1" applyAlignment="1"/>
    <xf numFmtId="167" fontId="10" fillId="2" borderId="13" xfId="0" applyNumberFormat="1" applyFont="1" applyFill="1" applyBorder="1" applyAlignment="1" applyProtection="1">
      <alignment horizontal="left" vertical="top" wrapText="1"/>
      <protection locked="0"/>
    </xf>
    <xf numFmtId="0" fontId="23" fillId="9" borderId="66" xfId="0" applyFont="1" applyFill="1" applyBorder="1" applyAlignment="1">
      <alignment vertical="top" wrapText="1"/>
    </xf>
    <xf numFmtId="0" fontId="23" fillId="9" borderId="17" xfId="0" applyFont="1" applyFill="1" applyBorder="1" applyAlignment="1">
      <alignment vertical="top" wrapText="1"/>
    </xf>
    <xf numFmtId="0" fontId="25" fillId="29" borderId="66" xfId="11" applyFont="1" applyFill="1" applyBorder="1" applyAlignment="1" applyProtection="1">
      <alignment vertical="top" wrapText="1"/>
    </xf>
    <xf numFmtId="0" fontId="25" fillId="29" borderId="17" xfId="11" applyFont="1" applyFill="1" applyBorder="1" applyAlignment="1" applyProtection="1">
      <alignment vertical="top" wrapText="1"/>
    </xf>
    <xf numFmtId="0" fontId="10" fillId="7" borderId="66" xfId="0" applyFont="1" applyFill="1" applyBorder="1" applyAlignment="1">
      <alignment vertical="top" wrapText="1"/>
    </xf>
    <xf numFmtId="0" fontId="10" fillId="7" borderId="17" xfId="0" applyFont="1" applyFill="1" applyBorder="1" applyAlignment="1">
      <alignment vertical="top" wrapText="1"/>
    </xf>
    <xf numFmtId="0" fontId="11" fillId="19" borderId="16" xfId="0" applyFont="1" applyFill="1" applyBorder="1" applyAlignment="1">
      <alignment horizontal="left" vertical="top"/>
    </xf>
    <xf numFmtId="0" fontId="11" fillId="19" borderId="66" xfId="0" applyFont="1" applyFill="1" applyBorder="1" applyAlignment="1">
      <alignment horizontal="left" vertical="top" wrapText="1"/>
    </xf>
    <xf numFmtId="0" fontId="11" fillId="19" borderId="17" xfId="0" applyFont="1" applyFill="1" applyBorder="1" applyAlignment="1">
      <alignment horizontal="left" vertical="top" wrapText="1"/>
    </xf>
    <xf numFmtId="0" fontId="13" fillId="0" borderId="0" xfId="0" applyFont="1" applyAlignment="1">
      <alignment horizontal="left" vertical="top"/>
    </xf>
    <xf numFmtId="0" fontId="11" fillId="22" borderId="13" xfId="0" applyFont="1" applyFill="1" applyBorder="1" applyAlignment="1">
      <alignment horizontal="left" vertical="top" wrapText="1"/>
    </xf>
    <xf numFmtId="0" fontId="11" fillId="21" borderId="13" xfId="0" applyFont="1" applyFill="1" applyBorder="1" applyAlignment="1">
      <alignment horizontal="left" vertical="top" wrapText="1"/>
    </xf>
    <xf numFmtId="0" fontId="26" fillId="26" borderId="13" xfId="0" applyFont="1" applyFill="1" applyBorder="1" applyAlignment="1">
      <alignment horizontal="left" vertical="top" wrapText="1"/>
    </xf>
    <xf numFmtId="0" fontId="20" fillId="4" borderId="13" xfId="0" applyFont="1" applyFill="1" applyBorder="1" applyAlignment="1">
      <alignment horizontal="left" vertical="top" wrapText="1"/>
    </xf>
    <xf numFmtId="0" fontId="5" fillId="0" borderId="0" xfId="0" applyFont="1" applyAlignment="1">
      <alignment horizontal="left" vertical="top"/>
    </xf>
    <xf numFmtId="168" fontId="27" fillId="3" borderId="62" xfId="5" applyNumberFormat="1" applyFont="1" applyFill="1" applyBorder="1" applyAlignment="1">
      <alignment vertical="center" wrapText="1"/>
    </xf>
    <xf numFmtId="168" fontId="43" fillId="3" borderId="62" xfId="5" applyNumberFormat="1" applyFont="1" applyFill="1" applyBorder="1" applyAlignment="1">
      <alignment vertical="center" wrapText="1"/>
    </xf>
    <xf numFmtId="168" fontId="27" fillId="3" borderId="63" xfId="5" applyNumberFormat="1" applyFont="1" applyFill="1" applyBorder="1" applyAlignment="1">
      <alignment vertical="center" wrapText="1"/>
    </xf>
    <xf numFmtId="168" fontId="27" fillId="3" borderId="64" xfId="5" applyNumberFormat="1" applyFont="1" applyFill="1" applyBorder="1" applyAlignment="1">
      <alignment vertical="center" wrapText="1"/>
    </xf>
    <xf numFmtId="3" fontId="18" fillId="26" borderId="13" xfId="5" applyNumberFormat="1" applyFont="1" applyFill="1" applyBorder="1" applyAlignment="1" applyProtection="1">
      <alignment vertical="top" wrapText="1"/>
    </xf>
    <xf numFmtId="3" fontId="18" fillId="29" borderId="13" xfId="11" applyNumberFormat="1" applyFont="1" applyFill="1" applyBorder="1" applyAlignment="1" applyProtection="1">
      <alignment horizontal="center" vertical="top" wrapText="1"/>
    </xf>
    <xf numFmtId="3" fontId="22" fillId="7" borderId="13" xfId="5" applyNumberFormat="1" applyFont="1" applyFill="1" applyBorder="1" applyAlignment="1" applyProtection="1">
      <alignment horizontal="center" vertical="top" wrapText="1"/>
    </xf>
    <xf numFmtId="3" fontId="38" fillId="19" borderId="13" xfId="5" applyNumberFormat="1" applyFont="1" applyFill="1" applyBorder="1" applyAlignment="1" applyProtection="1">
      <alignment horizontal="center" vertical="top" wrapText="1"/>
    </xf>
    <xf numFmtId="168" fontId="5" fillId="0" borderId="0" xfId="0" applyNumberFormat="1" applyFont="1"/>
    <xf numFmtId="0" fontId="6" fillId="0" borderId="1" xfId="7" applyFont="1" applyAlignment="1" applyProtection="1">
      <alignment horizontal="left" vertical="center"/>
      <protection locked="0"/>
    </xf>
    <xf numFmtId="0" fontId="15" fillId="0" borderId="1" xfId="7" applyProtection="1">
      <protection locked="0"/>
    </xf>
    <xf numFmtId="0" fontId="6" fillId="0" borderId="0" xfId="0" applyFont="1" applyProtection="1">
      <protection locked="0"/>
    </xf>
    <xf numFmtId="0" fontId="13" fillId="0" borderId="0" xfId="0" applyFont="1" applyProtection="1">
      <protection locked="0"/>
    </xf>
    <xf numFmtId="170" fontId="13" fillId="0" borderId="0" xfId="5" applyNumberFormat="1" applyFont="1" applyAlignment="1" applyProtection="1">
      <alignment horizontal="right"/>
      <protection locked="0"/>
    </xf>
    <xf numFmtId="167" fontId="10" fillId="0" borderId="13" xfId="0" applyNumberFormat="1" applyFont="1" applyBorder="1" applyAlignment="1" applyProtection="1">
      <alignment horizontal="left" vertical="top" wrapText="1"/>
      <protection locked="0"/>
    </xf>
    <xf numFmtId="0" fontId="11" fillId="4" borderId="16" xfId="0" applyFont="1" applyFill="1" applyBorder="1" applyAlignment="1">
      <alignment horizontal="left" vertical="top"/>
    </xf>
    <xf numFmtId="0" fontId="22" fillId="7" borderId="16" xfId="0" applyFont="1" applyFill="1" applyBorder="1" applyAlignment="1">
      <alignment horizontal="left" vertical="top" wrapText="1"/>
    </xf>
    <xf numFmtId="0" fontId="22" fillId="7" borderId="66" xfId="0" applyFont="1" applyFill="1" applyBorder="1" applyAlignment="1">
      <alignment horizontal="left" vertical="top" wrapText="1"/>
    </xf>
    <xf numFmtId="0" fontId="22" fillId="7" borderId="17" xfId="0" applyFont="1" applyFill="1" applyBorder="1" applyAlignment="1">
      <alignment horizontal="left" vertical="top" wrapText="1"/>
    </xf>
    <xf numFmtId="0" fontId="22" fillId="29" borderId="16" xfId="11" applyFont="1" applyFill="1" applyBorder="1" applyAlignment="1" applyProtection="1">
      <alignment horizontal="left" vertical="top" wrapText="1"/>
    </xf>
    <xf numFmtId="0" fontId="22" fillId="29" borderId="66" xfId="11" applyFont="1" applyFill="1" applyBorder="1" applyAlignment="1" applyProtection="1">
      <alignment horizontal="left" vertical="top" wrapText="1"/>
    </xf>
    <xf numFmtId="0" fontId="22" fillId="29" borderId="17" xfId="11" applyFont="1" applyFill="1" applyBorder="1" applyAlignment="1" applyProtection="1">
      <alignment horizontal="left" vertical="top" wrapText="1"/>
    </xf>
    <xf numFmtId="0" fontId="38" fillId="19" borderId="66" xfId="0" applyFont="1" applyFill="1" applyBorder="1" applyAlignment="1">
      <alignment horizontal="center" vertical="top" wrapText="1"/>
    </xf>
    <xf numFmtId="0" fontId="38" fillId="19" borderId="17" xfId="0" applyFont="1" applyFill="1" applyBorder="1" applyAlignment="1">
      <alignment horizontal="center" vertical="top" wrapText="1"/>
    </xf>
    <xf numFmtId="9" fontId="10" fillId="0" borderId="13" xfId="0" applyNumberFormat="1" applyFont="1" applyBorder="1" applyAlignment="1">
      <alignment horizontal="right" vertical="top" wrapText="1"/>
    </xf>
    <xf numFmtId="167" fontId="10" fillId="13" borderId="13" xfId="0" applyNumberFormat="1" applyFont="1" applyFill="1" applyBorder="1" applyAlignment="1" applyProtection="1">
      <alignment horizontal="left" vertical="top" wrapText="1"/>
      <protection locked="0"/>
    </xf>
    <xf numFmtId="3" fontId="14" fillId="28" borderId="13" xfId="5" applyNumberFormat="1" applyFont="1" applyFill="1" applyBorder="1" applyAlignment="1" applyProtection="1">
      <alignment horizontal="center" vertical="top" wrapText="1"/>
    </xf>
    <xf numFmtId="3" fontId="5" fillId="0" borderId="0" xfId="0" applyNumberFormat="1" applyFont="1"/>
    <xf numFmtId="0" fontId="5" fillId="0" borderId="0" xfId="0" applyFont="1" applyAlignment="1">
      <alignment wrapText="1"/>
    </xf>
    <xf numFmtId="3" fontId="10" fillId="0" borderId="13" xfId="5" applyNumberFormat="1" applyFont="1" applyFill="1" applyBorder="1" applyAlignment="1" applyProtection="1">
      <alignment vertical="top" wrapText="1"/>
    </xf>
    <xf numFmtId="170" fontId="10" fillId="0" borderId="13" xfId="5" applyNumberFormat="1" applyFont="1" applyFill="1" applyBorder="1" applyAlignment="1" applyProtection="1">
      <alignment horizontal="right" vertical="top" wrapText="1"/>
      <protection locked="0"/>
    </xf>
    <xf numFmtId="168" fontId="36" fillId="0" borderId="0" xfId="0" applyNumberFormat="1" applyFont="1"/>
    <xf numFmtId="0" fontId="12" fillId="22" borderId="66" xfId="0" applyFont="1" applyFill="1" applyBorder="1" applyAlignment="1" applyProtection="1">
      <alignment horizontal="right" vertical="top" wrapText="1"/>
      <protection locked="0"/>
    </xf>
    <xf numFmtId="0" fontId="14" fillId="12" borderId="13" xfId="0" applyFont="1" applyFill="1" applyBorder="1" applyAlignment="1">
      <alignment vertical="center" wrapText="1"/>
    </xf>
    <xf numFmtId="0" fontId="14" fillId="12" borderId="13" xfId="0" applyFont="1" applyFill="1" applyBorder="1" applyAlignment="1">
      <alignment vertical="top" wrapText="1"/>
    </xf>
    <xf numFmtId="170" fontId="14" fillId="12" borderId="13" xfId="5" applyNumberFormat="1" applyFont="1" applyFill="1" applyBorder="1" applyAlignment="1" applyProtection="1">
      <alignment horizontal="right" vertical="center" wrapText="1"/>
    </xf>
    <xf numFmtId="169" fontId="14" fillId="12" borderId="13" xfId="0" applyNumberFormat="1" applyFont="1" applyFill="1" applyBorder="1" applyAlignment="1">
      <alignment horizontal="right" vertical="center" wrapText="1"/>
    </xf>
    <xf numFmtId="0" fontId="14" fillId="12" borderId="13" xfId="0" applyFont="1" applyFill="1" applyBorder="1" applyAlignment="1">
      <alignment horizontal="left" vertical="top" wrapText="1"/>
    </xf>
    <xf numFmtId="3" fontId="14" fillId="12" borderId="13" xfId="5" applyNumberFormat="1" applyFont="1" applyFill="1" applyBorder="1" applyAlignment="1" applyProtection="1">
      <alignment vertical="center" wrapText="1"/>
    </xf>
    <xf numFmtId="0" fontId="17" fillId="11" borderId="13" xfId="0" applyFont="1" applyFill="1" applyBorder="1" applyAlignment="1" applyProtection="1">
      <alignment horizontal="center" vertical="center" wrapText="1"/>
      <protection locked="0"/>
    </xf>
    <xf numFmtId="0" fontId="11" fillId="4" borderId="66" xfId="0" applyFont="1" applyFill="1" applyBorder="1" applyAlignment="1" applyProtection="1">
      <alignment horizontal="left" vertical="top" wrapText="1"/>
      <protection locked="0"/>
    </xf>
    <xf numFmtId="0" fontId="34" fillId="3" borderId="49" xfId="7" applyFont="1" applyFill="1" applyBorder="1" applyAlignment="1">
      <alignment horizontal="center" vertical="top" wrapText="1"/>
    </xf>
    <xf numFmtId="0" fontId="29" fillId="5" borderId="45" xfId="7" applyFont="1" applyFill="1" applyBorder="1" applyAlignment="1">
      <alignment horizontal="center" vertical="center" wrapText="1"/>
    </xf>
    <xf numFmtId="0" fontId="29" fillId="5" borderId="46" xfId="7" applyFont="1" applyFill="1" applyBorder="1" applyAlignment="1">
      <alignment horizontal="center" vertical="center" wrapText="1"/>
    </xf>
    <xf numFmtId="0" fontId="10" fillId="0" borderId="13" xfId="0" applyFont="1" applyBorder="1" applyAlignment="1">
      <alignment horizontal="left" vertical="top" wrapText="1"/>
    </xf>
    <xf numFmtId="49" fontId="10" fillId="0" borderId="13" xfId="0" applyNumberFormat="1" applyFont="1" applyBorder="1" applyAlignment="1">
      <alignment horizontal="left" vertical="top" wrapText="1"/>
    </xf>
    <xf numFmtId="0" fontId="5" fillId="0" borderId="13" xfId="0" applyFont="1" applyBorder="1" applyAlignment="1">
      <alignment vertical="top" wrapText="1"/>
    </xf>
    <xf numFmtId="0" fontId="5" fillId="0" borderId="13" xfId="0" applyFont="1" applyBorder="1" applyAlignment="1">
      <alignment vertical="center" wrapText="1"/>
    </xf>
    <xf numFmtId="0" fontId="38" fillId="19" borderId="16" xfId="0" applyFont="1" applyFill="1" applyBorder="1" applyAlignment="1">
      <alignment horizontal="left" vertical="top" wrapText="1"/>
    </xf>
    <xf numFmtId="0" fontId="18" fillId="3" borderId="71" xfId="0" applyFont="1" applyFill="1" applyBorder="1" applyAlignment="1">
      <alignment horizontal="center" vertical="center" wrapText="1"/>
    </xf>
    <xf numFmtId="9" fontId="7" fillId="0" borderId="72" xfId="10" applyFont="1" applyBorder="1" applyAlignment="1">
      <alignment horizontal="center" vertical="center" wrapText="1"/>
    </xf>
    <xf numFmtId="9" fontId="7" fillId="0" borderId="72" xfId="10" applyFont="1" applyFill="1" applyBorder="1" applyAlignment="1">
      <alignment horizontal="center" vertical="center" wrapText="1"/>
    </xf>
    <xf numFmtId="9" fontId="7" fillId="0" borderId="74" xfId="10" applyFont="1" applyBorder="1" applyAlignment="1">
      <alignment horizontal="center" vertical="center" wrapText="1"/>
    </xf>
    <xf numFmtId="9" fontId="6" fillId="3" borderId="76" xfId="10" applyFont="1" applyFill="1" applyBorder="1" applyAlignment="1">
      <alignment horizontal="center" vertical="center" wrapText="1"/>
    </xf>
    <xf numFmtId="0" fontId="18" fillId="3" borderId="77" xfId="0" applyFont="1" applyFill="1" applyBorder="1" applyAlignment="1">
      <alignment horizontal="center" vertical="center" wrapText="1"/>
    </xf>
    <xf numFmtId="168" fontId="27" fillId="0" borderId="78" xfId="0" applyNumberFormat="1" applyFont="1" applyBorder="1" applyAlignment="1">
      <alignment vertical="center" wrapText="1"/>
    </xf>
    <xf numFmtId="168" fontId="27" fillId="3" borderId="75" xfId="5" applyNumberFormat="1" applyFont="1" applyFill="1" applyBorder="1" applyAlignment="1">
      <alignment vertical="center" wrapText="1"/>
    </xf>
    <xf numFmtId="168" fontId="27" fillId="3" borderId="74" xfId="5" applyNumberFormat="1" applyFont="1" applyFill="1" applyBorder="1" applyAlignment="1">
      <alignment vertical="center" wrapText="1"/>
    </xf>
    <xf numFmtId="168" fontId="27" fillId="3" borderId="79" xfId="5" applyNumberFormat="1" applyFont="1" applyFill="1" applyBorder="1" applyAlignment="1">
      <alignment vertical="center" wrapText="1"/>
    </xf>
    <xf numFmtId="168" fontId="43" fillId="0" borderId="74" xfId="0" applyNumberFormat="1" applyFont="1" applyBorder="1" applyAlignment="1">
      <alignment vertical="center" wrapText="1"/>
    </xf>
    <xf numFmtId="168" fontId="43" fillId="3" borderId="79" xfId="5" applyNumberFormat="1" applyFont="1" applyFill="1" applyBorder="1" applyAlignment="1">
      <alignment vertical="center" wrapText="1"/>
    </xf>
    <xf numFmtId="168" fontId="27" fillId="3" borderId="41" xfId="5" applyNumberFormat="1" applyFont="1" applyFill="1" applyBorder="1" applyAlignment="1">
      <alignment vertical="center" wrapText="1"/>
    </xf>
    <xf numFmtId="168" fontId="7" fillId="0" borderId="80" xfId="5" applyNumberFormat="1" applyFont="1" applyBorder="1" applyAlignment="1">
      <alignment vertical="center" wrapText="1"/>
    </xf>
    <xf numFmtId="168" fontId="7" fillId="3" borderId="75" xfId="5" applyNumberFormat="1" applyFont="1" applyFill="1" applyBorder="1" applyAlignment="1">
      <alignment vertical="center" wrapText="1"/>
    </xf>
    <xf numFmtId="168" fontId="6" fillId="3" borderId="81" xfId="5" applyNumberFormat="1" applyFont="1" applyFill="1" applyBorder="1" applyAlignment="1">
      <alignment vertical="center" wrapText="1"/>
    </xf>
    <xf numFmtId="168" fontId="6" fillId="3" borderId="79" xfId="5" applyNumberFormat="1" applyFont="1" applyFill="1" applyBorder="1" applyAlignment="1">
      <alignment vertical="center" wrapText="1"/>
    </xf>
    <xf numFmtId="168" fontId="7" fillId="0" borderId="81" xfId="5" applyNumberFormat="1" applyFont="1" applyBorder="1" applyAlignment="1">
      <alignment vertical="center" wrapText="1"/>
    </xf>
    <xf numFmtId="168" fontId="7" fillId="3" borderId="79" xfId="5" applyNumberFormat="1" applyFont="1" applyFill="1" applyBorder="1" applyAlignment="1">
      <alignment vertical="center" wrapText="1"/>
    </xf>
    <xf numFmtId="168" fontId="6" fillId="3" borderId="67" xfId="5" applyNumberFormat="1" applyFont="1" applyFill="1" applyBorder="1" applyAlignment="1">
      <alignment vertical="center" wrapText="1"/>
    </xf>
    <xf numFmtId="168" fontId="6" fillId="3" borderId="41" xfId="5" applyNumberFormat="1" applyFont="1" applyFill="1" applyBorder="1" applyAlignment="1">
      <alignment vertical="center" wrapText="1"/>
    </xf>
    <xf numFmtId="168" fontId="7" fillId="3" borderId="82" xfId="5" applyNumberFormat="1" applyFont="1" applyFill="1" applyBorder="1" applyAlignment="1">
      <alignment vertical="center" wrapText="1"/>
    </xf>
    <xf numFmtId="0" fontId="7" fillId="0" borderId="83" xfId="0" applyFont="1" applyBorder="1" applyAlignment="1">
      <alignment vertical="center" wrapText="1"/>
    </xf>
    <xf numFmtId="0" fontId="7" fillId="0" borderId="84" xfId="0" applyFont="1" applyBorder="1" applyAlignment="1">
      <alignment vertical="center" wrapText="1"/>
    </xf>
    <xf numFmtId="0" fontId="6" fillId="3" borderId="26" xfId="0" applyFont="1" applyFill="1" applyBorder="1" applyAlignment="1">
      <alignment vertical="center" wrapText="1"/>
    </xf>
    <xf numFmtId="0" fontId="7" fillId="0" borderId="26" xfId="0" applyFont="1" applyBorder="1" applyAlignment="1">
      <alignment vertical="center" wrapText="1"/>
    </xf>
    <xf numFmtId="0" fontId="6" fillId="3" borderId="23" xfId="0" applyFont="1" applyFill="1" applyBorder="1" applyAlignment="1">
      <alignment vertical="center" wrapText="1"/>
    </xf>
    <xf numFmtId="9" fontId="6" fillId="3" borderId="45" xfId="10" applyFont="1" applyFill="1" applyBorder="1" applyAlignment="1">
      <alignment horizontal="center" vertical="center" wrapText="1"/>
    </xf>
    <xf numFmtId="9" fontId="43" fillId="3" borderId="16" xfId="10" applyFont="1" applyFill="1" applyBorder="1" applyAlignment="1">
      <alignment horizontal="center" vertical="center" wrapText="1"/>
    </xf>
    <xf numFmtId="9" fontId="6" fillId="3" borderId="60" xfId="10" applyFont="1" applyFill="1" applyBorder="1" applyAlignment="1">
      <alignment horizontal="center" vertical="center" wrapText="1"/>
    </xf>
    <xf numFmtId="9" fontId="43" fillId="3" borderId="31" xfId="10" applyFont="1" applyFill="1" applyBorder="1" applyAlignment="1">
      <alignment horizontal="center" vertical="center" wrapText="1"/>
    </xf>
    <xf numFmtId="9" fontId="6" fillId="3" borderId="1" xfId="10" applyFont="1" applyFill="1" applyBorder="1" applyAlignment="1">
      <alignment horizontal="center" vertical="center" wrapText="1"/>
    </xf>
    <xf numFmtId="9" fontId="5" fillId="0" borderId="73" xfId="10" applyFont="1" applyBorder="1" applyAlignment="1">
      <alignment horizontal="center" vertical="center"/>
    </xf>
    <xf numFmtId="9" fontId="5" fillId="0" borderId="85" xfId="10" applyFont="1" applyBorder="1" applyAlignment="1">
      <alignment horizontal="center" vertical="center"/>
    </xf>
    <xf numFmtId="9" fontId="6" fillId="3" borderId="47" xfId="10" applyFont="1" applyFill="1" applyBorder="1" applyAlignment="1">
      <alignment horizontal="center" vertical="center" wrapText="1"/>
    </xf>
    <xf numFmtId="9" fontId="6" fillId="3" borderId="85" xfId="10" applyFont="1" applyFill="1" applyBorder="1" applyAlignment="1">
      <alignment horizontal="center" vertical="center" wrapText="1"/>
    </xf>
    <xf numFmtId="9" fontId="5" fillId="0" borderId="77" xfId="10" applyFont="1" applyBorder="1" applyAlignment="1">
      <alignment horizontal="center" vertical="center"/>
    </xf>
    <xf numFmtId="9" fontId="7" fillId="0" borderId="86" xfId="10" applyFont="1" applyBorder="1" applyAlignment="1">
      <alignment horizontal="center" vertical="center" wrapText="1"/>
    </xf>
    <xf numFmtId="9" fontId="43" fillId="3" borderId="87" xfId="10" applyFont="1" applyFill="1" applyBorder="1" applyAlignment="1">
      <alignment horizontal="center" vertical="center" wrapText="1"/>
    </xf>
    <xf numFmtId="0" fontId="8" fillId="0" borderId="77" xfId="0" applyFont="1" applyBorder="1" applyAlignment="1">
      <alignment horizontal="center" vertical="center"/>
    </xf>
    <xf numFmtId="0" fontId="45" fillId="0" borderId="19" xfId="0" applyFont="1" applyBorder="1" applyAlignment="1">
      <alignment horizontal="left"/>
    </xf>
    <xf numFmtId="0" fontId="32" fillId="8" borderId="50" xfId="7" applyFont="1" applyFill="1" applyBorder="1" applyAlignment="1" applyProtection="1">
      <alignment horizontal="center" vertical="top" wrapText="1"/>
      <protection locked="0"/>
    </xf>
    <xf numFmtId="0" fontId="47" fillId="0" borderId="0" xfId="0" applyFont="1"/>
    <xf numFmtId="168" fontId="47" fillId="0" borderId="0" xfId="5" applyNumberFormat="1" applyFont="1" applyAlignment="1"/>
    <xf numFmtId="168" fontId="47" fillId="0" borderId="0" xfId="0" applyNumberFormat="1" applyFont="1"/>
    <xf numFmtId="0" fontId="1" fillId="0" borderId="1" xfId="31"/>
    <xf numFmtId="0" fontId="48" fillId="0" borderId="1" xfId="31" applyFont="1"/>
    <xf numFmtId="0" fontId="50" fillId="30" borderId="70" xfId="7" applyFont="1" applyFill="1" applyBorder="1" applyAlignment="1">
      <alignment horizontal="center" vertical="center" wrapText="1"/>
    </xf>
    <xf numFmtId="168" fontId="49" fillId="30" borderId="70" xfId="25" applyNumberFormat="1" applyFont="1" applyFill="1" applyBorder="1" applyAlignment="1">
      <alignment horizontal="center" vertical="center" wrapText="1"/>
    </xf>
    <xf numFmtId="168" fontId="50" fillId="30" borderId="70" xfId="25" applyNumberFormat="1" applyFont="1" applyFill="1" applyBorder="1" applyAlignment="1">
      <alignment horizontal="center" vertical="center" wrapText="1"/>
    </xf>
    <xf numFmtId="0" fontId="54" fillId="0" borderId="101" xfId="31" applyFont="1" applyBorder="1" applyAlignment="1">
      <alignment horizontal="center" vertical="center" wrapText="1"/>
    </xf>
    <xf numFmtId="0" fontId="54" fillId="0" borderId="102" xfId="31" applyFont="1" applyBorder="1" applyAlignment="1">
      <alignment horizontal="center" vertical="center" wrapText="1"/>
    </xf>
    <xf numFmtId="0" fontId="54" fillId="0" borderId="100" xfId="31" applyFont="1" applyBorder="1" applyAlignment="1">
      <alignment horizontal="center" vertical="center" wrapText="1"/>
    </xf>
    <xf numFmtId="0" fontId="54" fillId="0" borderId="103" xfId="31" applyFont="1" applyBorder="1" applyAlignment="1">
      <alignment horizontal="center" vertical="center" wrapText="1"/>
    </xf>
    <xf numFmtId="0" fontId="58" fillId="31" borderId="105" xfId="7" applyFont="1" applyFill="1" applyBorder="1" applyAlignment="1">
      <alignment horizontal="center" vertical="center" wrapText="1"/>
    </xf>
    <xf numFmtId="0" fontId="58" fillId="31" borderId="13" xfId="7" applyFont="1" applyFill="1" applyBorder="1" applyAlignment="1">
      <alignment horizontal="center" vertical="center" wrapText="1"/>
    </xf>
    <xf numFmtId="0" fontId="58" fillId="31" borderId="16" xfId="7" applyFont="1" applyFill="1" applyBorder="1" applyAlignment="1">
      <alignment horizontal="center" vertical="center" wrapText="1"/>
    </xf>
    <xf numFmtId="0" fontId="58" fillId="31" borderId="106" xfId="7" applyFont="1" applyFill="1" applyBorder="1" applyAlignment="1">
      <alignment horizontal="center" vertical="center" wrapText="1"/>
    </xf>
    <xf numFmtId="0" fontId="58" fillId="31" borderId="110" xfId="7" applyFont="1" applyFill="1" applyBorder="1" applyAlignment="1">
      <alignment horizontal="center" vertical="center" wrapText="1"/>
    </xf>
    <xf numFmtId="0" fontId="58" fillId="31" borderId="111" xfId="7" applyFont="1" applyFill="1" applyBorder="1" applyAlignment="1">
      <alignment horizontal="center" vertical="center" wrapText="1"/>
    </xf>
    <xf numFmtId="0" fontId="58" fillId="31" borderId="109" xfId="7" applyFont="1" applyFill="1" applyBorder="1" applyAlignment="1">
      <alignment horizontal="center" vertical="center" wrapText="1"/>
    </xf>
    <xf numFmtId="0" fontId="58" fillId="31" borderId="112" xfId="7" applyFont="1" applyFill="1" applyBorder="1" applyAlignment="1">
      <alignment horizontal="center" vertical="center" wrapText="1"/>
    </xf>
    <xf numFmtId="0" fontId="58" fillId="31" borderId="122" xfId="7" applyFont="1" applyFill="1" applyBorder="1" applyAlignment="1">
      <alignment horizontal="center" vertical="center" wrapText="1"/>
    </xf>
    <xf numFmtId="0" fontId="58" fillId="31" borderId="70" xfId="7" applyFont="1" applyFill="1" applyBorder="1" applyAlignment="1">
      <alignment horizontal="center" vertical="center" wrapText="1"/>
    </xf>
    <xf numFmtId="0" fontId="58" fillId="31" borderId="121" xfId="7" applyFont="1" applyFill="1" applyBorder="1" applyAlignment="1">
      <alignment horizontal="center" vertical="center" wrapText="1"/>
    </xf>
    <xf numFmtId="0" fontId="58" fillId="31" borderId="123" xfId="7" applyFont="1" applyFill="1" applyBorder="1" applyAlignment="1">
      <alignment horizontal="center" vertical="center" wrapText="1"/>
    </xf>
    <xf numFmtId="0" fontId="51" fillId="31" borderId="100" xfId="7" applyFont="1" applyFill="1" applyBorder="1" applyAlignment="1">
      <alignment horizontal="left" vertical="center" wrapText="1"/>
    </xf>
    <xf numFmtId="0" fontId="51" fillId="31" borderId="16" xfId="7" applyFont="1" applyFill="1" applyBorder="1" applyAlignment="1">
      <alignment horizontal="left" vertical="center" wrapText="1"/>
    </xf>
    <xf numFmtId="0" fontId="51" fillId="31" borderId="121" xfId="7" applyFont="1" applyFill="1" applyBorder="1" applyAlignment="1">
      <alignment horizontal="left" vertical="center" wrapText="1"/>
    </xf>
    <xf numFmtId="0" fontId="51" fillId="31" borderId="109" xfId="7" applyFont="1" applyFill="1" applyBorder="1" applyAlignment="1">
      <alignment horizontal="left" vertical="center" wrapText="1"/>
    </xf>
    <xf numFmtId="0" fontId="56" fillId="31" borderId="98" xfId="7" applyFont="1" applyFill="1" applyBorder="1" applyAlignment="1">
      <alignment horizontal="left" vertical="center" wrapText="1"/>
    </xf>
    <xf numFmtId="0" fontId="1" fillId="0" borderId="108" xfId="31" applyBorder="1" applyAlignment="1">
      <alignment horizontal="center" vertical="center" wrapText="1"/>
    </xf>
    <xf numFmtId="3" fontId="51" fillId="31" borderId="102" xfId="25" applyNumberFormat="1" applyFont="1" applyFill="1" applyBorder="1" applyAlignment="1">
      <alignment horizontal="center" vertical="center" wrapText="1"/>
    </xf>
    <xf numFmtId="3" fontId="57" fillId="31" borderId="102" xfId="25" applyNumberFormat="1" applyFont="1" applyFill="1" applyBorder="1" applyAlignment="1">
      <alignment horizontal="center" vertical="center" wrapText="1"/>
    </xf>
    <xf numFmtId="0" fontId="51" fillId="31" borderId="99" xfId="7" applyFont="1" applyFill="1" applyBorder="1" applyAlignment="1">
      <alignment horizontal="center" vertical="center" wrapText="1"/>
    </xf>
    <xf numFmtId="3" fontId="1" fillId="0" borderId="111" xfId="31" applyNumberFormat="1" applyBorder="1" applyAlignment="1">
      <alignment horizontal="center" vertical="center" wrapText="1"/>
    </xf>
    <xf numFmtId="0" fontId="51" fillId="31" borderId="94" xfId="7" applyFont="1" applyFill="1" applyBorder="1" applyAlignment="1">
      <alignment horizontal="left" vertical="center" wrapText="1"/>
    </xf>
    <xf numFmtId="0" fontId="54" fillId="0" borderId="124" xfId="31" applyFont="1" applyBorder="1" applyAlignment="1">
      <alignment horizontal="center" vertical="center" wrapText="1"/>
    </xf>
    <xf numFmtId="0" fontId="54" fillId="0" borderId="96" xfId="31" applyFont="1" applyBorder="1" applyAlignment="1">
      <alignment horizontal="center" vertical="center" wrapText="1"/>
    </xf>
    <xf numFmtId="0" fontId="54" fillId="0" borderId="94" xfId="31" applyFont="1" applyBorder="1" applyAlignment="1">
      <alignment horizontal="center" vertical="center" wrapText="1"/>
    </xf>
    <xf numFmtId="0" fontId="54" fillId="0" borderId="125" xfId="31" applyFont="1" applyBorder="1" applyAlignment="1">
      <alignment horizontal="center" vertical="center" wrapText="1"/>
    </xf>
    <xf numFmtId="0" fontId="56" fillId="31" borderId="128" xfId="7" applyFont="1" applyFill="1" applyBorder="1" applyAlignment="1">
      <alignment horizontal="left" vertical="center" wrapText="1"/>
    </xf>
    <xf numFmtId="0" fontId="54" fillId="0" borderId="131" xfId="31" applyFont="1" applyBorder="1" applyAlignment="1">
      <alignment horizontal="center" vertical="center" wrapText="1"/>
    </xf>
    <xf numFmtId="0" fontId="54" fillId="0" borderId="129" xfId="31" applyFont="1" applyBorder="1" applyAlignment="1">
      <alignment horizontal="center" vertical="center" wrapText="1"/>
    </xf>
    <xf numFmtId="0" fontId="54" fillId="0" borderId="130" xfId="31" applyFont="1" applyBorder="1" applyAlignment="1">
      <alignment horizontal="center" vertical="center" wrapText="1"/>
    </xf>
    <xf numFmtId="0" fontId="54" fillId="0" borderId="132" xfId="31" applyFont="1" applyBorder="1" applyAlignment="1">
      <alignment horizontal="center" vertical="center" wrapText="1"/>
    </xf>
    <xf numFmtId="3" fontId="51" fillId="31" borderId="129" xfId="25" applyNumberFormat="1" applyFont="1" applyFill="1" applyBorder="1" applyAlignment="1">
      <alignment horizontal="center" vertical="center" wrapText="1"/>
    </xf>
    <xf numFmtId="3" fontId="57" fillId="31" borderId="129" xfId="25" applyNumberFormat="1" applyFont="1" applyFill="1" applyBorder="1" applyAlignment="1">
      <alignment horizontal="center" vertical="center" wrapText="1"/>
    </xf>
    <xf numFmtId="0" fontId="51" fillId="31" borderId="129" xfId="7" applyFont="1" applyFill="1" applyBorder="1" applyAlignment="1">
      <alignment horizontal="center" vertical="center" wrapText="1"/>
    </xf>
    <xf numFmtId="0" fontId="51" fillId="31" borderId="134" xfId="7" applyFont="1" applyFill="1" applyBorder="1" applyAlignment="1">
      <alignment horizontal="center" vertical="center" wrapText="1"/>
    </xf>
    <xf numFmtId="0" fontId="51" fillId="31" borderId="130" xfId="7" applyFont="1" applyFill="1" applyBorder="1" applyAlignment="1">
      <alignment horizontal="left" vertical="center" wrapText="1"/>
    </xf>
    <xf numFmtId="0" fontId="56" fillId="31" borderId="117" xfId="7" applyFont="1" applyFill="1" applyBorder="1" applyAlignment="1">
      <alignment horizontal="left" vertical="center" wrapText="1"/>
    </xf>
    <xf numFmtId="0" fontId="56" fillId="31" borderId="119" xfId="7" applyFont="1" applyFill="1" applyBorder="1" applyAlignment="1">
      <alignment horizontal="left" vertical="center" wrapText="1"/>
    </xf>
    <xf numFmtId="3" fontId="51" fillId="31" borderId="99" xfId="25" applyNumberFormat="1" applyFont="1" applyFill="1" applyBorder="1" applyAlignment="1">
      <alignment horizontal="center" vertical="center" wrapText="1"/>
    </xf>
    <xf numFmtId="3" fontId="57" fillId="31" borderId="99" xfId="25" applyNumberFormat="1" applyFont="1" applyFill="1" applyBorder="1" applyAlignment="1">
      <alignment horizontal="center" vertical="center" wrapText="1"/>
    </xf>
    <xf numFmtId="3" fontId="51" fillId="31" borderId="108" xfId="25" applyNumberFormat="1" applyFont="1" applyFill="1" applyBorder="1" applyAlignment="1">
      <alignment horizontal="center" vertical="center" wrapText="1"/>
    </xf>
    <xf numFmtId="3" fontId="57" fillId="31" borderId="108" xfId="25" applyNumberFormat="1" applyFont="1" applyFill="1" applyBorder="1" applyAlignment="1">
      <alignment horizontal="center" vertical="center" wrapText="1"/>
    </xf>
    <xf numFmtId="0" fontId="51" fillId="31" borderId="108" xfId="7" applyFont="1" applyFill="1" applyBorder="1" applyAlignment="1">
      <alignment horizontal="center" vertical="center" wrapText="1"/>
    </xf>
    <xf numFmtId="0" fontId="58" fillId="15" borderId="110" xfId="7" applyFont="1" applyFill="1" applyBorder="1" applyAlignment="1">
      <alignment horizontal="center" vertical="center" wrapText="1"/>
    </xf>
    <xf numFmtId="0" fontId="58" fillId="15" borderId="111" xfId="7" applyFont="1" applyFill="1" applyBorder="1" applyAlignment="1">
      <alignment horizontal="center" vertical="center" wrapText="1"/>
    </xf>
    <xf numFmtId="0" fontId="58" fillId="15" borderId="109" xfId="7" applyFont="1" applyFill="1" applyBorder="1" applyAlignment="1">
      <alignment horizontal="center" vertical="center" wrapText="1"/>
    </xf>
    <xf numFmtId="0" fontId="58" fillId="15" borderId="112" xfId="7" applyFont="1" applyFill="1" applyBorder="1" applyAlignment="1">
      <alignment horizontal="center" vertical="center" wrapText="1"/>
    </xf>
    <xf numFmtId="3" fontId="1" fillId="0" borderId="1" xfId="31" applyNumberFormat="1"/>
    <xf numFmtId="0" fontId="51" fillId="0" borderId="113" xfId="31" applyFont="1" applyBorder="1" applyAlignment="1">
      <alignment horizontal="center" vertical="center" wrapText="1"/>
    </xf>
    <xf numFmtId="0" fontId="51" fillId="0" borderId="120" xfId="31" applyFont="1" applyBorder="1" applyAlignment="1">
      <alignment horizontal="center" vertical="center" wrapText="1"/>
    </xf>
    <xf numFmtId="0" fontId="54" fillId="15" borderId="124" xfId="31" applyFont="1" applyFill="1" applyBorder="1" applyAlignment="1">
      <alignment horizontal="center" vertical="center" wrapText="1"/>
    </xf>
    <xf numFmtId="0" fontId="54" fillId="15" borderId="96" xfId="31" applyFont="1" applyFill="1" applyBorder="1" applyAlignment="1">
      <alignment horizontal="center" vertical="center" wrapText="1"/>
    </xf>
    <xf numFmtId="0" fontId="54" fillId="15" borderId="94" xfId="31" applyFont="1" applyFill="1" applyBorder="1" applyAlignment="1">
      <alignment horizontal="center" vertical="center" wrapText="1"/>
    </xf>
    <xf numFmtId="0" fontId="54" fillId="15" borderId="125" xfId="31" applyFont="1" applyFill="1" applyBorder="1" applyAlignment="1">
      <alignment horizontal="center" vertical="center" wrapText="1"/>
    </xf>
    <xf numFmtId="0" fontId="58" fillId="15" borderId="105" xfId="7" applyFont="1" applyFill="1" applyBorder="1" applyAlignment="1">
      <alignment horizontal="center" vertical="center" wrapText="1"/>
    </xf>
    <xf numFmtId="0" fontId="58" fillId="15" borderId="13" xfId="7" applyFont="1" applyFill="1" applyBorder="1" applyAlignment="1">
      <alignment horizontal="center" vertical="center" wrapText="1"/>
    </xf>
    <xf numFmtId="0" fontId="58" fillId="15" borderId="16" xfId="7" applyFont="1" applyFill="1" applyBorder="1" applyAlignment="1">
      <alignment horizontal="center" vertical="center" wrapText="1"/>
    </xf>
    <xf numFmtId="0" fontId="58" fillId="15" borderId="106" xfId="7" applyFont="1" applyFill="1" applyBorder="1" applyAlignment="1">
      <alignment horizontal="center" vertical="center" wrapText="1"/>
    </xf>
    <xf numFmtId="0" fontId="58" fillId="15" borderId="122" xfId="7" applyFont="1" applyFill="1" applyBorder="1" applyAlignment="1">
      <alignment horizontal="center" vertical="center" wrapText="1"/>
    </xf>
    <xf numFmtId="0" fontId="58" fillId="15" borderId="70" xfId="7" applyFont="1" applyFill="1" applyBorder="1" applyAlignment="1">
      <alignment horizontal="center" vertical="center" wrapText="1"/>
    </xf>
    <xf numFmtId="0" fontId="58" fillId="15" borderId="121" xfId="7" applyFont="1" applyFill="1" applyBorder="1" applyAlignment="1">
      <alignment horizontal="center" vertical="center" wrapText="1"/>
    </xf>
    <xf numFmtId="0" fontId="58" fillId="15" borderId="123" xfId="7" applyFont="1" applyFill="1" applyBorder="1" applyAlignment="1">
      <alignment horizontal="center" vertical="center" wrapText="1"/>
    </xf>
    <xf numFmtId="0" fontId="58" fillId="0" borderId="105" xfId="7" applyFont="1" applyBorder="1" applyAlignment="1">
      <alignment horizontal="center" vertical="center" wrapText="1"/>
    </xf>
    <xf numFmtId="0" fontId="58" fillId="0" borderId="13" xfId="7" applyFont="1" applyBorder="1" applyAlignment="1">
      <alignment horizontal="center" vertical="center" wrapText="1"/>
    </xf>
    <xf numFmtId="0" fontId="58" fillId="0" borderId="122" xfId="7" applyFont="1" applyBorder="1" applyAlignment="1">
      <alignment horizontal="center" vertical="center" wrapText="1"/>
    </xf>
    <xf numFmtId="0" fontId="58" fillId="0" borderId="70" xfId="7" applyFont="1" applyBorder="1" applyAlignment="1">
      <alignment horizontal="center" vertical="center" wrapText="1"/>
    </xf>
    <xf numFmtId="0" fontId="54" fillId="15" borderId="101" xfId="31" applyFont="1" applyFill="1" applyBorder="1" applyAlignment="1">
      <alignment horizontal="center" vertical="center" wrapText="1"/>
    </xf>
    <xf numFmtId="0" fontId="54" fillId="15" borderId="102" xfId="31" applyFont="1" applyFill="1" applyBorder="1" applyAlignment="1">
      <alignment horizontal="center" vertical="center" wrapText="1"/>
    </xf>
    <xf numFmtId="0" fontId="54" fillId="15" borderId="100" xfId="31" applyFont="1" applyFill="1" applyBorder="1" applyAlignment="1">
      <alignment horizontal="center" vertical="center" wrapText="1"/>
    </xf>
    <xf numFmtId="0" fontId="58" fillId="0" borderId="110" xfId="7" applyFont="1" applyBorder="1" applyAlignment="1">
      <alignment horizontal="center" vertical="center" wrapText="1"/>
    </xf>
    <xf numFmtId="0" fontId="58" fillId="0" borderId="111" xfId="7" applyFont="1" applyBorder="1" applyAlignment="1">
      <alignment horizontal="center" vertical="center" wrapText="1"/>
    </xf>
    <xf numFmtId="0" fontId="58" fillId="0" borderId="112" xfId="7" applyFont="1" applyBorder="1" applyAlignment="1">
      <alignment horizontal="center" vertical="center" wrapText="1"/>
    </xf>
    <xf numFmtId="0" fontId="58" fillId="0" borderId="16" xfId="7" applyFont="1" applyBorder="1" applyAlignment="1">
      <alignment horizontal="center" vertical="center" wrapText="1"/>
    </xf>
    <xf numFmtId="0" fontId="54" fillId="15" borderId="103" xfId="31" applyFont="1" applyFill="1" applyBorder="1" applyAlignment="1">
      <alignment horizontal="center" vertical="center" wrapText="1"/>
    </xf>
    <xf numFmtId="0" fontId="54" fillId="15" borderId="129" xfId="31" applyFont="1" applyFill="1" applyBorder="1" applyAlignment="1">
      <alignment horizontal="center" vertical="center" wrapText="1"/>
    </xf>
    <xf numFmtId="0" fontId="54" fillId="15" borderId="132" xfId="31" applyFont="1" applyFill="1" applyBorder="1" applyAlignment="1">
      <alignment horizontal="center" vertical="center" wrapText="1"/>
    </xf>
    <xf numFmtId="0" fontId="54" fillId="15" borderId="131" xfId="31" applyFont="1" applyFill="1" applyBorder="1" applyAlignment="1">
      <alignment horizontal="center" vertical="center" wrapText="1"/>
    </xf>
    <xf numFmtId="0" fontId="51" fillId="0" borderId="95" xfId="31" applyFont="1" applyBorder="1" applyAlignment="1">
      <alignment vertical="center" wrapText="1"/>
    </xf>
    <xf numFmtId="0" fontId="51" fillId="0" borderId="17" xfId="31" applyFont="1" applyBorder="1" applyAlignment="1">
      <alignment vertical="center" wrapText="1"/>
    </xf>
    <xf numFmtId="0" fontId="51" fillId="0" borderId="92" xfId="31" applyFont="1" applyBorder="1" applyAlignment="1">
      <alignment vertical="center" wrapText="1"/>
    </xf>
    <xf numFmtId="0" fontId="51" fillId="0" borderId="113" xfId="31" applyFont="1" applyBorder="1" applyAlignment="1">
      <alignment vertical="center" wrapText="1"/>
    </xf>
    <xf numFmtId="0" fontId="51" fillId="0" borderId="104" xfId="31" applyFont="1" applyBorder="1" applyAlignment="1">
      <alignment vertical="center" wrapText="1"/>
    </xf>
    <xf numFmtId="0" fontId="60" fillId="0" borderId="1" xfId="31" applyFont="1"/>
    <xf numFmtId="0" fontId="51" fillId="0" borderId="133" xfId="31" applyFont="1" applyBorder="1" applyAlignment="1">
      <alignment horizontal="left" vertical="center" wrapText="1"/>
    </xf>
    <xf numFmtId="0" fontId="51" fillId="0" borderId="113" xfId="31" applyFont="1" applyBorder="1" applyAlignment="1">
      <alignment horizontal="left" vertical="center" wrapText="1"/>
    </xf>
    <xf numFmtId="0" fontId="51" fillId="0" borderId="120" xfId="31" applyFont="1" applyBorder="1" applyAlignment="1">
      <alignment horizontal="left" vertical="center" wrapText="1"/>
    </xf>
    <xf numFmtId="0" fontId="51" fillId="0" borderId="104" xfId="31" applyFont="1" applyBorder="1" applyAlignment="1">
      <alignment horizontal="left" vertical="center" wrapText="1"/>
    </xf>
    <xf numFmtId="0" fontId="51" fillId="0" borderId="17" xfId="31" applyFont="1" applyBorder="1" applyAlignment="1">
      <alignment horizontal="left" vertical="center" wrapText="1"/>
    </xf>
    <xf numFmtId="0" fontId="51" fillId="0" borderId="118" xfId="31" applyFont="1" applyBorder="1" applyAlignment="1">
      <alignment horizontal="left" vertical="center" wrapText="1"/>
    </xf>
    <xf numFmtId="0" fontId="51" fillId="0" borderId="108" xfId="31" applyFont="1" applyBorder="1" applyAlignment="1">
      <alignment horizontal="center" vertical="center" wrapText="1"/>
    </xf>
    <xf numFmtId="0" fontId="58" fillId="0" borderId="13" xfId="31" applyFont="1" applyBorder="1" applyAlignment="1">
      <alignment horizontal="center" vertical="center" wrapText="1"/>
    </xf>
    <xf numFmtId="0" fontId="61" fillId="31" borderId="13" xfId="31" applyFont="1" applyFill="1" applyBorder="1" applyAlignment="1">
      <alignment horizontal="left" vertical="center" wrapText="1"/>
    </xf>
    <xf numFmtId="9" fontId="61" fillId="31" borderId="13" xfId="10" applyFont="1" applyFill="1" applyBorder="1" applyAlignment="1" applyProtection="1">
      <alignment horizontal="center" vertical="center" wrapText="1"/>
      <protection locked="0"/>
    </xf>
    <xf numFmtId="37" fontId="61" fillId="31" borderId="13" xfId="1" applyNumberFormat="1" applyFont="1" applyFill="1" applyBorder="1" applyAlignment="1" applyProtection="1">
      <alignment horizontal="right" vertical="center" wrapText="1"/>
      <protection locked="0"/>
    </xf>
    <xf numFmtId="9" fontId="62" fillId="31" borderId="13" xfId="10" applyFont="1" applyFill="1" applyBorder="1" applyAlignment="1" applyProtection="1">
      <alignment horizontal="center" vertical="center" wrapText="1"/>
      <protection locked="0"/>
    </xf>
    <xf numFmtId="168" fontId="62" fillId="31" borderId="13" xfId="1" applyNumberFormat="1" applyFont="1" applyFill="1" applyBorder="1" applyAlignment="1">
      <alignment horizontal="right" vertical="center" wrapText="1"/>
    </xf>
    <xf numFmtId="3" fontId="57" fillId="0" borderId="13" xfId="31" applyNumberFormat="1" applyFont="1" applyBorder="1"/>
    <xf numFmtId="0" fontId="49" fillId="11" borderId="13" xfId="31" applyFont="1" applyFill="1" applyBorder="1" applyAlignment="1">
      <alignment horizontal="center" vertical="center" wrapText="1"/>
    </xf>
    <xf numFmtId="170" fontId="5" fillId="0" borderId="13" xfId="5" applyNumberFormat="1" applyFont="1" applyFill="1" applyBorder="1" applyAlignment="1" applyProtection="1">
      <alignment horizontal="center" vertical="top" wrapText="1"/>
    </xf>
    <xf numFmtId="0" fontId="13" fillId="0" borderId="0" xfId="0" applyFont="1" applyAlignment="1">
      <alignment vertical="top" wrapText="1"/>
    </xf>
    <xf numFmtId="0" fontId="13" fillId="0" borderId="0" xfId="0" applyFont="1" applyAlignment="1" applyProtection="1">
      <alignment vertical="top" wrapText="1"/>
      <protection locked="0"/>
    </xf>
    <xf numFmtId="170" fontId="5" fillId="0" borderId="13" xfId="5" applyNumberFormat="1" applyFont="1" applyBorder="1" applyAlignment="1" applyProtection="1">
      <alignment horizontal="center" vertical="top" wrapText="1"/>
    </xf>
    <xf numFmtId="0" fontId="5" fillId="0" borderId="0" xfId="0" applyFont="1" applyAlignment="1">
      <alignment vertical="top" wrapText="1"/>
    </xf>
    <xf numFmtId="0" fontId="63" fillId="0" borderId="135" xfId="0" applyFont="1" applyBorder="1" applyAlignment="1">
      <alignment horizontal="justify" vertical="center" wrapText="1"/>
    </xf>
    <xf numFmtId="0" fontId="63" fillId="0" borderId="7" xfId="0" applyFont="1" applyBorder="1" applyAlignment="1">
      <alignment horizontal="justify" vertical="center" wrapText="1"/>
    </xf>
    <xf numFmtId="0" fontId="63" fillId="0" borderId="136" xfId="0" applyFont="1" applyBorder="1" applyAlignment="1">
      <alignment horizontal="justify" vertical="center" wrapText="1"/>
    </xf>
    <xf numFmtId="0" fontId="63" fillId="0" borderId="59" xfId="0" applyFont="1" applyBorder="1" applyAlignment="1">
      <alignment horizontal="justify" vertical="center" wrapText="1"/>
    </xf>
    <xf numFmtId="0" fontId="8" fillId="0" borderId="0" xfId="0" applyFont="1" applyAlignment="1">
      <alignment wrapText="1"/>
    </xf>
    <xf numFmtId="3" fontId="11" fillId="22" borderId="13" xfId="5" applyNumberFormat="1" applyFont="1" applyFill="1" applyBorder="1" applyAlignment="1" applyProtection="1">
      <alignment horizontal="center" vertical="top" wrapText="1"/>
    </xf>
    <xf numFmtId="3" fontId="11" fillId="4" borderId="13" xfId="5" applyNumberFormat="1" applyFont="1" applyFill="1" applyBorder="1" applyAlignment="1" applyProtection="1">
      <alignment horizontal="center" vertical="top" wrapText="1"/>
    </xf>
    <xf numFmtId="3" fontId="10" fillId="0" borderId="13" xfId="5" applyNumberFormat="1" applyFont="1" applyFill="1" applyBorder="1" applyAlignment="1" applyProtection="1">
      <alignment horizontal="center" vertical="top" wrapText="1"/>
    </xf>
    <xf numFmtId="0" fontId="18" fillId="10" borderId="13" xfId="0" applyFont="1" applyFill="1" applyBorder="1" applyAlignment="1">
      <alignment vertical="top" wrapText="1"/>
    </xf>
    <xf numFmtId="9" fontId="17" fillId="9" borderId="70" xfId="0" applyNumberFormat="1" applyFont="1" applyFill="1" applyBorder="1" applyAlignment="1">
      <alignment vertical="center" wrapText="1"/>
    </xf>
    <xf numFmtId="9" fontId="17" fillId="9" borderId="65" xfId="0" applyNumberFormat="1" applyFont="1" applyFill="1" applyBorder="1" applyAlignment="1">
      <alignment vertical="center" wrapText="1"/>
    </xf>
    <xf numFmtId="168" fontId="17" fillId="9" borderId="70" xfId="1" applyNumberFormat="1" applyFont="1" applyFill="1" applyBorder="1" applyAlignment="1" applyProtection="1">
      <alignment vertical="center" wrapText="1"/>
    </xf>
    <xf numFmtId="168" fontId="17" fillId="9" borderId="40" xfId="1" applyNumberFormat="1" applyFont="1" applyFill="1" applyBorder="1" applyAlignment="1" applyProtection="1">
      <alignment vertical="center" wrapText="1"/>
    </xf>
    <xf numFmtId="0" fontId="14" fillId="9" borderId="16" xfId="0" applyFont="1" applyFill="1" applyBorder="1" applyAlignment="1">
      <alignment vertical="top" wrapText="1"/>
    </xf>
    <xf numFmtId="0" fontId="14" fillId="9" borderId="66" xfId="0" applyFont="1" applyFill="1" applyBorder="1" applyAlignment="1">
      <alignment vertical="top" wrapText="1"/>
    </xf>
    <xf numFmtId="0" fontId="14" fillId="9" borderId="17" xfId="0" applyFont="1" applyFill="1" applyBorder="1" applyAlignment="1">
      <alignment vertical="top" wrapText="1"/>
    </xf>
    <xf numFmtId="0" fontId="11" fillId="4" borderId="66" xfId="0" applyFont="1" applyFill="1" applyBorder="1" applyAlignment="1">
      <alignment vertical="top" wrapText="1"/>
    </xf>
    <xf numFmtId="0" fontId="18" fillId="10" borderId="66" xfId="0" applyFont="1" applyFill="1" applyBorder="1" applyAlignment="1">
      <alignment vertical="top" wrapText="1"/>
    </xf>
    <xf numFmtId="0" fontId="11" fillId="0" borderId="66" xfId="0" applyFont="1" applyBorder="1" applyAlignment="1" applyProtection="1">
      <alignment vertical="top" wrapText="1"/>
      <protection locked="0"/>
    </xf>
    <xf numFmtId="0" fontId="11" fillId="0" borderId="17" xfId="0" applyFont="1" applyBorder="1" applyAlignment="1" applyProtection="1">
      <alignment vertical="top" wrapText="1"/>
      <protection locked="0"/>
    </xf>
    <xf numFmtId="0" fontId="11" fillId="24" borderId="66" xfId="0" applyFont="1" applyFill="1" applyBorder="1" applyAlignment="1" applyProtection="1">
      <alignment vertical="top" wrapText="1"/>
      <protection locked="0"/>
    </xf>
    <xf numFmtId="0" fontId="11" fillId="4" borderId="6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0" borderId="16" xfId="0" applyFont="1" applyBorder="1" applyAlignment="1" applyProtection="1">
      <alignment horizontal="left" vertical="top" wrapText="1"/>
      <protection locked="0"/>
    </xf>
    <xf numFmtId="0" fontId="11" fillId="4" borderId="13" xfId="0" applyFont="1" applyFill="1" applyBorder="1" applyAlignment="1">
      <alignment horizontal="left" vertical="top" wrapText="1"/>
    </xf>
    <xf numFmtId="0" fontId="11" fillId="4" borderId="17" xfId="0" applyFont="1" applyFill="1" applyBorder="1" applyAlignment="1">
      <alignment vertical="top" wrapText="1"/>
    </xf>
    <xf numFmtId="0" fontId="13" fillId="0" borderId="0" xfId="0" applyFont="1" applyAlignment="1">
      <alignment horizontal="left"/>
    </xf>
    <xf numFmtId="0" fontId="12" fillId="22" borderId="13" xfId="0" applyFont="1" applyFill="1" applyBorder="1" applyAlignment="1">
      <alignment horizontal="left" vertical="top" wrapText="1"/>
    </xf>
    <xf numFmtId="0" fontId="12" fillId="21" borderId="16" xfId="0" applyFont="1" applyFill="1" applyBorder="1" applyAlignment="1">
      <alignment horizontal="left" vertical="top" wrapText="1"/>
    </xf>
    <xf numFmtId="0" fontId="26" fillId="26" borderId="13" xfId="0" applyFont="1" applyFill="1" applyBorder="1" applyAlignment="1">
      <alignment horizontal="left" vertical="top"/>
    </xf>
    <xf numFmtId="0" fontId="20" fillId="4" borderId="13" xfId="0" applyFont="1" applyFill="1" applyBorder="1" applyAlignment="1">
      <alignment horizontal="left" vertical="top"/>
    </xf>
    <xf numFmtId="0" fontId="14" fillId="12" borderId="13" xfId="0" applyFont="1" applyFill="1" applyBorder="1" applyAlignment="1">
      <alignment horizontal="left" vertical="center"/>
    </xf>
    <xf numFmtId="0" fontId="12" fillId="22" borderId="16" xfId="0" applyFont="1" applyFill="1" applyBorder="1" applyAlignment="1">
      <alignment horizontal="left" vertical="top" wrapText="1"/>
    </xf>
    <xf numFmtId="0" fontId="14" fillId="9" borderId="16" xfId="0" applyFont="1" applyFill="1" applyBorder="1" applyAlignment="1">
      <alignment horizontal="left" vertical="center" wrapText="1"/>
    </xf>
    <xf numFmtId="0" fontId="25" fillId="29" borderId="16" xfId="11" applyFont="1" applyFill="1" applyBorder="1" applyAlignment="1" applyProtection="1">
      <alignment horizontal="left" vertical="top"/>
    </xf>
    <xf numFmtId="0" fontId="10" fillId="7" borderId="16" xfId="0" applyFont="1" applyFill="1" applyBorder="1" applyAlignment="1">
      <alignment horizontal="left" vertical="top"/>
    </xf>
    <xf numFmtId="0" fontId="5" fillId="0" borderId="0" xfId="0" applyFont="1" applyAlignment="1">
      <alignment horizontal="left"/>
    </xf>
    <xf numFmtId="0" fontId="53" fillId="30" borderId="11" xfId="7" applyFont="1" applyFill="1" applyBorder="1" applyAlignment="1">
      <alignment vertical="center" wrapText="1"/>
    </xf>
    <xf numFmtId="0" fontId="53" fillId="30" borderId="12" xfId="7" applyFont="1" applyFill="1" applyBorder="1" applyAlignment="1">
      <alignment vertical="center" wrapText="1"/>
    </xf>
    <xf numFmtId="0" fontId="53" fillId="30" borderId="1" xfId="7" applyFont="1" applyFill="1" applyAlignment="1">
      <alignment vertical="center" wrapText="1"/>
    </xf>
    <xf numFmtId="0" fontId="50" fillId="30" borderId="89" xfId="7" applyFont="1" applyFill="1" applyBorder="1" applyAlignment="1">
      <alignment horizontal="center" vertical="center" wrapText="1"/>
    </xf>
    <xf numFmtId="168" fontId="49" fillId="30" borderId="13" xfId="25" applyNumberFormat="1" applyFont="1" applyFill="1" applyBorder="1" applyAlignment="1">
      <alignment horizontal="center" vertical="center" wrapText="1"/>
    </xf>
    <xf numFmtId="0" fontId="51" fillId="31" borderId="96" xfId="7" applyFont="1" applyFill="1" applyBorder="1" applyAlignment="1">
      <alignment horizontal="left" vertical="center" wrapText="1"/>
    </xf>
    <xf numFmtId="0" fontId="51" fillId="31" borderId="13" xfId="7" applyFont="1" applyFill="1" applyBorder="1" applyAlignment="1">
      <alignment horizontal="left" vertical="center" wrapText="1"/>
    </xf>
    <xf numFmtId="0" fontId="51" fillId="31" borderId="70" xfId="7" applyFont="1" applyFill="1" applyBorder="1" applyAlignment="1">
      <alignment horizontal="left" vertical="center" wrapText="1"/>
    </xf>
    <xf numFmtId="0" fontId="13" fillId="0" borderId="1" xfId="15" applyFont="1"/>
    <xf numFmtId="0" fontId="5" fillId="0" borderId="1" xfId="15" applyFont="1"/>
    <xf numFmtId="0" fontId="5" fillId="0" borderId="1" xfId="15" applyFont="1" applyProtection="1">
      <protection locked="0"/>
    </xf>
    <xf numFmtId="0" fontId="28" fillId="5" borderId="135" xfId="15" applyFont="1" applyFill="1" applyBorder="1" applyAlignment="1">
      <alignment horizontal="center" vertical="center" wrapText="1"/>
    </xf>
    <xf numFmtId="0" fontId="7" fillId="0" borderId="83" xfId="15" applyFont="1" applyBorder="1" applyAlignment="1">
      <alignment vertical="center" wrapText="1"/>
    </xf>
    <xf numFmtId="169" fontId="7" fillId="0" borderId="83" xfId="15" applyNumberFormat="1" applyFont="1" applyBorder="1" applyAlignment="1">
      <alignment vertical="center" wrapText="1"/>
    </xf>
    <xf numFmtId="0" fontId="7" fillId="0" borderId="84" xfId="15" applyFont="1" applyBorder="1" applyAlignment="1">
      <alignment vertical="center" wrapText="1"/>
    </xf>
    <xf numFmtId="0" fontId="6" fillId="3" borderId="26" xfId="15" applyFont="1" applyFill="1" applyBorder="1" applyAlignment="1">
      <alignment vertical="center" wrapText="1"/>
    </xf>
    <xf numFmtId="169" fontId="6" fillId="3" borderId="26" xfId="1" applyNumberFormat="1" applyFont="1" applyFill="1" applyBorder="1" applyAlignment="1">
      <alignment vertical="center" wrapText="1"/>
    </xf>
    <xf numFmtId="0" fontId="8" fillId="0" borderId="1" xfId="15" applyFont="1"/>
    <xf numFmtId="0" fontId="7" fillId="0" borderId="26" xfId="15" applyFont="1" applyBorder="1" applyAlignment="1">
      <alignment vertical="center" wrapText="1"/>
    </xf>
    <xf numFmtId="0" fontId="6" fillId="3" borderId="136" xfId="15" applyFont="1" applyFill="1" applyBorder="1" applyAlignment="1">
      <alignment vertical="center" wrapText="1"/>
    </xf>
    <xf numFmtId="168" fontId="36" fillId="0" borderId="1" xfId="15" applyNumberFormat="1" applyFont="1"/>
    <xf numFmtId="0" fontId="15" fillId="0" borderId="1" xfId="15"/>
    <xf numFmtId="0" fontId="64" fillId="0" borderId="1" xfId="35" applyAlignment="1">
      <alignment vertical="top"/>
    </xf>
    <xf numFmtId="0" fontId="17" fillId="32" borderId="141" xfId="15" applyFont="1" applyFill="1" applyBorder="1" applyAlignment="1">
      <alignment vertical="top" wrapText="1"/>
    </xf>
    <xf numFmtId="0" fontId="17" fillId="32" borderId="142" xfId="15" applyFont="1" applyFill="1" applyBorder="1" applyAlignment="1">
      <alignment vertical="top" wrapText="1"/>
    </xf>
    <xf numFmtId="0" fontId="17" fillId="32" borderId="51" xfId="15" applyFont="1" applyFill="1" applyBorder="1" applyAlignment="1">
      <alignment vertical="top" wrapText="1"/>
    </xf>
    <xf numFmtId="0" fontId="17" fillId="9" borderId="72" xfId="15" applyFont="1" applyFill="1" applyBorder="1" applyAlignment="1">
      <alignment vertical="top" wrapText="1"/>
    </xf>
    <xf numFmtId="0" fontId="17" fillId="9" borderId="72" xfId="15" applyFont="1" applyFill="1" applyBorder="1" applyAlignment="1">
      <alignment horizontal="left" vertical="top" wrapText="1"/>
    </xf>
    <xf numFmtId="0" fontId="17" fillId="9" borderId="141" xfId="15" applyFont="1" applyFill="1" applyBorder="1" applyAlignment="1">
      <alignment horizontal="left" vertical="top" wrapText="1"/>
    </xf>
    <xf numFmtId="0" fontId="17" fillId="9" borderId="93" xfId="15" applyFont="1" applyFill="1" applyBorder="1" applyAlignment="1">
      <alignment vertical="top" wrapText="1"/>
    </xf>
    <xf numFmtId="0" fontId="17" fillId="9" borderId="45" xfId="15" applyFont="1" applyFill="1" applyBorder="1" applyAlignment="1">
      <alignment vertical="top" wrapText="1"/>
    </xf>
    <xf numFmtId="3" fontId="66" fillId="0" borderId="13" xfId="0" applyNumberFormat="1" applyFont="1" applyBorder="1" applyAlignment="1">
      <alignment horizontal="center"/>
    </xf>
    <xf numFmtId="169" fontId="5" fillId="0" borderId="1" xfId="15" applyNumberFormat="1" applyFont="1"/>
    <xf numFmtId="3" fontId="8" fillId="0" borderId="0" xfId="0" applyNumberFormat="1" applyFont="1"/>
    <xf numFmtId="9" fontId="5" fillId="0" borderId="1" xfId="10" applyFont="1" applyBorder="1"/>
    <xf numFmtId="0" fontId="14" fillId="5" borderId="15" xfId="0" applyFont="1" applyFill="1" applyBorder="1" applyAlignment="1">
      <alignment vertical="center" wrapText="1"/>
    </xf>
    <xf numFmtId="0" fontId="1" fillId="0" borderId="1" xfId="31" applyAlignment="1">
      <alignment horizontal="center"/>
    </xf>
    <xf numFmtId="9" fontId="17" fillId="9" borderId="40" xfId="0" applyNumberFormat="1" applyFont="1" applyFill="1" applyBorder="1" applyAlignment="1">
      <alignment horizontal="center" vertical="center" wrapText="1"/>
    </xf>
    <xf numFmtId="9" fontId="17" fillId="9" borderId="70" xfId="0" applyNumberFormat="1" applyFont="1" applyFill="1" applyBorder="1" applyAlignment="1">
      <alignment horizontal="center" vertical="center" wrapText="1"/>
    </xf>
    <xf numFmtId="9" fontId="17" fillId="33" borderId="70" xfId="0" applyNumberFormat="1" applyFont="1" applyFill="1" applyBorder="1" applyAlignment="1">
      <alignment horizontal="center" vertical="center" wrapText="1"/>
    </xf>
    <xf numFmtId="0" fontId="51" fillId="31" borderId="43" xfId="7" applyFont="1" applyFill="1" applyBorder="1" applyAlignment="1">
      <alignment horizontal="left" vertical="center" wrapText="1"/>
    </xf>
    <xf numFmtId="0" fontId="51" fillId="31" borderId="148" xfId="7" applyFont="1" applyFill="1" applyBorder="1" applyAlignment="1">
      <alignment horizontal="left" vertical="center" wrapText="1"/>
    </xf>
    <xf numFmtId="0" fontId="51" fillId="31" borderId="149" xfId="7" applyFont="1" applyFill="1" applyBorder="1" applyAlignment="1">
      <alignment horizontal="left" vertical="center" wrapText="1"/>
    </xf>
    <xf numFmtId="0" fontId="51" fillId="31" borderId="19" xfId="7" applyFont="1" applyFill="1" applyBorder="1" applyAlignment="1">
      <alignment horizontal="left" vertical="center" wrapText="1"/>
    </xf>
    <xf numFmtId="0" fontId="68" fillId="2" borderId="1" xfId="0" applyFont="1" applyFill="1" applyBorder="1" applyAlignment="1" applyProtection="1">
      <alignment horizontal="left" vertical="top" wrapText="1"/>
      <protection locked="0"/>
    </xf>
    <xf numFmtId="0" fontId="70" fillId="10" borderId="17" xfId="0" applyFont="1" applyFill="1" applyBorder="1" applyAlignment="1">
      <alignment horizontal="left" vertical="top" wrapText="1"/>
    </xf>
    <xf numFmtId="0" fontId="70" fillId="4" borderId="17" xfId="0" applyFont="1" applyFill="1" applyBorder="1" applyAlignment="1">
      <alignment horizontal="left" vertical="top" wrapText="1"/>
    </xf>
    <xf numFmtId="0" fontId="70" fillId="24" borderId="66" xfId="0" applyFont="1" applyFill="1" applyBorder="1" applyAlignment="1" applyProtection="1">
      <alignment horizontal="left" vertical="top" wrapText="1"/>
      <protection locked="0"/>
    </xf>
    <xf numFmtId="0" fontId="71" fillId="23" borderId="13" xfId="0" applyFont="1" applyFill="1" applyBorder="1" applyAlignment="1" applyProtection="1">
      <alignment horizontal="left" vertical="top" wrapText="1"/>
      <protection locked="0"/>
    </xf>
    <xf numFmtId="0" fontId="67" fillId="2" borderId="13" xfId="0" applyFont="1" applyFill="1" applyBorder="1" applyAlignment="1" applyProtection="1">
      <alignment horizontal="left" vertical="top" wrapText="1"/>
      <protection locked="0"/>
    </xf>
    <xf numFmtId="0" fontId="71" fillId="25" borderId="13" xfId="0" applyFont="1" applyFill="1" applyBorder="1" applyAlignment="1" applyProtection="1">
      <alignment horizontal="left" vertical="top" wrapText="1"/>
      <protection locked="0"/>
    </xf>
    <xf numFmtId="0" fontId="70" fillId="4" borderId="66" xfId="0" applyFont="1" applyFill="1" applyBorder="1" applyAlignment="1">
      <alignment horizontal="left" vertical="top" wrapText="1"/>
    </xf>
    <xf numFmtId="0" fontId="70" fillId="0" borderId="66" xfId="0" applyFont="1" applyBorder="1" applyAlignment="1" applyProtection="1">
      <alignment horizontal="left" vertical="top" wrapText="1"/>
      <protection locked="0"/>
    </xf>
    <xf numFmtId="0" fontId="70" fillId="4" borderId="66" xfId="0" applyFont="1" applyFill="1" applyBorder="1" applyAlignment="1">
      <alignment vertical="top" wrapText="1"/>
    </xf>
    <xf numFmtId="0" fontId="70" fillId="0" borderId="66" xfId="0" applyFont="1" applyBorder="1" applyAlignment="1" applyProtection="1">
      <alignment vertical="top" wrapText="1"/>
      <protection locked="0"/>
    </xf>
    <xf numFmtId="0" fontId="67" fillId="0" borderId="13" xfId="0" applyFont="1" applyBorder="1" applyAlignment="1" applyProtection="1">
      <alignment horizontal="left" vertical="top" wrapText="1"/>
      <protection locked="0"/>
    </xf>
    <xf numFmtId="0" fontId="71" fillId="27" borderId="13" xfId="0" applyFont="1" applyFill="1" applyBorder="1" applyAlignment="1" applyProtection="1">
      <alignment horizontal="left" vertical="top" wrapText="1"/>
      <protection locked="0"/>
    </xf>
    <xf numFmtId="0" fontId="70" fillId="10" borderId="66" xfId="0" applyFont="1" applyFill="1" applyBorder="1" applyAlignment="1">
      <alignment horizontal="left" vertical="top" wrapText="1"/>
    </xf>
    <xf numFmtId="0" fontId="71" fillId="6" borderId="13" xfId="0" applyFont="1" applyFill="1" applyBorder="1" applyAlignment="1" applyProtection="1">
      <alignment horizontal="left" vertical="top" wrapText="1"/>
      <protection locked="0"/>
    </xf>
    <xf numFmtId="0" fontId="69" fillId="11" borderId="13" xfId="0" applyFont="1" applyFill="1" applyBorder="1" applyAlignment="1" applyProtection="1">
      <alignment horizontal="center" vertical="center" wrapText="1"/>
      <protection locked="0"/>
    </xf>
    <xf numFmtId="0" fontId="70" fillId="4" borderId="13" xfId="0" applyFont="1" applyFill="1" applyBorder="1" applyAlignment="1" applyProtection="1">
      <alignment vertical="top" wrapText="1"/>
      <protection locked="0"/>
    </xf>
    <xf numFmtId="168" fontId="69" fillId="28" borderId="13" xfId="5" applyNumberFormat="1" applyFont="1" applyFill="1" applyBorder="1" applyAlignment="1" applyProtection="1">
      <alignment horizontal="left" vertical="top" wrapText="1"/>
      <protection locked="0"/>
    </xf>
    <xf numFmtId="0" fontId="67" fillId="29" borderId="13" xfId="11" applyFont="1" applyFill="1" applyBorder="1" applyAlignment="1" applyProtection="1">
      <alignment vertical="top" wrapText="1"/>
      <protection locked="0"/>
    </xf>
    <xf numFmtId="0" fontId="67" fillId="7" borderId="13" xfId="0" applyFont="1" applyFill="1" applyBorder="1" applyAlignment="1" applyProtection="1">
      <alignment vertical="top" wrapText="1"/>
      <protection locked="0"/>
    </xf>
    <xf numFmtId="168" fontId="70" fillId="19" borderId="13" xfId="5" applyNumberFormat="1" applyFont="1" applyFill="1" applyBorder="1" applyAlignment="1" applyProtection="1">
      <alignment horizontal="right" vertical="top" wrapText="1"/>
      <protection locked="0"/>
    </xf>
    <xf numFmtId="0" fontId="68" fillId="0" borderId="0" xfId="0" applyFont="1" applyProtection="1">
      <protection locked="0"/>
    </xf>
    <xf numFmtId="9" fontId="67" fillId="0" borderId="13" xfId="0" applyNumberFormat="1" applyFont="1" applyBorder="1" applyAlignment="1">
      <alignment vertical="top" wrapText="1"/>
    </xf>
    <xf numFmtId="9" fontId="10" fillId="0" borderId="13" xfId="0" applyNumberFormat="1" applyFont="1" applyBorder="1" applyAlignment="1">
      <alignment vertical="top" wrapText="1"/>
    </xf>
    <xf numFmtId="9" fontId="10" fillId="0" borderId="13" xfId="0" applyNumberFormat="1" applyFont="1" applyBorder="1" applyAlignment="1">
      <alignment horizontal="left" vertical="top" wrapText="1"/>
    </xf>
    <xf numFmtId="0" fontId="10" fillId="0" borderId="72" xfId="0" applyFont="1" applyBorder="1" applyAlignment="1">
      <alignment horizontal="left" vertical="top" wrapText="1"/>
    </xf>
    <xf numFmtId="170" fontId="5" fillId="0" borderId="13" xfId="1" applyNumberFormat="1" applyFont="1" applyFill="1" applyBorder="1" applyAlignment="1" applyProtection="1">
      <alignment horizontal="center" vertical="top"/>
    </xf>
    <xf numFmtId="170" fontId="10" fillId="0" borderId="13" xfId="1" applyNumberFormat="1" applyFont="1" applyFill="1" applyBorder="1" applyAlignment="1" applyProtection="1">
      <alignment horizontal="right" vertical="top" wrapText="1"/>
      <protection locked="0"/>
    </xf>
    <xf numFmtId="167" fontId="10" fillId="31" borderId="13" xfId="0" applyNumberFormat="1" applyFont="1" applyFill="1" applyBorder="1" applyAlignment="1" applyProtection="1">
      <alignment horizontal="left" vertical="top" wrapText="1"/>
      <protection locked="0"/>
    </xf>
    <xf numFmtId="169" fontId="10" fillId="0" borderId="13" xfId="0" applyNumberFormat="1" applyFont="1" applyBorder="1" applyAlignment="1">
      <alignment horizontal="right" vertical="top" wrapText="1"/>
    </xf>
    <xf numFmtId="0" fontId="12" fillId="22" borderId="72" xfId="0" applyFont="1" applyFill="1" applyBorder="1" applyAlignment="1">
      <alignment horizontal="right" vertical="top" wrapText="1"/>
    </xf>
    <xf numFmtId="170" fontId="11" fillId="22" borderId="13" xfId="1" applyNumberFormat="1" applyFont="1" applyFill="1" applyBorder="1" applyAlignment="1" applyProtection="1">
      <alignment horizontal="right" vertical="top" wrapText="1"/>
    </xf>
    <xf numFmtId="169" fontId="11" fillId="22" borderId="13" xfId="0" applyNumberFormat="1" applyFont="1" applyFill="1" applyBorder="1" applyAlignment="1">
      <alignment vertical="top" wrapText="1"/>
    </xf>
    <xf numFmtId="0" fontId="12" fillId="21" borderId="72" xfId="0" applyFont="1" applyFill="1" applyBorder="1" applyAlignment="1">
      <alignment horizontal="right" vertical="top" wrapText="1"/>
    </xf>
    <xf numFmtId="0" fontId="12" fillId="21" borderId="13" xfId="0" applyFont="1" applyFill="1" applyBorder="1" applyAlignment="1">
      <alignment horizontal="right" vertical="top" wrapText="1"/>
    </xf>
    <xf numFmtId="49" fontId="10" fillId="21" borderId="13" xfId="0" applyNumberFormat="1" applyFont="1" applyFill="1" applyBorder="1" applyAlignment="1">
      <alignment horizontal="left" vertical="top" wrapText="1"/>
    </xf>
    <xf numFmtId="170" fontId="11" fillId="21" borderId="13" xfId="1" applyNumberFormat="1" applyFont="1" applyFill="1" applyBorder="1" applyAlignment="1" applyProtection="1">
      <alignment horizontal="right" vertical="top" wrapText="1"/>
    </xf>
    <xf numFmtId="169" fontId="11" fillId="21" borderId="13" xfId="0" applyNumberFormat="1" applyFont="1" applyFill="1" applyBorder="1" applyAlignment="1">
      <alignment vertical="top" wrapText="1"/>
    </xf>
    <xf numFmtId="0" fontId="14" fillId="5" borderId="15" xfId="0" applyFont="1" applyFill="1" applyBorder="1" applyAlignment="1">
      <alignment horizontal="center" vertical="center" wrapText="1"/>
    </xf>
    <xf numFmtId="166" fontId="10" fillId="0" borderId="13" xfId="5" applyFont="1" applyBorder="1" applyAlignment="1" applyProtection="1">
      <alignment horizontal="right" vertical="top" wrapText="1"/>
      <protection locked="0"/>
    </xf>
    <xf numFmtId="0" fontId="50" fillId="30" borderId="17" xfId="7" applyFont="1" applyFill="1" applyBorder="1" applyAlignment="1">
      <alignment horizontal="center" vertical="center" wrapText="1"/>
    </xf>
    <xf numFmtId="0" fontId="49" fillId="30" borderId="143" xfId="7" applyFont="1" applyFill="1" applyBorder="1" applyAlignment="1">
      <alignment horizontal="center" vertical="center" wrapText="1"/>
    </xf>
    <xf numFmtId="0" fontId="51" fillId="31" borderId="65" xfId="7" applyFont="1" applyFill="1" applyBorder="1" applyAlignment="1">
      <alignment horizontal="left" vertical="center" wrapText="1"/>
    </xf>
    <xf numFmtId="0" fontId="51" fillId="31" borderId="93" xfId="7" applyFont="1" applyFill="1" applyBorder="1" applyAlignment="1">
      <alignment horizontal="left" vertical="center" wrapText="1"/>
    </xf>
    <xf numFmtId="0" fontId="51" fillId="31" borderId="135" xfId="7" applyFont="1" applyFill="1" applyBorder="1" applyAlignment="1">
      <alignment horizontal="left" vertical="center" wrapText="1"/>
    </xf>
    <xf numFmtId="0" fontId="51" fillId="31" borderId="72" xfId="7" applyFont="1" applyFill="1" applyBorder="1" applyAlignment="1">
      <alignment horizontal="left" vertical="center" wrapText="1"/>
    </xf>
    <xf numFmtId="0" fontId="51" fillId="31" borderId="45" xfId="7" applyFont="1" applyFill="1" applyBorder="1" applyAlignment="1">
      <alignment horizontal="left" vertical="center" wrapText="1"/>
    </xf>
    <xf numFmtId="0" fontId="51" fillId="31" borderId="153" xfId="7" applyFont="1" applyFill="1" applyBorder="1" applyAlignment="1">
      <alignment horizontal="left" vertical="center" wrapText="1"/>
    </xf>
    <xf numFmtId="0" fontId="51" fillId="0" borderId="148" xfId="31" applyFont="1" applyBorder="1" applyAlignment="1">
      <alignment vertical="center" wrapText="1"/>
    </xf>
    <xf numFmtId="0" fontId="51" fillId="0" borderId="149" xfId="31" applyFont="1" applyBorder="1" applyAlignment="1">
      <alignment vertical="center" wrapText="1"/>
    </xf>
    <xf numFmtId="0" fontId="51" fillId="0" borderId="19" xfId="31" applyFont="1" applyBorder="1" applyAlignment="1">
      <alignment vertical="center" wrapText="1"/>
    </xf>
    <xf numFmtId="164" fontId="51" fillId="31" borderId="144" xfId="1" applyNumberFormat="1" applyFont="1" applyFill="1" applyBorder="1" applyAlignment="1">
      <alignment vertical="center" wrapText="1"/>
    </xf>
    <xf numFmtId="164" fontId="51" fillId="31" borderId="40" xfId="1" applyNumberFormat="1" applyFont="1" applyFill="1" applyBorder="1" applyAlignment="1">
      <alignment vertical="center" wrapText="1"/>
    </xf>
    <xf numFmtId="164" fontId="51" fillId="31" borderId="140" xfId="1" applyNumberFormat="1" applyFont="1" applyFill="1" applyBorder="1" applyAlignment="1">
      <alignment vertical="center" wrapText="1"/>
    </xf>
    <xf numFmtId="0" fontId="51" fillId="31" borderId="42" xfId="7" applyFont="1" applyFill="1" applyBorder="1" applyAlignment="1">
      <alignment horizontal="left" vertical="center" wrapText="1"/>
    </xf>
    <xf numFmtId="0" fontId="51" fillId="31" borderId="147" xfId="7" applyFont="1" applyFill="1" applyBorder="1" applyAlignment="1">
      <alignment horizontal="left" vertical="center" wrapText="1"/>
    </xf>
    <xf numFmtId="0" fontId="51" fillId="31" borderId="69" xfId="7" applyFont="1" applyFill="1" applyBorder="1" applyAlignment="1">
      <alignment horizontal="left" vertical="center" wrapText="1"/>
    </xf>
    <xf numFmtId="164" fontId="51" fillId="31" borderId="48" xfId="1" applyNumberFormat="1" applyFont="1" applyFill="1" applyBorder="1" applyAlignment="1">
      <alignment vertical="center" wrapText="1"/>
    </xf>
    <xf numFmtId="0" fontId="56" fillId="31" borderId="13" xfId="7" applyFont="1" applyFill="1" applyBorder="1" applyAlignment="1">
      <alignment vertical="center" wrapText="1"/>
    </xf>
    <xf numFmtId="0" fontId="56" fillId="31" borderId="13" xfId="7" applyFont="1" applyFill="1" applyBorder="1" applyAlignment="1">
      <alignment horizontal="left" vertical="center" wrapText="1"/>
    </xf>
    <xf numFmtId="0" fontId="56" fillId="31" borderId="65" xfId="7" applyFont="1" applyFill="1" applyBorder="1" applyAlignment="1">
      <alignment vertical="center" wrapText="1"/>
    </xf>
    <xf numFmtId="0" fontId="56" fillId="31" borderId="151" xfId="7" applyFont="1" applyFill="1" applyBorder="1" applyAlignment="1">
      <alignment vertical="center" wrapText="1"/>
    </xf>
    <xf numFmtId="0" fontId="51" fillId="31" borderId="152" xfId="7" applyFont="1" applyFill="1" applyBorder="1" applyAlignment="1">
      <alignment vertical="center" wrapText="1"/>
    </xf>
    <xf numFmtId="0" fontId="51" fillId="31" borderId="152" xfId="7" applyFont="1" applyFill="1" applyBorder="1" applyAlignment="1">
      <alignment horizontal="left" vertical="center" wrapText="1"/>
    </xf>
    <xf numFmtId="164" fontId="51" fillId="31" borderId="152" xfId="1" applyNumberFormat="1" applyFont="1" applyFill="1" applyBorder="1" applyAlignment="1">
      <alignment vertical="center" wrapText="1"/>
    </xf>
    <xf numFmtId="0" fontId="51" fillId="31" borderId="40" xfId="7" applyFont="1" applyFill="1" applyBorder="1" applyAlignment="1">
      <alignment horizontal="left" vertical="center" wrapText="1"/>
    </xf>
    <xf numFmtId="0" fontId="53" fillId="30" borderId="12" xfId="7" applyFont="1" applyFill="1" applyBorder="1" applyAlignment="1">
      <alignment horizontal="center" vertical="center" wrapText="1"/>
    </xf>
    <xf numFmtId="0" fontId="51" fillId="0" borderId="93" xfId="7" applyFont="1" applyBorder="1" applyAlignment="1">
      <alignment horizontal="center" vertical="center" wrapText="1"/>
    </xf>
    <xf numFmtId="0" fontId="51" fillId="0" borderId="96" xfId="7" applyFont="1" applyBorder="1" applyAlignment="1">
      <alignment horizontal="center" vertical="center" wrapText="1"/>
    </xf>
    <xf numFmtId="0" fontId="51" fillId="0" borderId="72" xfId="7" applyFont="1" applyBorder="1" applyAlignment="1">
      <alignment horizontal="center" vertical="center" wrapText="1"/>
    </xf>
    <xf numFmtId="0" fontId="51" fillId="0" borderId="13" xfId="7" applyFont="1" applyBorder="1" applyAlignment="1">
      <alignment horizontal="center" vertical="center" wrapText="1"/>
    </xf>
    <xf numFmtId="0" fontId="51" fillId="0" borderId="45" xfId="7" applyFont="1" applyBorder="1" applyAlignment="1">
      <alignment horizontal="center" vertical="center" wrapText="1"/>
    </xf>
    <xf numFmtId="0" fontId="51" fillId="0" borderId="46" xfId="7" applyFont="1" applyBorder="1" applyAlignment="1">
      <alignment horizontal="center" vertical="center" wrapText="1"/>
    </xf>
    <xf numFmtId="0" fontId="51" fillId="0" borderId="95" xfId="7" applyFont="1" applyBorder="1" applyAlignment="1">
      <alignment horizontal="center" vertical="center" wrapText="1"/>
    </xf>
    <xf numFmtId="0" fontId="51" fillId="0" borderId="17" xfId="7" applyFont="1" applyBorder="1" applyAlignment="1">
      <alignment horizontal="center" vertical="center" wrapText="1"/>
    </xf>
    <xf numFmtId="0" fontId="51" fillId="0" borderId="151" xfId="7" applyFont="1" applyBorder="1" applyAlignment="1">
      <alignment horizontal="center" vertical="center" wrapText="1"/>
    </xf>
    <xf numFmtId="0" fontId="51" fillId="0" borderId="152" xfId="7" applyFont="1" applyBorder="1" applyAlignment="1">
      <alignment horizontal="center" vertical="center" wrapText="1"/>
    </xf>
    <xf numFmtId="0" fontId="51" fillId="0" borderId="86" xfId="7" applyFont="1" applyBorder="1" applyAlignment="1">
      <alignment horizontal="center" vertical="center" wrapText="1"/>
    </xf>
    <xf numFmtId="0" fontId="51" fillId="0" borderId="65" xfId="7" applyFont="1" applyBorder="1" applyAlignment="1">
      <alignment horizontal="center" vertical="center" wrapText="1"/>
    </xf>
    <xf numFmtId="0" fontId="51" fillId="0" borderId="89" xfId="7" applyFont="1" applyBorder="1" applyAlignment="1">
      <alignment horizontal="center" vertical="center" wrapText="1"/>
    </xf>
    <xf numFmtId="0" fontId="51" fillId="0" borderId="70" xfId="7" applyFont="1" applyBorder="1" applyAlignment="1">
      <alignment horizontal="center" vertical="center" wrapText="1"/>
    </xf>
    <xf numFmtId="0" fontId="51" fillId="31" borderId="13" xfId="7" applyFont="1" applyFill="1" applyBorder="1" applyAlignment="1">
      <alignment horizontal="center" vertical="center" wrapText="1"/>
    </xf>
    <xf numFmtId="0" fontId="51" fillId="0" borderId="138" xfId="7" applyFont="1" applyBorder="1" applyAlignment="1">
      <alignment horizontal="center" vertical="center" wrapText="1"/>
    </xf>
    <xf numFmtId="0" fontId="51" fillId="0" borderId="40" xfId="7" applyFont="1" applyBorder="1" applyAlignment="1">
      <alignment horizontal="center" vertical="center" wrapText="1"/>
    </xf>
    <xf numFmtId="0" fontId="0" fillId="0" borderId="0" xfId="0" applyAlignment="1">
      <alignment horizontal="center"/>
    </xf>
    <xf numFmtId="0" fontId="72" fillId="31" borderId="148" xfId="7" applyFont="1" applyFill="1" applyBorder="1" applyAlignment="1">
      <alignment horizontal="left" vertical="center" wrapText="1"/>
    </xf>
    <xf numFmtId="0" fontId="72" fillId="31" borderId="94" xfId="7" applyFont="1" applyFill="1" applyBorder="1" applyAlignment="1">
      <alignment horizontal="left" vertical="center" wrapText="1"/>
    </xf>
    <xf numFmtId="0" fontId="51" fillId="31" borderId="44" xfId="7" applyFont="1" applyFill="1" applyBorder="1" applyAlignment="1">
      <alignment horizontal="left" vertical="center" wrapText="1"/>
    </xf>
    <xf numFmtId="0" fontId="51" fillId="31" borderId="18" xfId="7" applyFont="1" applyFill="1" applyBorder="1" applyAlignment="1">
      <alignment horizontal="left" vertical="center" wrapText="1"/>
    </xf>
    <xf numFmtId="0" fontId="51" fillId="31" borderId="21" xfId="7" applyFont="1" applyFill="1" applyBorder="1" applyAlignment="1">
      <alignment horizontal="left" vertical="center" wrapText="1"/>
    </xf>
    <xf numFmtId="0" fontId="51" fillId="0" borderId="92" xfId="7" applyFont="1" applyBorder="1" applyAlignment="1">
      <alignment horizontal="center" vertical="center" wrapText="1"/>
    </xf>
    <xf numFmtId="0" fontId="51" fillId="0" borderId="97" xfId="7" applyFont="1" applyBorder="1" applyAlignment="1">
      <alignment horizontal="center" vertical="center" wrapText="1"/>
    </xf>
    <xf numFmtId="0" fontId="51" fillId="0" borderId="73" xfId="7" applyFont="1" applyBorder="1" applyAlignment="1">
      <alignment horizontal="center" vertical="center" wrapText="1"/>
    </xf>
    <xf numFmtId="0" fontId="51" fillId="0" borderId="47" xfId="7" applyFont="1" applyBorder="1" applyAlignment="1">
      <alignment horizontal="center" vertical="center" wrapText="1"/>
    </xf>
    <xf numFmtId="0" fontId="73" fillId="0" borderId="0" xfId="0" applyFont="1" applyAlignment="1">
      <alignment horizontal="right"/>
    </xf>
    <xf numFmtId="164" fontId="73" fillId="0" borderId="0" xfId="0" applyNumberFormat="1" applyFont="1" applyAlignment="1">
      <alignment horizontal="center"/>
    </xf>
    <xf numFmtId="0" fontId="51" fillId="0" borderId="94" xfId="7" applyFont="1" applyBorder="1" applyAlignment="1">
      <alignment horizontal="center" vertical="center" wrapText="1"/>
    </xf>
    <xf numFmtId="0" fontId="51" fillId="0" borderId="16" xfId="7" applyFont="1" applyBorder="1" applyAlignment="1">
      <alignment horizontal="center" vertical="center" wrapText="1"/>
    </xf>
    <xf numFmtId="0" fontId="51" fillId="0" borderId="155" xfId="7" applyFont="1" applyBorder="1" applyAlignment="1">
      <alignment horizontal="center" vertical="center" wrapText="1"/>
    </xf>
    <xf numFmtId="0" fontId="51" fillId="31" borderId="6" xfId="7" applyFont="1" applyFill="1" applyBorder="1" applyAlignment="1">
      <alignment horizontal="left" vertical="center" wrapText="1"/>
    </xf>
    <xf numFmtId="0" fontId="51" fillId="0" borderId="71" xfId="7" applyFont="1" applyBorder="1" applyAlignment="1">
      <alignment horizontal="center" vertical="center" wrapText="1"/>
    </xf>
    <xf numFmtId="0" fontId="51" fillId="0" borderId="87" xfId="7" applyFont="1" applyBorder="1" applyAlignment="1">
      <alignment horizontal="center" vertical="center" wrapText="1"/>
    </xf>
    <xf numFmtId="0" fontId="51" fillId="31" borderId="135" xfId="7" applyFont="1" applyFill="1" applyBorder="1" applyAlignment="1">
      <alignment vertical="center" wrapText="1"/>
    </xf>
    <xf numFmtId="0" fontId="51" fillId="0" borderId="150" xfId="31" applyFont="1" applyBorder="1" applyAlignment="1">
      <alignment vertical="center" wrapText="1"/>
    </xf>
    <xf numFmtId="0" fontId="51" fillId="0" borderId="136" xfId="31" applyFont="1" applyBorder="1" applyAlignment="1">
      <alignment vertical="center" wrapText="1"/>
    </xf>
    <xf numFmtId="0" fontId="51" fillId="0" borderId="121" xfId="7" applyFont="1" applyBorder="1" applyAlignment="1">
      <alignment horizontal="center" vertical="center" wrapText="1"/>
    </xf>
    <xf numFmtId="0" fontId="51" fillId="31" borderId="16" xfId="7" applyFont="1" applyFill="1" applyBorder="1" applyAlignment="1">
      <alignment horizontal="center" vertical="center" wrapText="1"/>
    </xf>
    <xf numFmtId="0" fontId="51" fillId="0" borderId="146" xfId="7" applyFont="1" applyBorder="1" applyAlignment="1">
      <alignment horizontal="center" vertical="center" wrapText="1"/>
    </xf>
    <xf numFmtId="0" fontId="51" fillId="0" borderId="23" xfId="31" applyFont="1" applyBorder="1" applyAlignment="1">
      <alignment vertical="center" wrapText="1"/>
    </xf>
    <xf numFmtId="164" fontId="51" fillId="31" borderId="88" xfId="1" applyNumberFormat="1" applyFont="1" applyFill="1" applyBorder="1" applyAlignment="1">
      <alignment vertical="center" wrapText="1"/>
    </xf>
    <xf numFmtId="0" fontId="10" fillId="2" borderId="70" xfId="0" applyFont="1" applyFill="1" applyBorder="1" applyAlignment="1" applyProtection="1">
      <alignment vertical="top" wrapText="1"/>
      <protection locked="0"/>
    </xf>
    <xf numFmtId="0" fontId="10" fillId="2" borderId="40" xfId="0" applyFont="1" applyFill="1" applyBorder="1" applyAlignment="1" applyProtection="1">
      <alignment vertical="top" wrapText="1"/>
      <protection locked="0"/>
    </xf>
    <xf numFmtId="0" fontId="10" fillId="2" borderId="65" xfId="0" applyFont="1" applyFill="1" applyBorder="1" applyAlignment="1" applyProtection="1">
      <alignment vertical="top" wrapText="1"/>
      <protection locked="0"/>
    </xf>
    <xf numFmtId="169" fontId="7" fillId="0" borderId="23" xfId="15" applyNumberFormat="1" applyFont="1" applyBorder="1" applyAlignment="1">
      <alignment vertical="center" wrapText="1"/>
    </xf>
    <xf numFmtId="169" fontId="6" fillId="3" borderId="135" xfId="1" applyNumberFormat="1" applyFont="1" applyFill="1" applyBorder="1" applyAlignment="1">
      <alignment vertical="center" wrapText="1"/>
    </xf>
    <xf numFmtId="0" fontId="29" fillId="5" borderId="39" xfId="7" applyFont="1" applyFill="1" applyBorder="1" applyAlignment="1">
      <alignment horizontal="center" vertical="center" wrapText="1"/>
    </xf>
    <xf numFmtId="0" fontId="29" fillId="5" borderId="24" xfId="7" applyFont="1" applyFill="1" applyBorder="1" applyAlignment="1">
      <alignment horizontal="center" vertical="center" wrapText="1"/>
    </xf>
    <xf numFmtId="0" fontId="33" fillId="8" borderId="42" xfId="7" applyFont="1" applyFill="1" applyBorder="1" applyAlignment="1">
      <alignment horizontal="left" vertical="top" wrapText="1"/>
    </xf>
    <xf numFmtId="0" fontId="33" fillId="8" borderId="43" xfId="7" applyFont="1" applyFill="1" applyBorder="1" applyAlignment="1">
      <alignment horizontal="left" vertical="top" wrapText="1"/>
    </xf>
    <xf numFmtId="0" fontId="33" fillId="8" borderId="44" xfId="7" applyFont="1" applyFill="1" applyBorder="1" applyAlignment="1">
      <alignment horizontal="left" vertical="top" wrapText="1"/>
    </xf>
    <xf numFmtId="0" fontId="29" fillId="5" borderId="8" xfId="7" applyFont="1" applyFill="1" applyBorder="1" applyAlignment="1">
      <alignment horizontal="center" vertical="center" wrapText="1"/>
    </xf>
    <xf numFmtId="0" fontId="29" fillId="5" borderId="9" xfId="7" applyFont="1" applyFill="1" applyBorder="1" applyAlignment="1">
      <alignment horizontal="center" vertical="center" wrapText="1"/>
    </xf>
    <xf numFmtId="168" fontId="29" fillId="5" borderId="8" xfId="8" applyNumberFormat="1" applyFont="1" applyFill="1" applyBorder="1" applyAlignment="1">
      <alignment horizontal="center" vertical="center" wrapText="1"/>
    </xf>
    <xf numFmtId="168" fontId="29" fillId="5" borderId="9" xfId="8" applyNumberFormat="1" applyFont="1" applyFill="1" applyBorder="1" applyAlignment="1">
      <alignment horizontal="center" vertical="center" wrapText="1"/>
    </xf>
    <xf numFmtId="0" fontId="29" fillId="5" borderId="38" xfId="7" applyFont="1" applyFill="1" applyBorder="1" applyAlignment="1">
      <alignment horizontal="center" vertical="center" wrapText="1"/>
    </xf>
    <xf numFmtId="0" fontId="29" fillId="5" borderId="48" xfId="7"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7" fillId="0" borderId="69" xfId="0" applyFont="1" applyBorder="1" applyAlignment="1">
      <alignment horizontal="center"/>
    </xf>
    <xf numFmtId="0" fontId="7" fillId="0" borderId="68" xfId="0" applyFont="1" applyBorder="1" applyAlignment="1">
      <alignment horizontal="center"/>
    </xf>
    <xf numFmtId="0" fontId="7" fillId="0" borderId="21" xfId="0" applyFont="1" applyBorder="1" applyAlignment="1">
      <alignment horizontal="center"/>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5" borderId="32"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168" fontId="45" fillId="0" borderId="45" xfId="0" applyNumberFormat="1" applyFont="1" applyBorder="1" applyAlignment="1">
      <alignment horizontal="center" vertical="center"/>
    </xf>
    <xf numFmtId="168" fontId="45" fillId="0" borderId="47" xfId="0" applyNumberFormat="1" applyFont="1" applyBorder="1" applyAlignment="1">
      <alignment horizontal="center" vertical="center"/>
    </xf>
    <xf numFmtId="0" fontId="14" fillId="5" borderId="15" xfId="0" applyFont="1" applyFill="1" applyBorder="1" applyAlignment="1">
      <alignment vertical="center" wrapText="1"/>
    </xf>
    <xf numFmtId="0" fontId="14" fillId="5" borderId="26" xfId="0" applyFont="1" applyFill="1" applyBorder="1" applyAlignment="1">
      <alignment vertical="center" wrapText="1"/>
    </xf>
    <xf numFmtId="0" fontId="28" fillId="5" borderId="5" xfId="0" applyFont="1" applyFill="1" applyBorder="1" applyAlignment="1">
      <alignment horizontal="center" vertical="center" wrapText="1"/>
    </xf>
    <xf numFmtId="0" fontId="28" fillId="5" borderId="7" xfId="0" applyFont="1" applyFill="1" applyBorder="1" applyAlignment="1">
      <alignment horizontal="center" vertical="center" wrapText="1"/>
    </xf>
    <xf numFmtId="168" fontId="45" fillId="0" borderId="69" xfId="0" applyNumberFormat="1" applyFont="1" applyBorder="1" applyAlignment="1">
      <alignment horizontal="left" vertical="center" indent="1"/>
    </xf>
    <xf numFmtId="168" fontId="45" fillId="0" borderId="21" xfId="0" applyNumberFormat="1" applyFont="1" applyBorder="1" applyAlignment="1">
      <alignment horizontal="left" vertical="center" indent="1"/>
    </xf>
    <xf numFmtId="0" fontId="49" fillId="30" borderId="13" xfId="31" applyFont="1" applyFill="1" applyBorder="1" applyAlignment="1">
      <alignment horizontal="left" vertical="center" wrapText="1"/>
    </xf>
    <xf numFmtId="0" fontId="57" fillId="0" borderId="13" xfId="31" applyFont="1" applyBorder="1" applyAlignment="1">
      <alignment horizontal="right" vertical="center" wrapText="1"/>
    </xf>
    <xf numFmtId="0" fontId="49" fillId="30" borderId="96" xfId="7" applyFont="1" applyFill="1" applyBorder="1" applyAlignment="1">
      <alignment horizontal="center" vertical="center" wrapText="1"/>
    </xf>
    <xf numFmtId="0" fontId="49" fillId="30" borderId="70" xfId="7" applyFont="1" applyFill="1" applyBorder="1" applyAlignment="1">
      <alignment horizontal="center" vertical="center" wrapText="1"/>
    </xf>
    <xf numFmtId="0" fontId="49" fillId="30" borderId="97" xfId="7" applyFont="1" applyFill="1" applyBorder="1" applyAlignment="1">
      <alignment horizontal="center" vertical="center" wrapText="1"/>
    </xf>
    <xf numFmtId="0" fontId="49" fillId="30" borderId="90" xfId="7" applyFont="1" applyFill="1" applyBorder="1" applyAlignment="1">
      <alignment horizontal="center" vertical="center" wrapText="1"/>
    </xf>
    <xf numFmtId="0" fontId="53" fillId="30" borderId="11" xfId="7" applyFont="1" applyFill="1" applyBorder="1" applyAlignment="1">
      <alignment horizontal="left" vertical="center" wrapText="1"/>
    </xf>
    <xf numFmtId="0" fontId="53" fillId="30" borderId="12" xfId="7" applyFont="1" applyFill="1" applyBorder="1" applyAlignment="1">
      <alignment horizontal="left" vertical="center" wrapText="1"/>
    </xf>
    <xf numFmtId="0" fontId="53" fillId="30" borderId="48" xfId="7" applyFont="1" applyFill="1" applyBorder="1" applyAlignment="1">
      <alignment horizontal="left" vertical="center" wrapText="1"/>
    </xf>
    <xf numFmtId="0" fontId="55" fillId="30" borderId="93" xfId="7" applyFont="1" applyFill="1" applyBorder="1" applyAlignment="1">
      <alignment horizontal="center" vertical="center" wrapText="1"/>
    </xf>
    <xf numFmtId="0" fontId="55" fillId="30" borderId="89" xfId="7" applyFont="1" applyFill="1" applyBorder="1" applyAlignment="1">
      <alignment horizontal="center" vertical="center" wrapText="1"/>
    </xf>
    <xf numFmtId="0" fontId="49" fillId="30" borderId="94" xfId="7" applyFont="1" applyFill="1" applyBorder="1" applyAlignment="1">
      <alignment horizontal="center" vertical="center" wrapText="1"/>
    </xf>
    <xf numFmtId="0" fontId="49" fillId="30" borderId="43" xfId="7" applyFont="1" applyFill="1" applyBorder="1" applyAlignment="1">
      <alignment horizontal="center" vertical="center" wrapText="1"/>
    </xf>
    <xf numFmtId="0" fontId="49" fillId="30" borderId="95" xfId="7" applyFont="1" applyFill="1" applyBorder="1" applyAlignment="1">
      <alignment horizontal="center" vertical="center" wrapText="1"/>
    </xf>
    <xf numFmtId="168" fontId="49" fillId="30" borderId="96" xfId="25" applyNumberFormat="1" applyFont="1" applyFill="1" applyBorder="1" applyAlignment="1">
      <alignment horizontal="center" vertical="center" wrapText="1"/>
    </xf>
    <xf numFmtId="0" fontId="56" fillId="31" borderId="93" xfId="7" applyFont="1" applyFill="1" applyBorder="1" applyAlignment="1">
      <alignment horizontal="left" vertical="center" wrapText="1"/>
    </xf>
    <xf numFmtId="0" fontId="1" fillId="0" borderId="72" xfId="31" applyBorder="1" applyAlignment="1">
      <alignment horizontal="left" vertical="center" wrapText="1"/>
    </xf>
    <xf numFmtId="0" fontId="1" fillId="0" borderId="89" xfId="31" applyBorder="1" applyAlignment="1">
      <alignment horizontal="left" vertical="center" wrapText="1"/>
    </xf>
    <xf numFmtId="0" fontId="1" fillId="0" borderId="107" xfId="31" applyBorder="1" applyAlignment="1">
      <alignment horizontal="left" vertical="center" wrapText="1"/>
    </xf>
    <xf numFmtId="0" fontId="51" fillId="31" borderId="38" xfId="7" applyFont="1" applyFill="1" applyBorder="1" applyAlignment="1">
      <alignment horizontal="center" vertical="center" wrapText="1"/>
    </xf>
    <xf numFmtId="0" fontId="52" fillId="0" borderId="40" xfId="31" applyFont="1" applyBorder="1" applyAlignment="1">
      <alignment horizontal="center" vertical="center" wrapText="1"/>
    </xf>
    <xf numFmtId="0" fontId="52" fillId="0" borderId="108" xfId="31" applyFont="1" applyBorder="1" applyAlignment="1">
      <alignment horizontal="center" vertical="center" wrapText="1"/>
    </xf>
    <xf numFmtId="3" fontId="51" fillId="31" borderId="96" xfId="25" applyNumberFormat="1" applyFont="1" applyFill="1" applyBorder="1" applyAlignment="1">
      <alignment horizontal="center" vertical="center" wrapText="1"/>
    </xf>
    <xf numFmtId="3" fontId="1" fillId="0" borderId="13" xfId="31" applyNumberFormat="1" applyBorder="1" applyAlignment="1">
      <alignment horizontal="center" vertical="center" wrapText="1"/>
    </xf>
    <xf numFmtId="3" fontId="1" fillId="0" borderId="70" xfId="31" applyNumberFormat="1" applyBorder="1" applyAlignment="1">
      <alignment horizontal="center" vertical="center" wrapText="1"/>
    </xf>
    <xf numFmtId="3" fontId="1" fillId="0" borderId="111" xfId="31" applyNumberFormat="1" applyBorder="1" applyAlignment="1">
      <alignment horizontal="center" vertical="center" wrapText="1"/>
    </xf>
    <xf numFmtId="3" fontId="57" fillId="31" borderId="96" xfId="25" applyNumberFormat="1" applyFont="1" applyFill="1" applyBorder="1" applyAlignment="1">
      <alignment horizontal="center" vertical="center" wrapText="1"/>
    </xf>
    <xf numFmtId="3" fontId="59" fillId="0" borderId="13" xfId="31" applyNumberFormat="1" applyFont="1" applyBorder="1" applyAlignment="1">
      <alignment horizontal="center" vertical="center" wrapText="1"/>
    </xf>
    <xf numFmtId="3" fontId="59" fillId="0" borderId="70" xfId="31" applyNumberFormat="1" applyFont="1" applyBorder="1" applyAlignment="1">
      <alignment horizontal="center" vertical="center" wrapText="1"/>
    </xf>
    <xf numFmtId="3" fontId="59" fillId="0" borderId="111" xfId="31" applyNumberFormat="1" applyFont="1" applyBorder="1" applyAlignment="1">
      <alignment horizontal="center" vertical="center" wrapText="1"/>
    </xf>
    <xf numFmtId="0" fontId="1" fillId="0" borderId="40" xfId="31" applyBorder="1" applyAlignment="1">
      <alignment horizontal="center" vertical="center" wrapText="1"/>
    </xf>
    <xf numFmtId="0" fontId="1" fillId="0" borderId="108" xfId="31" applyBorder="1" applyAlignment="1">
      <alignment horizontal="center" vertical="center" wrapText="1"/>
    </xf>
    <xf numFmtId="0" fontId="51" fillId="31" borderId="39" xfId="7" applyFont="1" applyFill="1" applyBorder="1" applyAlignment="1">
      <alignment horizontal="center" vertical="center" wrapText="1"/>
    </xf>
    <xf numFmtId="0" fontId="1" fillId="0" borderId="41" xfId="31" applyBorder="1" applyAlignment="1">
      <alignment horizontal="center" vertical="center" wrapText="1"/>
    </xf>
    <xf numFmtId="0" fontId="1" fillId="0" borderId="126" xfId="31" applyBorder="1" applyAlignment="1">
      <alignment horizontal="center" vertical="center" wrapText="1"/>
    </xf>
    <xf numFmtId="3" fontId="57" fillId="31" borderId="102" xfId="25" applyNumberFormat="1" applyFont="1" applyFill="1" applyBorder="1" applyAlignment="1">
      <alignment horizontal="center" vertical="center" wrapText="1"/>
    </xf>
    <xf numFmtId="0" fontId="51" fillId="31" borderId="99" xfId="7" applyFont="1" applyFill="1" applyBorder="1" applyAlignment="1">
      <alignment horizontal="center" vertical="center" wrapText="1"/>
    </xf>
    <xf numFmtId="0" fontId="51" fillId="31" borderId="127" xfId="7" applyFont="1" applyFill="1" applyBorder="1" applyAlignment="1">
      <alignment horizontal="center" vertical="center" wrapText="1"/>
    </xf>
    <xf numFmtId="0" fontId="56" fillId="31" borderId="98" xfId="7" applyFont="1" applyFill="1" applyBorder="1" applyAlignment="1">
      <alignment horizontal="left" vertical="center" wrapText="1"/>
    </xf>
    <xf numFmtId="3" fontId="51" fillId="31" borderId="102" xfId="25" applyNumberFormat="1" applyFont="1" applyFill="1" applyBorder="1" applyAlignment="1">
      <alignment horizontal="center" vertical="center" wrapText="1"/>
    </xf>
    <xf numFmtId="0" fontId="55" fillId="30" borderId="8" xfId="7" applyFont="1" applyFill="1" applyBorder="1" applyAlignment="1">
      <alignment horizontal="left" vertical="center" wrapText="1"/>
    </xf>
    <xf numFmtId="0" fontId="55" fillId="30" borderId="9" xfId="7" applyFont="1" applyFill="1" applyBorder="1" applyAlignment="1">
      <alignment horizontal="left" vertical="center" wrapText="1"/>
    </xf>
    <xf numFmtId="0" fontId="1" fillId="0" borderId="9" xfId="31" applyBorder="1" applyAlignment="1">
      <alignment horizontal="left" vertical="center" wrapText="1"/>
    </xf>
    <xf numFmtId="0" fontId="1" fillId="0" borderId="91" xfId="31" applyBorder="1" applyAlignment="1">
      <alignment horizontal="left" vertical="center" wrapText="1"/>
    </xf>
    <xf numFmtId="0" fontId="55" fillId="30" borderId="114" xfId="7" applyFont="1" applyFill="1" applyBorder="1" applyAlignment="1">
      <alignment horizontal="left" vertical="center" wrapText="1"/>
    </xf>
    <xf numFmtId="0" fontId="55" fillId="30" borderId="115" xfId="7" applyFont="1" applyFill="1" applyBorder="1" applyAlignment="1">
      <alignment horizontal="left" vertical="center" wrapText="1"/>
    </xf>
    <xf numFmtId="0" fontId="1" fillId="0" borderId="115" xfId="31" applyBorder="1" applyAlignment="1">
      <alignment horizontal="left" vertical="center" wrapText="1"/>
    </xf>
    <xf numFmtId="0" fontId="1" fillId="0" borderId="116" xfId="31" applyBorder="1" applyAlignment="1">
      <alignment horizontal="left" vertical="center" wrapText="1"/>
    </xf>
    <xf numFmtId="0" fontId="53" fillId="30" borderId="5" xfId="7" applyFont="1" applyFill="1" applyBorder="1" applyAlignment="1">
      <alignment horizontal="left" vertical="center" wrapText="1"/>
    </xf>
    <xf numFmtId="0" fontId="53" fillId="30" borderId="6" xfId="7" applyFont="1" applyFill="1" applyBorder="1" applyAlignment="1">
      <alignment horizontal="left" vertical="center" wrapText="1"/>
    </xf>
    <xf numFmtId="0" fontId="53" fillId="30" borderId="88" xfId="7" applyFont="1" applyFill="1" applyBorder="1" applyAlignment="1">
      <alignment horizontal="left" vertical="center" wrapText="1"/>
    </xf>
    <xf numFmtId="0" fontId="15" fillId="0" borderId="46" xfId="15" applyBorder="1" applyAlignment="1">
      <alignment horizontal="left" vertical="top" wrapText="1"/>
    </xf>
    <xf numFmtId="0" fontId="15" fillId="0" borderId="47" xfId="15" applyBorder="1" applyAlignment="1">
      <alignment horizontal="left" vertical="top" wrapText="1"/>
    </xf>
    <xf numFmtId="0" fontId="65" fillId="0" borderId="1" xfId="15" applyFont="1" applyAlignment="1">
      <alignment horizontal="left"/>
    </xf>
    <xf numFmtId="0" fontId="15" fillId="0" borderId="96" xfId="15" applyBorder="1" applyAlignment="1">
      <alignment horizontal="left" vertical="top" wrapText="1"/>
    </xf>
    <xf numFmtId="0" fontId="15" fillId="0" borderId="97" xfId="15" applyBorder="1" applyAlignment="1">
      <alignment horizontal="left" vertical="top" wrapText="1"/>
    </xf>
    <xf numFmtId="0" fontId="15" fillId="0" borderId="13" xfId="15" applyBorder="1" applyAlignment="1">
      <alignment horizontal="left" vertical="top" wrapText="1"/>
    </xf>
    <xf numFmtId="0" fontId="15" fillId="0" borderId="73" xfId="15" applyBorder="1" applyAlignment="1">
      <alignment horizontal="left" vertical="top" wrapText="1"/>
    </xf>
    <xf numFmtId="0" fontId="17" fillId="9" borderId="72" xfId="15" applyFont="1" applyFill="1" applyBorder="1" applyAlignment="1">
      <alignment horizontal="left" vertical="top" wrapText="1"/>
    </xf>
    <xf numFmtId="0" fontId="17" fillId="9" borderId="45" xfId="15" applyFont="1" applyFill="1" applyBorder="1" applyAlignment="1">
      <alignment horizontal="left" vertical="top" wrapText="1"/>
    </xf>
    <xf numFmtId="0" fontId="17" fillId="9" borderId="93" xfId="15" applyFont="1" applyFill="1" applyBorder="1" applyAlignment="1">
      <alignment horizontal="left" vertical="top" wrapText="1"/>
    </xf>
    <xf numFmtId="0" fontId="15" fillId="0" borderId="121" xfId="15" applyBorder="1" applyAlignment="1">
      <alignment horizontal="left" vertical="top"/>
    </xf>
    <xf numFmtId="0" fontId="15" fillId="0" borderId="142" xfId="15" applyBorder="1" applyAlignment="1">
      <alignment horizontal="left" vertical="top"/>
    </xf>
    <xf numFmtId="0" fontId="15" fillId="0" borderId="51" xfId="15" applyBorder="1" applyAlignment="1">
      <alignment horizontal="left" vertical="top"/>
    </xf>
    <xf numFmtId="0" fontId="15" fillId="0" borderId="16" xfId="15" applyBorder="1" applyAlignment="1">
      <alignment horizontal="left" vertical="top" wrapText="1"/>
    </xf>
    <xf numFmtId="0" fontId="15" fillId="0" borderId="66" xfId="15" applyBorder="1" applyAlignment="1">
      <alignment horizontal="left" vertical="top" wrapText="1"/>
    </xf>
    <xf numFmtId="0" fontId="15" fillId="0" borderId="18" xfId="15" applyBorder="1" applyAlignment="1">
      <alignment horizontal="left" vertical="top" wrapText="1"/>
    </xf>
    <xf numFmtId="0" fontId="19" fillId="0" borderId="16" xfId="15" applyFont="1" applyBorder="1" applyAlignment="1">
      <alignment horizontal="left" vertical="top" wrapText="1"/>
    </xf>
    <xf numFmtId="0" fontId="15" fillId="0" borderId="1" xfId="15" applyAlignment="1">
      <alignment horizontal="center"/>
    </xf>
    <xf numFmtId="0" fontId="18" fillId="10" borderId="16" xfId="0" applyFont="1" applyFill="1" applyBorder="1" applyAlignment="1">
      <alignment horizontal="left" vertical="top" wrapText="1"/>
    </xf>
    <xf numFmtId="0" fontId="18" fillId="10" borderId="66" xfId="0" applyFont="1" applyFill="1" applyBorder="1" applyAlignment="1">
      <alignment horizontal="left" vertical="top" wrapText="1"/>
    </xf>
    <xf numFmtId="0" fontId="18" fillId="10" borderId="17" xfId="0" applyFont="1" applyFill="1" applyBorder="1" applyAlignment="1">
      <alignment horizontal="left" vertical="top" wrapText="1"/>
    </xf>
    <xf numFmtId="0" fontId="11" fillId="24" borderId="16" xfId="0" applyFont="1" applyFill="1" applyBorder="1" applyAlignment="1" applyProtection="1">
      <alignment horizontal="left" vertical="top" wrapText="1"/>
      <protection locked="0"/>
    </xf>
    <xf numFmtId="0" fontId="11" fillId="24" borderId="66" xfId="0" applyFont="1" applyFill="1" applyBorder="1" applyAlignment="1" applyProtection="1">
      <alignment horizontal="left" vertical="top" wrapText="1"/>
      <protection locked="0"/>
    </xf>
    <xf numFmtId="0" fontId="11" fillId="24" borderId="17" xfId="0"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6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0" borderId="16" xfId="0" applyFont="1" applyBorder="1" applyAlignment="1" applyProtection="1">
      <alignment horizontal="left" vertical="top" wrapText="1"/>
      <protection locked="0"/>
    </xf>
    <xf numFmtId="0" fontId="11" fillId="0" borderId="6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168" fontId="17" fillId="9" borderId="96" xfId="1" applyNumberFormat="1" applyFont="1" applyFill="1" applyBorder="1" applyAlignment="1" applyProtection="1">
      <alignment horizontal="center" vertical="center" wrapText="1"/>
    </xf>
    <xf numFmtId="168" fontId="17" fillId="9" borderId="97" xfId="1" applyNumberFormat="1" applyFont="1" applyFill="1" applyBorder="1" applyAlignment="1" applyProtection="1">
      <alignment horizontal="center" vertical="center" wrapText="1"/>
    </xf>
    <xf numFmtId="9" fontId="17" fillId="9" borderId="38" xfId="0" applyNumberFormat="1" applyFont="1" applyFill="1" applyBorder="1" applyAlignment="1">
      <alignment horizontal="left" vertical="center" wrapText="1"/>
    </xf>
    <xf numFmtId="9" fontId="17" fillId="9" borderId="65" xfId="0" applyNumberFormat="1" applyFont="1" applyFill="1" applyBorder="1" applyAlignment="1">
      <alignment horizontal="left" vertical="center" wrapText="1"/>
    </xf>
    <xf numFmtId="0" fontId="17" fillId="9" borderId="38" xfId="0" applyFont="1" applyFill="1" applyBorder="1" applyAlignment="1">
      <alignment horizontal="left" vertical="center" wrapText="1"/>
    </xf>
    <xf numFmtId="0" fontId="17" fillId="9" borderId="65" xfId="0" applyFont="1" applyFill="1" applyBorder="1" applyAlignment="1">
      <alignment horizontal="left" vertical="center" wrapText="1"/>
    </xf>
    <xf numFmtId="0" fontId="17" fillId="9" borderId="137" xfId="0" applyFont="1" applyFill="1" applyBorder="1" applyAlignment="1">
      <alignment horizontal="left" vertical="center" wrapText="1"/>
    </xf>
    <xf numFmtId="0" fontId="17" fillId="9" borderId="86" xfId="0" applyFont="1" applyFill="1" applyBorder="1" applyAlignment="1">
      <alignment horizontal="left" vertical="center" wrapText="1"/>
    </xf>
    <xf numFmtId="168" fontId="69" fillId="9" borderId="145" xfId="1" applyNumberFormat="1" applyFont="1" applyFill="1" applyBorder="1" applyAlignment="1" applyProtection="1">
      <alignment horizontal="center" vertical="center" wrapText="1"/>
    </xf>
    <xf numFmtId="168" fontId="69" fillId="9" borderId="146" xfId="1" applyNumberFormat="1" applyFont="1" applyFill="1" applyBorder="1" applyAlignment="1" applyProtection="1">
      <alignment horizontal="center" vertical="center" wrapText="1"/>
    </xf>
    <xf numFmtId="9" fontId="17" fillId="9" borderId="94" xfId="0" applyNumberFormat="1" applyFont="1" applyFill="1" applyBorder="1" applyAlignment="1">
      <alignment horizontal="center" vertical="center" wrapText="1"/>
    </xf>
    <xf numFmtId="9" fontId="17" fillId="9" borderId="43" xfId="0" applyNumberFormat="1" applyFont="1" applyFill="1" applyBorder="1" applyAlignment="1">
      <alignment horizontal="center" vertical="center" wrapText="1"/>
    </xf>
    <xf numFmtId="9" fontId="17" fillId="9" borderId="38" xfId="0" applyNumberFormat="1" applyFont="1" applyFill="1" applyBorder="1" applyAlignment="1">
      <alignment horizontal="center" vertical="center" wrapText="1"/>
    </xf>
    <xf numFmtId="9" fontId="17" fillId="9" borderId="65" xfId="0" applyNumberFormat="1" applyFont="1" applyFill="1" applyBorder="1" applyAlignment="1">
      <alignment horizontal="center" vertical="center" wrapText="1"/>
    </xf>
    <xf numFmtId="0" fontId="67" fillId="2" borderId="70" xfId="0" applyFont="1" applyFill="1" applyBorder="1" applyAlignment="1" applyProtection="1">
      <alignment horizontal="left" vertical="top" wrapText="1"/>
      <protection locked="0"/>
    </xf>
    <xf numFmtId="0" fontId="67" fillId="2" borderId="40" xfId="0" applyFont="1" applyFill="1" applyBorder="1" applyAlignment="1" applyProtection="1">
      <alignment horizontal="left" vertical="top" wrapText="1"/>
      <protection locked="0"/>
    </xf>
    <xf numFmtId="0" fontId="67" fillId="2" borderId="65" xfId="0" applyFont="1" applyFill="1" applyBorder="1" applyAlignment="1" applyProtection="1">
      <alignment horizontal="left" vertical="top" wrapText="1"/>
      <protection locked="0"/>
    </xf>
    <xf numFmtId="0" fontId="67" fillId="0" borderId="70" xfId="0" applyFont="1" applyBorder="1" applyAlignment="1" applyProtection="1">
      <alignment horizontal="left" vertical="top" wrapText="1"/>
      <protection locked="0"/>
    </xf>
    <xf numFmtId="0" fontId="67" fillId="0" borderId="65" xfId="0" applyFont="1" applyBorder="1" applyAlignment="1" applyProtection="1">
      <alignment horizontal="left" vertical="top" wrapText="1"/>
      <protection locked="0"/>
    </xf>
    <xf numFmtId="0" fontId="38" fillId="10" borderId="72" xfId="0" applyFont="1" applyFill="1" applyBorder="1" applyAlignment="1">
      <alignment horizontal="left" vertical="top" wrapText="1"/>
    </xf>
    <xf numFmtId="0" fontId="38" fillId="10" borderId="13" xfId="0" applyFont="1" applyFill="1" applyBorder="1" applyAlignment="1">
      <alignment horizontal="left" vertical="top" wrapText="1"/>
    </xf>
    <xf numFmtId="0" fontId="11" fillId="4" borderId="72"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0" borderId="147" xfId="0" applyFont="1" applyBorder="1" applyAlignment="1" applyProtection="1">
      <alignment horizontal="left" vertical="top" wrapText="1"/>
      <protection locked="0"/>
    </xf>
    <xf numFmtId="0" fontId="10" fillId="2" borderId="70" xfId="0" applyFont="1" applyFill="1" applyBorder="1" applyAlignment="1" applyProtection="1">
      <alignment horizontal="center" vertical="top" wrapText="1"/>
      <protection locked="0"/>
    </xf>
    <xf numFmtId="0" fontId="10" fillId="2" borderId="40" xfId="0" applyFont="1" applyFill="1" applyBorder="1" applyAlignment="1" applyProtection="1">
      <alignment horizontal="center" vertical="top" wrapText="1"/>
      <protection locked="0"/>
    </xf>
    <xf numFmtId="0" fontId="10" fillId="2" borderId="65" xfId="0" applyFont="1" applyFill="1" applyBorder="1" applyAlignment="1" applyProtection="1">
      <alignment horizontal="center" vertical="top" wrapText="1"/>
      <protection locked="0"/>
    </xf>
    <xf numFmtId="164" fontId="51" fillId="31" borderId="40" xfId="1" applyNumberFormat="1" applyFont="1" applyFill="1" applyBorder="1" applyAlignment="1">
      <alignment horizontal="center" vertical="center" wrapText="1"/>
    </xf>
    <xf numFmtId="164" fontId="51" fillId="31" borderId="140" xfId="1" applyNumberFormat="1" applyFont="1" applyFill="1" applyBorder="1" applyAlignment="1">
      <alignment horizontal="center" vertical="center" wrapText="1"/>
    </xf>
    <xf numFmtId="0" fontId="1" fillId="0" borderId="1" xfId="31" applyAlignment="1">
      <alignment horizontal="center"/>
    </xf>
    <xf numFmtId="0" fontId="55" fillId="30" borderId="67" xfId="7" applyFont="1" applyFill="1" applyBorder="1" applyAlignment="1">
      <alignment horizontal="left" vertical="center" wrapText="1"/>
    </xf>
    <xf numFmtId="0" fontId="55" fillId="30" borderId="11" xfId="7" applyFont="1" applyFill="1" applyBorder="1" applyAlignment="1">
      <alignment horizontal="left" vertical="center" wrapText="1"/>
    </xf>
    <xf numFmtId="0" fontId="49" fillId="30" borderId="9" xfId="7" applyFont="1" applyFill="1" applyBorder="1" applyAlignment="1">
      <alignment horizontal="center" vertical="center" wrapText="1"/>
    </xf>
    <xf numFmtId="0" fontId="49" fillId="30" borderId="1" xfId="7" applyFont="1" applyFill="1" applyAlignment="1">
      <alignment horizontal="center" vertical="center" wrapText="1"/>
    </xf>
    <xf numFmtId="0" fontId="49" fillId="30" borderId="12" xfId="7" applyFont="1" applyFill="1" applyBorder="1" applyAlignment="1">
      <alignment horizontal="center" vertical="center" wrapText="1"/>
    </xf>
    <xf numFmtId="0" fontId="49" fillId="30" borderId="42" xfId="7" applyFont="1" applyFill="1" applyBorder="1" applyAlignment="1">
      <alignment horizontal="center" vertical="center" wrapText="1"/>
    </xf>
    <xf numFmtId="168" fontId="49" fillId="30" borderId="13" xfId="25" applyNumberFormat="1" applyFont="1" applyFill="1" applyBorder="1" applyAlignment="1">
      <alignment horizontal="center" vertical="center" wrapText="1"/>
    </xf>
    <xf numFmtId="0" fontId="56" fillId="31" borderId="137" xfId="7" applyFont="1" applyFill="1" applyBorder="1" applyAlignment="1">
      <alignment horizontal="left" vertical="center" wrapText="1"/>
    </xf>
    <xf numFmtId="0" fontId="56" fillId="31" borderId="138" xfId="7" applyFont="1" applyFill="1" applyBorder="1" applyAlignment="1">
      <alignment horizontal="left" vertical="center" wrapText="1"/>
    </xf>
    <xf numFmtId="0" fontId="56" fillId="31" borderId="139" xfId="7" applyFont="1" applyFill="1" applyBorder="1" applyAlignment="1">
      <alignment horizontal="left" vertical="center" wrapText="1"/>
    </xf>
    <xf numFmtId="0" fontId="50" fillId="30" borderId="147" xfId="7" applyFont="1" applyFill="1" applyBorder="1" applyAlignment="1">
      <alignment horizontal="center" vertical="center" wrapText="1"/>
    </xf>
    <xf numFmtId="0" fontId="50" fillId="30" borderId="66" xfId="7" applyFont="1" applyFill="1" applyBorder="1" applyAlignment="1">
      <alignment horizontal="center" vertical="center" wrapText="1"/>
    </xf>
    <xf numFmtId="0" fontId="50" fillId="30" borderId="17" xfId="7" applyFont="1" applyFill="1" applyBorder="1" applyAlignment="1">
      <alignment horizontal="center" vertical="center" wrapText="1"/>
    </xf>
    <xf numFmtId="0" fontId="53" fillId="30" borderId="8" xfId="7" applyFont="1" applyFill="1" applyBorder="1" applyAlignment="1">
      <alignment horizontal="left" vertical="center" wrapText="1"/>
    </xf>
    <xf numFmtId="0" fontId="53" fillId="30" borderId="1" xfId="7" applyFont="1" applyFill="1" applyAlignment="1">
      <alignment horizontal="left" vertical="center" wrapText="1"/>
    </xf>
    <xf numFmtId="0" fontId="53" fillId="30" borderId="9" xfId="7" applyFont="1" applyFill="1" applyBorder="1" applyAlignment="1">
      <alignment horizontal="left" vertical="center" wrapText="1"/>
    </xf>
    <xf numFmtId="3" fontId="51" fillId="31" borderId="91" xfId="7" applyNumberFormat="1" applyFont="1" applyFill="1" applyBorder="1" applyAlignment="1">
      <alignment horizontal="center" vertical="center" wrapText="1"/>
    </xf>
    <xf numFmtId="3" fontId="51" fillId="31" borderId="48" xfId="7" applyNumberFormat="1" applyFont="1" applyFill="1" applyBorder="1" applyAlignment="1">
      <alignment horizontal="center" vertical="center" wrapText="1"/>
    </xf>
    <xf numFmtId="164" fontId="51" fillId="31" borderId="91" xfId="1" applyNumberFormat="1" applyFont="1" applyFill="1" applyBorder="1" applyAlignment="1">
      <alignment horizontal="center" vertical="center" wrapText="1"/>
    </xf>
    <xf numFmtId="164" fontId="51" fillId="31" borderId="144" xfId="1" applyNumberFormat="1" applyFont="1" applyFill="1" applyBorder="1" applyAlignment="1">
      <alignment horizontal="center" vertical="center" wrapText="1"/>
    </xf>
    <xf numFmtId="164" fontId="51" fillId="31" borderId="48" xfId="1" applyNumberFormat="1" applyFont="1" applyFill="1" applyBorder="1" applyAlignment="1">
      <alignment horizontal="center" vertical="center" wrapText="1"/>
    </xf>
    <xf numFmtId="3" fontId="51" fillId="31" borderId="38" xfId="7" applyNumberFormat="1" applyFont="1" applyFill="1" applyBorder="1" applyAlignment="1">
      <alignment horizontal="center" vertical="center" wrapText="1"/>
    </xf>
    <xf numFmtId="3" fontId="51" fillId="31" borderId="140" xfId="7" applyNumberFormat="1" applyFont="1" applyFill="1" applyBorder="1" applyAlignment="1">
      <alignment horizontal="center" vertical="center" wrapText="1"/>
    </xf>
    <xf numFmtId="164" fontId="51" fillId="31" borderId="38" xfId="1" applyNumberFormat="1" applyFont="1" applyFill="1" applyBorder="1" applyAlignment="1">
      <alignment horizontal="center" vertical="center" wrapText="1"/>
    </xf>
    <xf numFmtId="164" fontId="51" fillId="31" borderId="137" xfId="1" applyNumberFormat="1" applyFont="1" applyFill="1" applyBorder="1" applyAlignment="1">
      <alignment horizontal="center" vertical="center" wrapText="1"/>
    </xf>
    <xf numFmtId="164" fontId="51" fillId="31" borderId="138" xfId="1" applyNumberFormat="1" applyFont="1" applyFill="1" applyBorder="1" applyAlignment="1">
      <alignment horizontal="center" vertical="center" wrapText="1"/>
    </xf>
    <xf numFmtId="164" fontId="51" fillId="31" borderId="139" xfId="1" applyNumberFormat="1" applyFont="1" applyFill="1" applyBorder="1" applyAlignment="1">
      <alignment horizontal="center" vertical="center" wrapText="1"/>
    </xf>
    <xf numFmtId="164" fontId="51" fillId="31" borderId="10" xfId="1" applyNumberFormat="1" applyFont="1" applyFill="1" applyBorder="1" applyAlignment="1">
      <alignment horizontal="center" vertical="center" wrapText="1"/>
    </xf>
    <xf numFmtId="164" fontId="51" fillId="31" borderId="154" xfId="1" applyNumberFormat="1" applyFont="1" applyFill="1" applyBorder="1" applyAlignment="1">
      <alignment horizontal="center" vertical="center" wrapText="1"/>
    </xf>
    <xf numFmtId="164" fontId="51" fillId="31" borderId="59" xfId="1" applyNumberFormat="1"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23" xfId="0" applyFont="1" applyFill="1" applyBorder="1" applyAlignment="1">
      <alignment horizontal="center" vertical="center" wrapText="1"/>
    </xf>
  </cellXfs>
  <cellStyles count="36">
    <cellStyle name="Accent2" xfId="11" builtinId="33"/>
    <cellStyle name="Accent2 2" xfId="21" xr:uid="{00000000-0005-0000-0000-000001000000}"/>
    <cellStyle name="Comma" xfId="5" builtinId="3"/>
    <cellStyle name="Comma 2" xfId="1" xr:uid="{00000000-0005-0000-0000-000003000000}"/>
    <cellStyle name="Comma 3" xfId="13" xr:uid="{00000000-0005-0000-0000-000004000000}"/>
    <cellStyle name="Comma 3 2" xfId="23" xr:uid="{00000000-0005-0000-0000-000005000000}"/>
    <cellStyle name="Comma 3 2 2" xfId="33" xr:uid="{00000000-0005-0000-0000-000006000000}"/>
    <cellStyle name="Comma 3 3" xfId="28" xr:uid="{00000000-0005-0000-0000-000007000000}"/>
    <cellStyle name="Comma 4 2 2" xfId="8" xr:uid="{00000000-0005-0000-0000-000008000000}"/>
    <cellStyle name="Comma 4 2 2 2" xfId="18" xr:uid="{00000000-0005-0000-0000-000009000000}"/>
    <cellStyle name="Comma 4 2 2 2 2" xfId="30" xr:uid="{00000000-0005-0000-0000-00000A000000}"/>
    <cellStyle name="Comma 4 2 2 3" xfId="25" xr:uid="{00000000-0005-0000-0000-00000B000000}"/>
    <cellStyle name="Currency 2" xfId="4" xr:uid="{00000000-0005-0000-0000-00000C000000}"/>
    <cellStyle name="Hyperlink 2" xfId="35" xr:uid="{1B068D7C-C792-A24D-B9F5-D3FD45227240}"/>
    <cellStyle name="Normal" xfId="0" builtinId="0"/>
    <cellStyle name="Normal 10 2" xfId="15" xr:uid="{00000000-0005-0000-0000-00000E000000}"/>
    <cellStyle name="Normal 2" xfId="2" xr:uid="{00000000-0005-0000-0000-00000F000000}"/>
    <cellStyle name="Normal 2 2 2 2" xfId="24" xr:uid="{00000000-0005-0000-0000-000010000000}"/>
    <cellStyle name="Normal 20" xfId="9" xr:uid="{00000000-0005-0000-0000-000011000000}"/>
    <cellStyle name="Normal 20 2" xfId="19" xr:uid="{00000000-0005-0000-0000-000012000000}"/>
    <cellStyle name="Normal 20 2 2" xfId="31" xr:uid="{00000000-0005-0000-0000-000013000000}"/>
    <cellStyle name="Normal 20 3" xfId="34" xr:uid="{00000000-0005-0000-0000-000014000000}"/>
    <cellStyle name="Normal 20 4" xfId="26" xr:uid="{00000000-0005-0000-0000-000015000000}"/>
    <cellStyle name="Normal 3" xfId="3" xr:uid="{00000000-0005-0000-0000-000016000000}"/>
    <cellStyle name="Normal 3 2" xfId="6" xr:uid="{00000000-0005-0000-0000-000017000000}"/>
    <cellStyle name="Normal 3 2 2" xfId="7" xr:uid="{00000000-0005-0000-0000-000018000000}"/>
    <cellStyle name="Normal 3 2 5" xfId="14" xr:uid="{00000000-0005-0000-0000-000019000000}"/>
    <cellStyle name="Normal 4" xfId="12" xr:uid="{00000000-0005-0000-0000-00001A000000}"/>
    <cellStyle name="Normal 4 2" xfId="16" xr:uid="{00000000-0005-0000-0000-00001B000000}"/>
    <cellStyle name="Normal 4 3" xfId="22" xr:uid="{00000000-0005-0000-0000-00001C000000}"/>
    <cellStyle name="Normal 4 3 2" xfId="32" xr:uid="{00000000-0005-0000-0000-00001D000000}"/>
    <cellStyle name="Normal 4 4" xfId="27" xr:uid="{00000000-0005-0000-0000-00001E000000}"/>
    <cellStyle name="Normal 5" xfId="17" xr:uid="{00000000-0005-0000-0000-00001F000000}"/>
    <cellStyle name="Normal 5 2" xfId="29" xr:uid="{00000000-0005-0000-0000-000020000000}"/>
    <cellStyle name="Per cent" xfId="10" builtinId="5"/>
    <cellStyle name="Percent 2" xfId="20" xr:uid="{00000000-0005-0000-0000-00002200000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6699"/>
      <color rgb="FFFF5050"/>
      <color rgb="FFFF6600"/>
      <color rgb="FFFFFFCC"/>
      <color rgb="FF3366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250507</xdr:colOff>
      <xdr:row>0</xdr:row>
      <xdr:rowOff>922338</xdr:rowOff>
    </xdr:to>
    <xdr:pic>
      <xdr:nvPicPr>
        <xdr:cNvPr id="2" name="Picture 1">
          <a:extLst>
            <a:ext uri="{FF2B5EF4-FFF2-40B4-BE49-F238E27FC236}">
              <a16:creationId xmlns:a16="http://schemas.microsoft.com/office/drawing/2014/main" id="{46E89946-34A6-DC44-A74F-A5279AA53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4136707" cy="903288"/>
        </a:xfrm>
        <a:prstGeom prst="rect">
          <a:avLst/>
        </a:prstGeom>
      </xdr:spPr>
    </xdr:pic>
    <xdr:clientData/>
  </xdr:twoCellAnchor>
  <xdr:twoCellAnchor editAs="oneCell">
    <xdr:from>
      <xdr:col>0</xdr:col>
      <xdr:colOff>0</xdr:colOff>
      <xdr:row>0</xdr:row>
      <xdr:rowOff>0</xdr:rowOff>
    </xdr:from>
    <xdr:to>
      <xdr:col>4</xdr:col>
      <xdr:colOff>239924</xdr:colOff>
      <xdr:row>0</xdr:row>
      <xdr:rowOff>892705</xdr:rowOff>
    </xdr:to>
    <xdr:pic>
      <xdr:nvPicPr>
        <xdr:cNvPr id="3" name="Picture 2">
          <a:extLst>
            <a:ext uri="{FF2B5EF4-FFF2-40B4-BE49-F238E27FC236}">
              <a16:creationId xmlns:a16="http://schemas.microsoft.com/office/drawing/2014/main" id="{13001BB9-DF3C-EA4A-AD5B-A25F6676E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126124" cy="892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1049235</xdr:colOff>
      <xdr:row>230</xdr:row>
      <xdr:rowOff>23026</xdr:rowOff>
    </xdr:from>
    <xdr:to>
      <xdr:col>16</xdr:col>
      <xdr:colOff>5621235</xdr:colOff>
      <xdr:row>245</xdr:row>
      <xdr:rowOff>95665</xdr:rowOff>
    </xdr:to>
    <xdr:graphicFrame macro="">
      <xdr:nvGraphicFramePr>
        <xdr:cNvPr id="2" name="Chart 1">
          <a:extLst>
            <a:ext uri="{FF2B5EF4-FFF2-40B4-BE49-F238E27FC236}">
              <a16:creationId xmlns:a16="http://schemas.microsoft.com/office/drawing/2014/main" id="{87B3CA8C-7BC0-004D-BA0C-5A523F10F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3793807</xdr:colOff>
      <xdr:row>0</xdr:row>
      <xdr:rowOff>893763</xdr:rowOff>
    </xdr:to>
    <xdr:pic>
      <xdr:nvPicPr>
        <xdr:cNvPr id="2" name="Picture 1">
          <a:extLst>
            <a:ext uri="{FF2B5EF4-FFF2-40B4-BE49-F238E27FC236}">
              <a16:creationId xmlns:a16="http://schemas.microsoft.com/office/drawing/2014/main" id="{718E3479-74B0-124E-A21E-8D8F0BD06F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93807" cy="893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ei.dementiev/Desktop/SPOTLIGHT/LA%20Fin/FINAL/Spotlight%20Guatemala%20Budget%20for%20EU%20clean%2020%20Oct%20with%20table%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drei.dementiev/Desktop/SPOTLIGHT/AFRICA%20Fin/Budget%20Zimbabwe%2029%20October%20with%20Table%20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w-dc03/data/Users/HAZEL~1.JOS/AppData/Local/Temp/Rar$DI48.104/GF%20ARVs%20and%20Laboratory%20List%20%20of%20Health%20Products%2011012014%201300h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w-dc03/data/Global%20Fund/New%20Funding%20Model%20-%20HIV/Final%20Summary%20Budget/ZIM-H-UNDP%20%20SB_%20%20BY%20SEMESTER_23Jan2014%20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zw-dc03/data/Global%20Fund/New%20Funding%20Model%20-%20HIV/Grant%20Documents%20-%205%20June%202013/Users/denias.kagande/Desktop/New%20Funding%20model/Pharma_and_Health_Products_list_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nwomen-my.sharepoint.com/Users/sonyathimmaiah/Dropbox/Sonya%20Thimmaiah/Spotlight/Investment%20plan/2018/LAIP/CPs/Argentina/Round%20II/27%20Sept/From%20Teresa/ARG%20Spotlight%20Draft%20BUDGET%20Clean%20for%20EU%2026%20Se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bongani.ncube/Desktop/spotlight/BUDGET%20Template%20Spotlight-With%20links.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undp.sharepoint.com/sites/GFCRSecretariat689/Shared%20Documents/Resources%20and%20Files/01%20Governance%20(EB%20+%20AB)/01%20Executive%20Board/02%20Meeting%20Files/05%20EB%20Nov2021%204th%20Meeting/01%20Briefs/Philippines%20Material/GFCR%20-%20Budget%20and%20Workplan%20Template_2.0.xlsx?2371965D" TargetMode="External"/><Relationship Id="rId1" Type="http://schemas.openxmlformats.org/officeDocument/2006/relationships/externalLinkPath" Target="file:///2371965D/GFCR%20-%20Budget%20and%20Workplan%20Template_2.0.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bluefinancempa.sharepoint.com/sites/BfHOC/Documents%20partages/General/1.7%20HOC%20Finance/Funding/GFCR_UNCDF%20-%202022%20-%20PHI/Contract%202022-2023/PH04_Budget_Workplan_FinalDec15.xlsx" TargetMode="External"/><Relationship Id="rId1" Type="http://schemas.openxmlformats.org/officeDocument/2006/relationships/externalLinkPath" Target="/sites/BfHOC/Documents%20partages/General/1.7%20HOC%20Finance/Funding/GFCR_UNCDF%20-%202022%20-%20PHI/Contract%202022-2023/PH04_Budget_Workplan_FinalDec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sheetName val="B. Budget by UNDG Categories"/>
      <sheetName val="C. Budget by Outcome "/>
      <sheetName val="D. EU Elligible Costs"/>
      <sheetName val="outcomes"/>
      <sheetName val="Dropdown"/>
    </sheetNames>
    <sheetDataSet>
      <sheetData sheetId="0"/>
      <sheetData sheetId="1"/>
      <sheetData sheetId="2">
        <row r="1">
          <cell r="E1">
            <v>0</v>
          </cell>
          <cell r="K1">
            <v>0</v>
          </cell>
          <cell r="M1">
            <v>0</v>
          </cell>
          <cell r="N1">
            <v>0</v>
          </cell>
        </row>
        <row r="2">
          <cell r="E2">
            <v>0</v>
          </cell>
          <cell r="K2">
            <v>0</v>
          </cell>
          <cell r="M2">
            <v>0</v>
          </cell>
          <cell r="N2">
            <v>0</v>
          </cell>
        </row>
        <row r="3">
          <cell r="E3">
            <v>0</v>
          </cell>
          <cell r="K3">
            <v>0</v>
          </cell>
          <cell r="M3">
            <v>0</v>
          </cell>
          <cell r="N3">
            <v>0</v>
          </cell>
        </row>
        <row r="4">
          <cell r="E4">
            <v>0</v>
          </cell>
          <cell r="K4">
            <v>0</v>
          </cell>
          <cell r="M4">
            <v>0</v>
          </cell>
          <cell r="N4">
            <v>0</v>
          </cell>
        </row>
        <row r="5">
          <cell r="E5">
            <v>0</v>
          </cell>
          <cell r="K5">
            <v>0</v>
          </cell>
          <cell r="M5">
            <v>0</v>
          </cell>
          <cell r="N5">
            <v>0</v>
          </cell>
        </row>
        <row r="6">
          <cell r="E6">
            <v>0</v>
          </cell>
          <cell r="K6">
            <v>0</v>
          </cell>
          <cell r="M6">
            <v>0</v>
          </cell>
          <cell r="N6">
            <v>0</v>
          </cell>
        </row>
        <row r="7">
          <cell r="E7">
            <v>0</v>
          </cell>
          <cell r="K7">
            <v>0</v>
          </cell>
          <cell r="M7">
            <v>0</v>
          </cell>
          <cell r="N7">
            <v>0</v>
          </cell>
        </row>
        <row r="8">
          <cell r="E8">
            <v>0</v>
          </cell>
          <cell r="K8">
            <v>0</v>
          </cell>
          <cell r="M8">
            <v>0</v>
          </cell>
          <cell r="N8">
            <v>0</v>
          </cell>
        </row>
        <row r="9">
          <cell r="E9">
            <v>0</v>
          </cell>
          <cell r="K9">
            <v>0</v>
          </cell>
          <cell r="M9">
            <v>0</v>
          </cell>
          <cell r="N9">
            <v>0</v>
          </cell>
        </row>
        <row r="10">
          <cell r="E10">
            <v>0</v>
          </cell>
          <cell r="K10">
            <v>0</v>
          </cell>
          <cell r="M10">
            <v>0</v>
          </cell>
          <cell r="N10">
            <v>0</v>
          </cell>
        </row>
        <row r="11">
          <cell r="E11">
            <v>0</v>
          </cell>
          <cell r="K11">
            <v>0</v>
          </cell>
          <cell r="M11">
            <v>0</v>
          </cell>
          <cell r="N11" t="str">
            <v xml:space="preserve"> </v>
          </cell>
        </row>
        <row r="12">
          <cell r="E12">
            <v>0</v>
          </cell>
          <cell r="K12">
            <v>0</v>
          </cell>
          <cell r="M12">
            <v>0</v>
          </cell>
          <cell r="N12">
            <v>0</v>
          </cell>
        </row>
        <row r="13">
          <cell r="E13">
            <v>0</v>
          </cell>
          <cell r="K13">
            <v>0</v>
          </cell>
          <cell r="M13">
            <v>0</v>
          </cell>
          <cell r="N13">
            <v>0</v>
          </cell>
        </row>
        <row r="14">
          <cell r="E14">
            <v>0</v>
          </cell>
          <cell r="K14">
            <v>0</v>
          </cell>
          <cell r="M14">
            <v>0</v>
          </cell>
          <cell r="N14">
            <v>0</v>
          </cell>
        </row>
        <row r="15">
          <cell r="E15">
            <v>0</v>
          </cell>
          <cell r="K15">
            <v>0</v>
          </cell>
          <cell r="M15">
            <v>0</v>
          </cell>
          <cell r="N15">
            <v>0</v>
          </cell>
        </row>
        <row r="16">
          <cell r="E16">
            <v>0</v>
          </cell>
          <cell r="K16">
            <v>0</v>
          </cell>
          <cell r="M16">
            <v>0</v>
          </cell>
          <cell r="N16">
            <v>0</v>
          </cell>
        </row>
        <row r="17">
          <cell r="E17">
            <v>0</v>
          </cell>
          <cell r="K17">
            <v>0</v>
          </cell>
          <cell r="M17">
            <v>0</v>
          </cell>
          <cell r="N17">
            <v>0</v>
          </cell>
        </row>
        <row r="18">
          <cell r="E18" t="str">
            <v>RUNO 
(one RUNO per Activity only)</v>
          </cell>
          <cell r="K18" t="str">
            <v>UNDG Budget Category (1-7)</v>
          </cell>
          <cell r="M18" t="str">
            <v>Total Spotlight 
Phase I 
(USD)</v>
          </cell>
          <cell r="N18" t="str">
            <v>Total Agencies Contributions
(USD)</v>
          </cell>
        </row>
        <row r="19">
          <cell r="E19">
            <v>0</v>
          </cell>
          <cell r="K19">
            <v>0</v>
          </cell>
          <cell r="M19">
            <v>0</v>
          </cell>
          <cell r="N19">
            <v>0</v>
          </cell>
        </row>
        <row r="20">
          <cell r="E20">
            <v>0</v>
          </cell>
          <cell r="K20">
            <v>0</v>
          </cell>
          <cell r="M20">
            <v>0</v>
          </cell>
          <cell r="N20">
            <v>0</v>
          </cell>
        </row>
        <row r="21">
          <cell r="E21">
            <v>0</v>
          </cell>
          <cell r="K21">
            <v>0</v>
          </cell>
          <cell r="M21">
            <v>0</v>
          </cell>
          <cell r="N21">
            <v>0</v>
          </cell>
        </row>
        <row r="22">
          <cell r="E22" t="str">
            <v>UN Women</v>
          </cell>
          <cell r="K22">
            <v>0</v>
          </cell>
          <cell r="M22">
            <v>0</v>
          </cell>
          <cell r="N22">
            <v>0</v>
          </cell>
        </row>
        <row r="23">
          <cell r="E23" t="str">
            <v>UN Women</v>
          </cell>
          <cell r="K23">
            <v>1</v>
          </cell>
          <cell r="M23">
            <v>0</v>
          </cell>
          <cell r="N23">
            <v>5000</v>
          </cell>
        </row>
        <row r="24">
          <cell r="E24" t="str">
            <v>UN Women</v>
          </cell>
          <cell r="K24">
            <v>2</v>
          </cell>
          <cell r="M24">
            <v>2500</v>
          </cell>
          <cell r="N24">
            <v>2500</v>
          </cell>
        </row>
        <row r="25">
          <cell r="E25" t="str">
            <v>UN Women</v>
          </cell>
          <cell r="K25">
            <v>3</v>
          </cell>
          <cell r="M25">
            <v>1800</v>
          </cell>
          <cell r="N25">
            <v>2700</v>
          </cell>
        </row>
        <row r="26">
          <cell r="E26" t="str">
            <v>UN Women</v>
          </cell>
          <cell r="K26">
            <v>3</v>
          </cell>
          <cell r="M26">
            <v>2500</v>
          </cell>
          <cell r="N26">
            <v>1500</v>
          </cell>
        </row>
        <row r="27">
          <cell r="E27" t="str">
            <v>UN Women</v>
          </cell>
          <cell r="K27">
            <v>4</v>
          </cell>
          <cell r="M27">
            <v>10000</v>
          </cell>
          <cell r="N27">
            <v>2500</v>
          </cell>
        </row>
        <row r="28">
          <cell r="E28" t="str">
            <v>UN Women</v>
          </cell>
          <cell r="K28">
            <v>5</v>
          </cell>
          <cell r="M28">
            <v>4359.6100000000006</v>
          </cell>
          <cell r="N28">
            <v>0</v>
          </cell>
        </row>
        <row r="29">
          <cell r="E29" t="str">
            <v>UN Women</v>
          </cell>
          <cell r="K29">
            <v>6</v>
          </cell>
          <cell r="M29">
            <v>7184</v>
          </cell>
          <cell r="N29">
            <v>0</v>
          </cell>
        </row>
        <row r="30">
          <cell r="E30" t="str">
            <v>UN Women</v>
          </cell>
          <cell r="K30">
            <v>7</v>
          </cell>
          <cell r="M30">
            <v>15000</v>
          </cell>
          <cell r="N30">
            <v>0</v>
          </cell>
        </row>
        <row r="31">
          <cell r="E31">
            <v>0</v>
          </cell>
          <cell r="K31">
            <v>0</v>
          </cell>
          <cell r="M31">
            <v>43343.61</v>
          </cell>
          <cell r="N31">
            <v>14200</v>
          </cell>
        </row>
        <row r="32">
          <cell r="E32" t="str">
            <v>UNICEF</v>
          </cell>
          <cell r="K32">
            <v>0</v>
          </cell>
          <cell r="M32">
            <v>0</v>
          </cell>
          <cell r="N32">
            <v>0</v>
          </cell>
        </row>
        <row r="33">
          <cell r="E33" t="str">
            <v>UNICEF</v>
          </cell>
          <cell r="K33">
            <v>1</v>
          </cell>
          <cell r="M33">
            <v>0</v>
          </cell>
          <cell r="N33">
            <v>11000</v>
          </cell>
        </row>
        <row r="34">
          <cell r="E34" t="str">
            <v>UNICEF</v>
          </cell>
          <cell r="K34">
            <v>4</v>
          </cell>
          <cell r="M34">
            <v>9575.0500000000011</v>
          </cell>
          <cell r="N34">
            <v>5000</v>
          </cell>
        </row>
        <row r="35">
          <cell r="E35" t="str">
            <v>UNICEF</v>
          </cell>
          <cell r="K35">
            <v>5</v>
          </cell>
          <cell r="M35">
            <v>0</v>
          </cell>
          <cell r="N35">
            <v>2000</v>
          </cell>
        </row>
        <row r="36">
          <cell r="E36" t="str">
            <v>UNICEF</v>
          </cell>
          <cell r="K36">
            <v>6</v>
          </cell>
          <cell r="M36">
            <v>9616</v>
          </cell>
          <cell r="N36">
            <v>0</v>
          </cell>
        </row>
        <row r="37">
          <cell r="E37">
            <v>0</v>
          </cell>
          <cell r="K37">
            <v>0</v>
          </cell>
          <cell r="M37">
            <v>19191.050000000003</v>
          </cell>
          <cell r="N37">
            <v>18000</v>
          </cell>
        </row>
        <row r="38">
          <cell r="E38" t="str">
            <v>UN Women</v>
          </cell>
          <cell r="K38">
            <v>0</v>
          </cell>
          <cell r="M38">
            <v>0</v>
          </cell>
          <cell r="N38">
            <v>0</v>
          </cell>
        </row>
        <row r="39">
          <cell r="E39" t="str">
            <v>UN Women</v>
          </cell>
          <cell r="K39">
            <v>1</v>
          </cell>
          <cell r="M39">
            <v>0</v>
          </cell>
          <cell r="N39">
            <v>10000</v>
          </cell>
        </row>
        <row r="40">
          <cell r="E40" t="str">
            <v>UN Women</v>
          </cell>
          <cell r="K40">
            <v>2</v>
          </cell>
          <cell r="M40">
            <v>4426.5599999999995</v>
          </cell>
          <cell r="N40">
            <v>5000</v>
          </cell>
        </row>
        <row r="41">
          <cell r="E41" t="str">
            <v>UN Women</v>
          </cell>
          <cell r="K41">
            <v>3</v>
          </cell>
          <cell r="M41">
            <v>0</v>
          </cell>
          <cell r="N41">
            <v>4500</v>
          </cell>
        </row>
        <row r="42">
          <cell r="E42" t="str">
            <v>UN Women</v>
          </cell>
          <cell r="K42">
            <v>4</v>
          </cell>
          <cell r="M42">
            <v>5000</v>
          </cell>
          <cell r="N42">
            <v>5000</v>
          </cell>
        </row>
        <row r="43">
          <cell r="E43" t="str">
            <v>UN Women</v>
          </cell>
          <cell r="K43">
            <v>5</v>
          </cell>
          <cell r="M43">
            <v>0</v>
          </cell>
          <cell r="N43">
            <v>3000</v>
          </cell>
        </row>
        <row r="44">
          <cell r="E44" t="str">
            <v>UN Women</v>
          </cell>
          <cell r="K44">
            <v>6</v>
          </cell>
          <cell r="M44">
            <v>35000</v>
          </cell>
          <cell r="N44">
            <v>17500</v>
          </cell>
        </row>
        <row r="45">
          <cell r="E45" t="str">
            <v>UN Women</v>
          </cell>
          <cell r="K45">
            <v>7</v>
          </cell>
          <cell r="M45">
            <v>4500</v>
          </cell>
          <cell r="N45">
            <v>0</v>
          </cell>
        </row>
        <row r="46">
          <cell r="E46">
            <v>0</v>
          </cell>
          <cell r="K46">
            <v>0</v>
          </cell>
          <cell r="M46">
            <v>48926.559999999998</v>
          </cell>
          <cell r="N46">
            <v>45000</v>
          </cell>
        </row>
        <row r="47">
          <cell r="E47" t="str">
            <v>UN Women</v>
          </cell>
          <cell r="K47">
            <v>0</v>
          </cell>
          <cell r="M47">
            <v>0</v>
          </cell>
          <cell r="N47">
            <v>0</v>
          </cell>
        </row>
        <row r="48">
          <cell r="E48" t="str">
            <v>UN Women</v>
          </cell>
          <cell r="K48">
            <v>1</v>
          </cell>
          <cell r="M48">
            <v>0</v>
          </cell>
          <cell r="N48">
            <v>2200</v>
          </cell>
        </row>
        <row r="49">
          <cell r="E49" t="str">
            <v>UN Women</v>
          </cell>
          <cell r="K49">
            <v>2</v>
          </cell>
          <cell r="M49">
            <v>4707.8599999999997</v>
          </cell>
          <cell r="N49">
            <v>2500</v>
          </cell>
        </row>
        <row r="50">
          <cell r="E50" t="str">
            <v>UN Women</v>
          </cell>
          <cell r="K50">
            <v>3</v>
          </cell>
          <cell r="M50">
            <v>2857.8999999999996</v>
          </cell>
          <cell r="N50">
            <v>1500</v>
          </cell>
        </row>
        <row r="51">
          <cell r="E51" t="str">
            <v>UN Women</v>
          </cell>
          <cell r="K51">
            <v>4</v>
          </cell>
          <cell r="M51">
            <v>20000</v>
          </cell>
          <cell r="N51">
            <v>0</v>
          </cell>
        </row>
        <row r="52">
          <cell r="E52" t="str">
            <v>UN Women</v>
          </cell>
          <cell r="K52">
            <v>5</v>
          </cell>
          <cell r="M52">
            <v>2000</v>
          </cell>
          <cell r="N52">
            <v>0</v>
          </cell>
        </row>
        <row r="53">
          <cell r="E53" t="str">
            <v>UN Women</v>
          </cell>
          <cell r="K53">
            <v>6</v>
          </cell>
          <cell r="M53">
            <v>8783</v>
          </cell>
          <cell r="N53">
            <v>0</v>
          </cell>
        </row>
        <row r="54">
          <cell r="E54" t="str">
            <v>UN Women</v>
          </cell>
          <cell r="K54">
            <v>7</v>
          </cell>
          <cell r="M54">
            <v>6600</v>
          </cell>
          <cell r="N54">
            <v>0</v>
          </cell>
        </row>
        <row r="55">
          <cell r="E55">
            <v>0</v>
          </cell>
          <cell r="K55">
            <v>0</v>
          </cell>
          <cell r="M55">
            <v>44948.759999999995</v>
          </cell>
          <cell r="N55">
            <v>6200</v>
          </cell>
        </row>
        <row r="56">
          <cell r="E56">
            <v>0</v>
          </cell>
          <cell r="K56">
            <v>0</v>
          </cell>
          <cell r="M56">
            <v>156409.97999999998</v>
          </cell>
          <cell r="N56">
            <v>83400</v>
          </cell>
        </row>
        <row r="57">
          <cell r="E57">
            <v>0</v>
          </cell>
          <cell r="K57">
            <v>0</v>
          </cell>
          <cell r="M57">
            <v>0</v>
          </cell>
          <cell r="N57">
            <v>0</v>
          </cell>
        </row>
        <row r="58">
          <cell r="E58" t="str">
            <v>UN Women</v>
          </cell>
          <cell r="K58">
            <v>0</v>
          </cell>
          <cell r="M58">
            <v>0</v>
          </cell>
          <cell r="N58">
            <v>0</v>
          </cell>
        </row>
        <row r="59">
          <cell r="E59" t="str">
            <v>UN Women</v>
          </cell>
          <cell r="K59">
            <v>2</v>
          </cell>
          <cell r="M59">
            <v>1165.7600000000002</v>
          </cell>
          <cell r="N59">
            <v>1500</v>
          </cell>
        </row>
        <row r="60">
          <cell r="E60" t="str">
            <v>UN Women</v>
          </cell>
          <cell r="K60">
            <v>3</v>
          </cell>
          <cell r="M60">
            <v>500</v>
          </cell>
          <cell r="N60">
            <v>1000</v>
          </cell>
        </row>
        <row r="61">
          <cell r="E61" t="str">
            <v>UN Women</v>
          </cell>
          <cell r="K61">
            <v>4</v>
          </cell>
          <cell r="M61">
            <v>5000</v>
          </cell>
          <cell r="N61">
            <v>5000</v>
          </cell>
        </row>
        <row r="62">
          <cell r="E62" t="str">
            <v>UN Women</v>
          </cell>
          <cell r="K62">
            <v>4</v>
          </cell>
          <cell r="M62">
            <v>7000</v>
          </cell>
          <cell r="N62">
            <v>0</v>
          </cell>
        </row>
        <row r="63">
          <cell r="E63" t="str">
            <v>UN Women</v>
          </cell>
          <cell r="K63">
            <v>5</v>
          </cell>
          <cell r="M63">
            <v>264</v>
          </cell>
          <cell r="N63">
            <v>1736</v>
          </cell>
        </row>
        <row r="64">
          <cell r="E64" t="str">
            <v>UN Women</v>
          </cell>
          <cell r="K64">
            <v>7</v>
          </cell>
          <cell r="M64">
            <v>6600</v>
          </cell>
          <cell r="N64">
            <v>0</v>
          </cell>
        </row>
        <row r="65">
          <cell r="E65">
            <v>0</v>
          </cell>
          <cell r="K65">
            <v>0</v>
          </cell>
          <cell r="M65">
            <v>20529.760000000002</v>
          </cell>
          <cell r="N65">
            <v>9236</v>
          </cell>
        </row>
        <row r="66">
          <cell r="E66" t="str">
            <v>UN Women</v>
          </cell>
          <cell r="K66">
            <v>0</v>
          </cell>
          <cell r="M66">
            <v>0</v>
          </cell>
          <cell r="N66">
            <v>0</v>
          </cell>
        </row>
        <row r="67">
          <cell r="E67" t="str">
            <v>UN Women</v>
          </cell>
          <cell r="K67">
            <v>3</v>
          </cell>
          <cell r="M67">
            <v>300</v>
          </cell>
          <cell r="N67">
            <v>1200</v>
          </cell>
        </row>
        <row r="68">
          <cell r="E68" t="str">
            <v>UN Women</v>
          </cell>
          <cell r="K68">
            <v>5</v>
          </cell>
          <cell r="M68">
            <v>521.26600000000008</v>
          </cell>
          <cell r="N68">
            <v>1400</v>
          </cell>
        </row>
        <row r="69">
          <cell r="E69" t="str">
            <v>UN Women</v>
          </cell>
          <cell r="K69">
            <v>6</v>
          </cell>
          <cell r="M69">
            <v>10043</v>
          </cell>
          <cell r="N69">
            <v>0</v>
          </cell>
        </row>
        <row r="70">
          <cell r="E70" t="str">
            <v>UN Women</v>
          </cell>
          <cell r="K70">
            <v>7</v>
          </cell>
          <cell r="M70">
            <v>2200</v>
          </cell>
          <cell r="N70">
            <v>0</v>
          </cell>
        </row>
        <row r="71">
          <cell r="E71">
            <v>0</v>
          </cell>
          <cell r="K71">
            <v>0</v>
          </cell>
          <cell r="M71">
            <v>13064.266</v>
          </cell>
          <cell r="N71">
            <v>2600</v>
          </cell>
        </row>
        <row r="72">
          <cell r="E72" t="str">
            <v>UN Women</v>
          </cell>
          <cell r="K72">
            <v>0</v>
          </cell>
          <cell r="M72">
            <v>0</v>
          </cell>
          <cell r="N72">
            <v>0</v>
          </cell>
        </row>
        <row r="73">
          <cell r="E73" t="str">
            <v>UN Women</v>
          </cell>
          <cell r="K73">
            <v>1</v>
          </cell>
          <cell r="M73">
            <v>0</v>
          </cell>
          <cell r="N73">
            <v>5500</v>
          </cell>
        </row>
        <row r="74">
          <cell r="E74" t="str">
            <v>UN Women</v>
          </cell>
          <cell r="K74">
            <v>2</v>
          </cell>
          <cell r="M74">
            <v>0</v>
          </cell>
          <cell r="N74">
            <v>1500</v>
          </cell>
        </row>
        <row r="75">
          <cell r="E75" t="str">
            <v>UN Women</v>
          </cell>
          <cell r="K75">
            <v>3</v>
          </cell>
          <cell r="M75">
            <v>300</v>
          </cell>
          <cell r="N75">
            <v>1200</v>
          </cell>
        </row>
        <row r="76">
          <cell r="E76" t="str">
            <v>UN Women</v>
          </cell>
          <cell r="K76">
            <v>5</v>
          </cell>
          <cell r="M76">
            <v>0</v>
          </cell>
          <cell r="N76">
            <v>200</v>
          </cell>
        </row>
        <row r="77">
          <cell r="E77" t="str">
            <v>UN Women</v>
          </cell>
          <cell r="K77">
            <v>6</v>
          </cell>
          <cell r="M77">
            <v>14064</v>
          </cell>
          <cell r="N77">
            <v>0</v>
          </cell>
        </row>
        <row r="78">
          <cell r="E78" t="str">
            <v>UN Women</v>
          </cell>
          <cell r="K78">
            <v>7</v>
          </cell>
          <cell r="M78">
            <v>5180.88</v>
          </cell>
          <cell r="N78">
            <v>0</v>
          </cell>
        </row>
        <row r="79">
          <cell r="E79">
            <v>0</v>
          </cell>
          <cell r="K79">
            <v>0</v>
          </cell>
          <cell r="M79">
            <v>19544.88</v>
          </cell>
          <cell r="N79">
            <v>8400</v>
          </cell>
        </row>
        <row r="80">
          <cell r="E80" t="str">
            <v>UN Women</v>
          </cell>
          <cell r="K80">
            <v>0</v>
          </cell>
          <cell r="M80">
            <v>0</v>
          </cell>
          <cell r="N80">
            <v>0</v>
          </cell>
        </row>
        <row r="81">
          <cell r="E81" t="str">
            <v>UN Women</v>
          </cell>
          <cell r="K81">
            <v>1</v>
          </cell>
          <cell r="M81">
            <v>0</v>
          </cell>
          <cell r="N81">
            <v>11000</v>
          </cell>
        </row>
        <row r="82">
          <cell r="E82" t="str">
            <v>UN Women</v>
          </cell>
          <cell r="K82">
            <v>2</v>
          </cell>
          <cell r="M82">
            <v>1199.24</v>
          </cell>
          <cell r="N82">
            <v>0</v>
          </cell>
        </row>
        <row r="83">
          <cell r="E83" t="str">
            <v>UN Women</v>
          </cell>
          <cell r="K83">
            <v>3</v>
          </cell>
          <cell r="M83">
            <v>300</v>
          </cell>
          <cell r="N83">
            <v>1200</v>
          </cell>
        </row>
        <row r="84">
          <cell r="E84" t="str">
            <v>UN Women</v>
          </cell>
          <cell r="K84">
            <v>4</v>
          </cell>
          <cell r="M84">
            <v>5000</v>
          </cell>
          <cell r="N84">
            <v>0</v>
          </cell>
        </row>
        <row r="85">
          <cell r="E85" t="str">
            <v>UN Women</v>
          </cell>
          <cell r="K85">
            <v>5</v>
          </cell>
          <cell r="M85">
            <v>942</v>
          </cell>
          <cell r="N85">
            <v>1158</v>
          </cell>
        </row>
        <row r="86">
          <cell r="E86" t="str">
            <v>UN Women</v>
          </cell>
          <cell r="K86">
            <v>7</v>
          </cell>
          <cell r="M86">
            <v>5500</v>
          </cell>
          <cell r="N86">
            <v>0</v>
          </cell>
        </row>
        <row r="87">
          <cell r="E87">
            <v>0</v>
          </cell>
          <cell r="K87">
            <v>0</v>
          </cell>
          <cell r="M87">
            <v>12941.24</v>
          </cell>
          <cell r="N87">
            <v>13358</v>
          </cell>
        </row>
        <row r="88">
          <cell r="E88">
            <v>0</v>
          </cell>
          <cell r="K88">
            <v>0</v>
          </cell>
          <cell r="M88">
            <v>66080.146000000008</v>
          </cell>
          <cell r="N88">
            <v>33594</v>
          </cell>
        </row>
        <row r="89">
          <cell r="E89">
            <v>0</v>
          </cell>
          <cell r="K89">
            <v>0</v>
          </cell>
          <cell r="M89">
            <v>0</v>
          </cell>
          <cell r="N89">
            <v>0</v>
          </cell>
        </row>
        <row r="90">
          <cell r="E90" t="str">
            <v>UN Women</v>
          </cell>
          <cell r="K90">
            <v>0</v>
          </cell>
          <cell r="M90">
            <v>0</v>
          </cell>
          <cell r="N90">
            <v>0</v>
          </cell>
        </row>
        <row r="91">
          <cell r="E91" t="str">
            <v>UN Women</v>
          </cell>
          <cell r="K91">
            <v>1</v>
          </cell>
          <cell r="M91">
            <v>0</v>
          </cell>
          <cell r="N91">
            <v>13750</v>
          </cell>
        </row>
        <row r="92">
          <cell r="E92" t="str">
            <v>UN Women</v>
          </cell>
          <cell r="K92">
            <v>2</v>
          </cell>
          <cell r="M92">
            <v>4052.91</v>
          </cell>
          <cell r="N92">
            <v>0</v>
          </cell>
        </row>
        <row r="93">
          <cell r="E93" t="str">
            <v>UN Women</v>
          </cell>
          <cell r="K93">
            <v>3</v>
          </cell>
          <cell r="M93">
            <v>1000</v>
          </cell>
          <cell r="N93">
            <v>1000</v>
          </cell>
        </row>
        <row r="94">
          <cell r="E94" t="str">
            <v>UN Women</v>
          </cell>
          <cell r="K94">
            <v>4</v>
          </cell>
          <cell r="M94">
            <v>6600</v>
          </cell>
          <cell r="N94">
            <v>0</v>
          </cell>
        </row>
        <row r="95">
          <cell r="E95" t="str">
            <v>UN Women</v>
          </cell>
          <cell r="K95">
            <v>5</v>
          </cell>
          <cell r="M95">
            <v>1205</v>
          </cell>
          <cell r="N95">
            <v>0</v>
          </cell>
        </row>
        <row r="96">
          <cell r="E96" t="str">
            <v>UN Women</v>
          </cell>
          <cell r="K96">
            <v>6</v>
          </cell>
          <cell r="M96">
            <v>8775</v>
          </cell>
          <cell r="N96">
            <v>0</v>
          </cell>
        </row>
        <row r="97">
          <cell r="E97" t="str">
            <v>UN Women</v>
          </cell>
          <cell r="K97">
            <v>7</v>
          </cell>
          <cell r="M97">
            <v>2750</v>
          </cell>
          <cell r="N97">
            <v>0</v>
          </cell>
        </row>
        <row r="98">
          <cell r="E98">
            <v>0</v>
          </cell>
          <cell r="K98">
            <v>0</v>
          </cell>
          <cell r="M98">
            <v>24382.91</v>
          </cell>
          <cell r="N98">
            <v>14750</v>
          </cell>
        </row>
        <row r="99">
          <cell r="E99" t="str">
            <v>UN Women</v>
          </cell>
          <cell r="K99">
            <v>0</v>
          </cell>
          <cell r="M99">
            <v>0</v>
          </cell>
          <cell r="N99">
            <v>0</v>
          </cell>
        </row>
        <row r="100">
          <cell r="E100" t="str">
            <v>UN Women</v>
          </cell>
          <cell r="K100">
            <v>1</v>
          </cell>
          <cell r="M100">
            <v>0</v>
          </cell>
          <cell r="N100">
            <v>5500</v>
          </cell>
        </row>
        <row r="101">
          <cell r="E101" t="str">
            <v>UN Women</v>
          </cell>
          <cell r="K101">
            <v>2</v>
          </cell>
          <cell r="M101">
            <v>3000</v>
          </cell>
          <cell r="N101">
            <v>1500</v>
          </cell>
        </row>
        <row r="102">
          <cell r="E102" t="str">
            <v>UN Women</v>
          </cell>
          <cell r="K102">
            <v>3</v>
          </cell>
          <cell r="M102">
            <v>0</v>
          </cell>
          <cell r="N102">
            <v>1000</v>
          </cell>
        </row>
        <row r="103">
          <cell r="E103" t="str">
            <v>UN Women</v>
          </cell>
          <cell r="K103">
            <v>4</v>
          </cell>
          <cell r="M103">
            <v>14328.36</v>
          </cell>
          <cell r="N103">
            <v>1170</v>
          </cell>
        </row>
        <row r="104">
          <cell r="E104" t="str">
            <v>UN Women</v>
          </cell>
          <cell r="K104">
            <v>5</v>
          </cell>
          <cell r="M104">
            <v>1000</v>
          </cell>
          <cell r="N104">
            <v>0</v>
          </cell>
        </row>
        <row r="105">
          <cell r="E105" t="str">
            <v>UN Women</v>
          </cell>
          <cell r="K105">
            <v>7</v>
          </cell>
          <cell r="M105">
            <v>5116.09</v>
          </cell>
          <cell r="N105">
            <v>0</v>
          </cell>
        </row>
        <row r="106">
          <cell r="E106">
            <v>0</v>
          </cell>
          <cell r="K106">
            <v>0</v>
          </cell>
          <cell r="M106">
            <v>23444.45</v>
          </cell>
          <cell r="N106">
            <v>9170</v>
          </cell>
        </row>
        <row r="107">
          <cell r="E107" t="str">
            <v>UN Women</v>
          </cell>
          <cell r="K107">
            <v>0</v>
          </cell>
          <cell r="M107">
            <v>0</v>
          </cell>
          <cell r="N107">
            <v>0</v>
          </cell>
        </row>
        <row r="108">
          <cell r="E108" t="str">
            <v>UN Women</v>
          </cell>
          <cell r="K108">
            <v>1</v>
          </cell>
          <cell r="M108">
            <v>0</v>
          </cell>
          <cell r="N108">
            <v>5500</v>
          </cell>
        </row>
        <row r="109">
          <cell r="E109" t="str">
            <v>UN Women</v>
          </cell>
          <cell r="K109">
            <v>2</v>
          </cell>
          <cell r="M109">
            <v>1500</v>
          </cell>
          <cell r="N109">
            <v>4500</v>
          </cell>
        </row>
        <row r="110">
          <cell r="E110" t="str">
            <v>UN Women</v>
          </cell>
          <cell r="K110">
            <v>3</v>
          </cell>
          <cell r="M110">
            <v>500</v>
          </cell>
          <cell r="N110">
            <v>1500</v>
          </cell>
        </row>
        <row r="111">
          <cell r="E111" t="str">
            <v>UN Women</v>
          </cell>
          <cell r="K111">
            <v>4</v>
          </cell>
          <cell r="M111">
            <v>2000</v>
          </cell>
          <cell r="N111">
            <v>1000</v>
          </cell>
        </row>
        <row r="112">
          <cell r="E112" t="str">
            <v>UN Women</v>
          </cell>
          <cell r="K112">
            <v>5</v>
          </cell>
          <cell r="M112">
            <v>160</v>
          </cell>
          <cell r="N112">
            <v>840</v>
          </cell>
        </row>
        <row r="113">
          <cell r="E113" t="str">
            <v>UN Women</v>
          </cell>
          <cell r="K113">
            <v>6</v>
          </cell>
          <cell r="M113">
            <v>40000</v>
          </cell>
          <cell r="N113">
            <v>0</v>
          </cell>
        </row>
        <row r="114">
          <cell r="E114" t="str">
            <v>UN Women</v>
          </cell>
          <cell r="K114">
            <v>7</v>
          </cell>
          <cell r="M114">
            <v>4788.33</v>
          </cell>
          <cell r="N114">
            <v>0</v>
          </cell>
        </row>
        <row r="115">
          <cell r="E115">
            <v>0</v>
          </cell>
          <cell r="K115">
            <v>0</v>
          </cell>
          <cell r="M115">
            <v>48948.33</v>
          </cell>
          <cell r="N115">
            <v>13340</v>
          </cell>
        </row>
        <row r="116">
          <cell r="E116">
            <v>0</v>
          </cell>
          <cell r="K116">
            <v>0</v>
          </cell>
          <cell r="M116">
            <v>96775.69</v>
          </cell>
          <cell r="N116">
            <v>37260</v>
          </cell>
        </row>
        <row r="117">
          <cell r="E117">
            <v>0</v>
          </cell>
          <cell r="K117">
            <v>0</v>
          </cell>
          <cell r="M117">
            <v>319265.81599999999</v>
          </cell>
          <cell r="N117">
            <v>154254</v>
          </cell>
        </row>
        <row r="118">
          <cell r="E118">
            <v>0</v>
          </cell>
          <cell r="K118">
            <v>0</v>
          </cell>
          <cell r="M118">
            <v>0</v>
          </cell>
          <cell r="N118">
            <v>0</v>
          </cell>
        </row>
        <row r="119">
          <cell r="E119">
            <v>0</v>
          </cell>
          <cell r="K119">
            <v>0</v>
          </cell>
          <cell r="M119">
            <v>0</v>
          </cell>
          <cell r="N119">
            <v>0</v>
          </cell>
        </row>
        <row r="120">
          <cell r="E120" t="str">
            <v>UNDP</v>
          </cell>
          <cell r="K120">
            <v>0</v>
          </cell>
          <cell r="M120">
            <v>0</v>
          </cell>
          <cell r="N120">
            <v>0</v>
          </cell>
        </row>
        <row r="121">
          <cell r="E121" t="str">
            <v>UNDP</v>
          </cell>
          <cell r="K121">
            <v>4</v>
          </cell>
          <cell r="M121">
            <v>0</v>
          </cell>
          <cell r="N121">
            <v>19500</v>
          </cell>
        </row>
        <row r="122">
          <cell r="E122" t="str">
            <v>UNDP</v>
          </cell>
          <cell r="K122">
            <v>4</v>
          </cell>
          <cell r="M122">
            <v>0</v>
          </cell>
          <cell r="N122">
            <v>10500</v>
          </cell>
        </row>
        <row r="123">
          <cell r="E123" t="str">
            <v>UNDP</v>
          </cell>
          <cell r="K123">
            <v>4</v>
          </cell>
          <cell r="M123">
            <v>8000</v>
          </cell>
          <cell r="N123">
            <v>0</v>
          </cell>
        </row>
        <row r="124">
          <cell r="E124" t="str">
            <v>UNDP</v>
          </cell>
          <cell r="K124">
            <v>3</v>
          </cell>
          <cell r="M124">
            <v>12000</v>
          </cell>
          <cell r="N124">
            <v>0</v>
          </cell>
        </row>
        <row r="125">
          <cell r="E125" t="str">
            <v>UNDP</v>
          </cell>
          <cell r="K125">
            <v>7</v>
          </cell>
          <cell r="M125">
            <v>20000</v>
          </cell>
          <cell r="N125">
            <v>0</v>
          </cell>
        </row>
        <row r="126">
          <cell r="E126">
            <v>0</v>
          </cell>
          <cell r="K126">
            <v>0</v>
          </cell>
          <cell r="M126">
            <v>40000</v>
          </cell>
          <cell r="N126">
            <v>30000</v>
          </cell>
        </row>
        <row r="127">
          <cell r="E127" t="str">
            <v>UNDP</v>
          </cell>
          <cell r="K127">
            <v>0</v>
          </cell>
          <cell r="M127">
            <v>0</v>
          </cell>
          <cell r="N127">
            <v>0</v>
          </cell>
        </row>
        <row r="128">
          <cell r="E128" t="str">
            <v>UNDP</v>
          </cell>
          <cell r="K128">
            <v>4</v>
          </cell>
          <cell r="M128">
            <v>0</v>
          </cell>
          <cell r="N128">
            <v>13000</v>
          </cell>
        </row>
        <row r="129">
          <cell r="E129" t="str">
            <v>UNDP</v>
          </cell>
          <cell r="K129">
            <v>4</v>
          </cell>
          <cell r="M129">
            <v>0</v>
          </cell>
          <cell r="N129">
            <v>7000</v>
          </cell>
        </row>
        <row r="130">
          <cell r="E130" t="str">
            <v>UNDP</v>
          </cell>
          <cell r="K130">
            <v>4</v>
          </cell>
          <cell r="M130">
            <v>9000</v>
          </cell>
          <cell r="N130">
            <v>0</v>
          </cell>
        </row>
        <row r="131">
          <cell r="E131" t="str">
            <v>UNDP</v>
          </cell>
          <cell r="K131">
            <v>4</v>
          </cell>
          <cell r="M131">
            <v>21000</v>
          </cell>
          <cell r="N131">
            <v>0</v>
          </cell>
        </row>
        <row r="132">
          <cell r="E132" t="str">
            <v>UNDP</v>
          </cell>
          <cell r="K132">
            <v>7</v>
          </cell>
          <cell r="M132">
            <v>10000</v>
          </cell>
          <cell r="N132">
            <v>0</v>
          </cell>
        </row>
        <row r="133">
          <cell r="E133">
            <v>0</v>
          </cell>
          <cell r="K133">
            <v>0</v>
          </cell>
          <cell r="M133">
            <v>40000</v>
          </cell>
          <cell r="N133">
            <v>20000</v>
          </cell>
        </row>
        <row r="134">
          <cell r="E134" t="str">
            <v>UN Women</v>
          </cell>
          <cell r="K134">
            <v>0</v>
          </cell>
          <cell r="M134">
            <v>0</v>
          </cell>
          <cell r="N134">
            <v>0</v>
          </cell>
        </row>
        <row r="135">
          <cell r="E135" t="str">
            <v>UN Women</v>
          </cell>
          <cell r="K135">
            <v>1</v>
          </cell>
          <cell r="M135">
            <v>0</v>
          </cell>
          <cell r="N135">
            <v>16500</v>
          </cell>
        </row>
        <row r="136">
          <cell r="E136" t="str">
            <v>UN Women</v>
          </cell>
          <cell r="K136">
            <v>4</v>
          </cell>
          <cell r="M136">
            <v>15000</v>
          </cell>
          <cell r="N136">
            <v>5000</v>
          </cell>
        </row>
        <row r="137">
          <cell r="E137" t="str">
            <v>UN Women</v>
          </cell>
          <cell r="K137">
            <v>4</v>
          </cell>
          <cell r="M137">
            <v>11000</v>
          </cell>
          <cell r="N137">
            <v>5000</v>
          </cell>
        </row>
        <row r="138">
          <cell r="E138" t="str">
            <v>UN Women</v>
          </cell>
          <cell r="K138">
            <v>2</v>
          </cell>
          <cell r="M138">
            <v>8500</v>
          </cell>
          <cell r="N138">
            <v>1000</v>
          </cell>
        </row>
        <row r="139">
          <cell r="E139" t="str">
            <v>UN Women</v>
          </cell>
          <cell r="K139">
            <v>7</v>
          </cell>
          <cell r="M139">
            <v>4753.3599999999997</v>
          </cell>
          <cell r="N139">
            <v>0</v>
          </cell>
        </row>
        <row r="140">
          <cell r="E140">
            <v>0</v>
          </cell>
          <cell r="K140">
            <v>0</v>
          </cell>
          <cell r="M140">
            <v>39253.360000000001</v>
          </cell>
          <cell r="N140">
            <v>27500</v>
          </cell>
        </row>
        <row r="141">
          <cell r="E141" t="str">
            <v>UNDP</v>
          </cell>
          <cell r="K141">
            <v>0</v>
          </cell>
          <cell r="M141">
            <v>0</v>
          </cell>
          <cell r="N141">
            <v>0</v>
          </cell>
        </row>
        <row r="142">
          <cell r="E142" t="str">
            <v>UNDP</v>
          </cell>
          <cell r="K142">
            <v>4</v>
          </cell>
          <cell r="M142">
            <v>48000</v>
          </cell>
          <cell r="N142">
            <v>0</v>
          </cell>
        </row>
        <row r="143">
          <cell r="E143" t="str">
            <v>UNDP</v>
          </cell>
          <cell r="K143">
            <v>4</v>
          </cell>
          <cell r="M143">
            <v>11999.998800000001</v>
          </cell>
          <cell r="N143">
            <v>0</v>
          </cell>
        </row>
        <row r="144">
          <cell r="E144">
            <v>0</v>
          </cell>
          <cell r="K144">
            <v>0</v>
          </cell>
          <cell r="M144">
            <v>59999.998800000001</v>
          </cell>
          <cell r="N144">
            <v>0</v>
          </cell>
        </row>
        <row r="145">
          <cell r="E145" t="str">
            <v>UNDP</v>
          </cell>
          <cell r="K145">
            <v>0</v>
          </cell>
          <cell r="M145">
            <v>0</v>
          </cell>
          <cell r="N145">
            <v>0</v>
          </cell>
        </row>
        <row r="146">
          <cell r="E146" t="str">
            <v>UNDP</v>
          </cell>
          <cell r="K146">
            <v>4</v>
          </cell>
          <cell r="M146">
            <v>0</v>
          </cell>
          <cell r="N146">
            <v>13000</v>
          </cell>
        </row>
        <row r="147">
          <cell r="E147" t="str">
            <v>UNDP</v>
          </cell>
          <cell r="K147">
            <v>4</v>
          </cell>
          <cell r="M147">
            <v>0</v>
          </cell>
          <cell r="N147">
            <v>7000</v>
          </cell>
        </row>
        <row r="148">
          <cell r="E148" t="str">
            <v>UNDP</v>
          </cell>
          <cell r="K148">
            <v>4</v>
          </cell>
          <cell r="M148">
            <v>16800</v>
          </cell>
          <cell r="N148">
            <v>0</v>
          </cell>
        </row>
        <row r="149">
          <cell r="E149" t="str">
            <v>UNDP</v>
          </cell>
          <cell r="K149">
            <v>7</v>
          </cell>
          <cell r="M149">
            <v>13200</v>
          </cell>
          <cell r="N149">
            <v>0</v>
          </cell>
        </row>
        <row r="150">
          <cell r="E150">
            <v>0</v>
          </cell>
          <cell r="K150">
            <v>0</v>
          </cell>
          <cell r="M150">
            <v>30000</v>
          </cell>
          <cell r="N150">
            <v>20000</v>
          </cell>
        </row>
        <row r="151">
          <cell r="E151" t="str">
            <v>UNDP</v>
          </cell>
          <cell r="K151">
            <v>0</v>
          </cell>
          <cell r="M151">
            <v>0</v>
          </cell>
          <cell r="N151">
            <v>0</v>
          </cell>
        </row>
        <row r="152">
          <cell r="E152" t="str">
            <v>UNDP</v>
          </cell>
          <cell r="K152">
            <v>4</v>
          </cell>
          <cell r="M152">
            <v>0</v>
          </cell>
          <cell r="N152">
            <v>13000</v>
          </cell>
        </row>
        <row r="153">
          <cell r="E153" t="str">
            <v>UNDP</v>
          </cell>
          <cell r="K153">
            <v>4</v>
          </cell>
          <cell r="M153">
            <v>0</v>
          </cell>
          <cell r="N153">
            <v>7000</v>
          </cell>
        </row>
        <row r="154">
          <cell r="E154" t="str">
            <v>UNDP</v>
          </cell>
          <cell r="K154">
            <v>4</v>
          </cell>
          <cell r="M154">
            <v>12000</v>
          </cell>
          <cell r="N154">
            <v>0</v>
          </cell>
        </row>
        <row r="155">
          <cell r="E155" t="str">
            <v>UNDP</v>
          </cell>
          <cell r="K155">
            <v>4</v>
          </cell>
          <cell r="M155">
            <v>8000</v>
          </cell>
          <cell r="N155">
            <v>0</v>
          </cell>
        </row>
        <row r="156">
          <cell r="E156" t="str">
            <v>UNDP</v>
          </cell>
          <cell r="K156">
            <v>7</v>
          </cell>
          <cell r="M156">
            <v>10000</v>
          </cell>
          <cell r="N156">
            <v>0</v>
          </cell>
        </row>
        <row r="157">
          <cell r="E157">
            <v>0</v>
          </cell>
          <cell r="K157">
            <v>0</v>
          </cell>
          <cell r="M157">
            <v>30000</v>
          </cell>
          <cell r="N157">
            <v>20000</v>
          </cell>
        </row>
        <row r="158">
          <cell r="E158" t="str">
            <v>UN Women</v>
          </cell>
          <cell r="K158">
            <v>0</v>
          </cell>
          <cell r="M158">
            <v>0</v>
          </cell>
          <cell r="N158">
            <v>0</v>
          </cell>
        </row>
        <row r="159">
          <cell r="E159" t="str">
            <v>UN Women</v>
          </cell>
          <cell r="K159">
            <v>1</v>
          </cell>
          <cell r="M159">
            <v>0</v>
          </cell>
          <cell r="N159">
            <v>7600</v>
          </cell>
        </row>
        <row r="160">
          <cell r="E160" t="str">
            <v>UN Women</v>
          </cell>
          <cell r="K160">
            <v>2</v>
          </cell>
          <cell r="M160">
            <v>1900</v>
          </cell>
          <cell r="N160">
            <v>0</v>
          </cell>
        </row>
        <row r="161">
          <cell r="E161" t="str">
            <v>UN Women</v>
          </cell>
          <cell r="K161">
            <v>4</v>
          </cell>
          <cell r="M161">
            <v>8773.4760000000006</v>
          </cell>
          <cell r="N161">
            <v>0</v>
          </cell>
        </row>
        <row r="162">
          <cell r="E162" t="str">
            <v>UN Women</v>
          </cell>
          <cell r="K162">
            <v>6</v>
          </cell>
          <cell r="M162">
            <v>15000</v>
          </cell>
          <cell r="N162">
            <v>10000</v>
          </cell>
        </row>
        <row r="163">
          <cell r="E163" t="str">
            <v>UN Women</v>
          </cell>
          <cell r="K163">
            <v>7</v>
          </cell>
          <cell r="M163">
            <v>3800</v>
          </cell>
          <cell r="N163">
            <v>0</v>
          </cell>
        </row>
        <row r="164">
          <cell r="E164">
            <v>0</v>
          </cell>
          <cell r="K164">
            <v>0</v>
          </cell>
          <cell r="M164">
            <v>29473.476000000002</v>
          </cell>
          <cell r="N164">
            <v>17600</v>
          </cell>
        </row>
        <row r="165">
          <cell r="E165" t="str">
            <v>UN Women</v>
          </cell>
          <cell r="K165">
            <v>0</v>
          </cell>
          <cell r="M165">
            <v>0</v>
          </cell>
          <cell r="N165">
            <v>0</v>
          </cell>
        </row>
        <row r="166">
          <cell r="E166" t="str">
            <v>UN Women</v>
          </cell>
          <cell r="K166">
            <v>1</v>
          </cell>
          <cell r="M166">
            <v>0</v>
          </cell>
          <cell r="N166">
            <v>7600</v>
          </cell>
        </row>
        <row r="167">
          <cell r="E167" t="str">
            <v>UN Women</v>
          </cell>
          <cell r="K167">
            <v>4</v>
          </cell>
          <cell r="M167">
            <v>0</v>
          </cell>
          <cell r="N167">
            <v>6200</v>
          </cell>
        </row>
        <row r="168">
          <cell r="E168" t="str">
            <v>UN Women</v>
          </cell>
          <cell r="K168">
            <v>6</v>
          </cell>
          <cell r="M168">
            <v>16200</v>
          </cell>
          <cell r="N168">
            <v>0</v>
          </cell>
        </row>
        <row r="169">
          <cell r="E169" t="str">
            <v>UN Women</v>
          </cell>
          <cell r="K169">
            <v>7</v>
          </cell>
          <cell r="M169">
            <v>3426.12</v>
          </cell>
          <cell r="N169">
            <v>0</v>
          </cell>
        </row>
        <row r="170">
          <cell r="E170">
            <v>0</v>
          </cell>
          <cell r="K170">
            <v>0</v>
          </cell>
          <cell r="M170">
            <v>19626.12</v>
          </cell>
          <cell r="N170">
            <v>13800</v>
          </cell>
        </row>
        <row r="171">
          <cell r="E171" t="str">
            <v>UNDP</v>
          </cell>
          <cell r="K171">
            <v>0</v>
          </cell>
          <cell r="M171">
            <v>0</v>
          </cell>
          <cell r="N171">
            <v>0</v>
          </cell>
        </row>
        <row r="172">
          <cell r="E172" t="str">
            <v>UNDP</v>
          </cell>
          <cell r="K172">
            <v>4</v>
          </cell>
          <cell r="M172">
            <v>11000</v>
          </cell>
          <cell r="N172">
            <v>0</v>
          </cell>
        </row>
        <row r="173">
          <cell r="E173" t="str">
            <v>UNDP</v>
          </cell>
          <cell r="K173">
            <v>4</v>
          </cell>
          <cell r="M173">
            <v>9000</v>
          </cell>
          <cell r="N173">
            <v>0</v>
          </cell>
        </row>
        <row r="174">
          <cell r="E174">
            <v>0</v>
          </cell>
          <cell r="K174">
            <v>0</v>
          </cell>
          <cell r="M174">
            <v>20000</v>
          </cell>
          <cell r="N174">
            <v>0</v>
          </cell>
        </row>
        <row r="175">
          <cell r="E175" t="str">
            <v>UN Women</v>
          </cell>
          <cell r="K175">
            <v>0</v>
          </cell>
          <cell r="M175">
            <v>0</v>
          </cell>
          <cell r="N175">
            <v>0</v>
          </cell>
        </row>
        <row r="176">
          <cell r="E176" t="str">
            <v>UN Women</v>
          </cell>
          <cell r="K176">
            <v>1</v>
          </cell>
          <cell r="M176">
            <v>0</v>
          </cell>
          <cell r="N176">
            <v>3500</v>
          </cell>
        </row>
        <row r="177">
          <cell r="E177" t="str">
            <v>UN Women</v>
          </cell>
          <cell r="K177">
            <v>2</v>
          </cell>
          <cell r="M177">
            <v>1334.08</v>
          </cell>
          <cell r="N177">
            <v>0</v>
          </cell>
        </row>
        <row r="178">
          <cell r="E178" t="str">
            <v>UN Women</v>
          </cell>
          <cell r="K178">
            <v>3</v>
          </cell>
          <cell r="M178">
            <v>1000</v>
          </cell>
          <cell r="N178">
            <v>0</v>
          </cell>
        </row>
        <row r="179">
          <cell r="E179" t="str">
            <v>UN Women</v>
          </cell>
          <cell r="K179">
            <v>4</v>
          </cell>
          <cell r="M179">
            <v>7000</v>
          </cell>
          <cell r="N179">
            <v>0</v>
          </cell>
        </row>
        <row r="180">
          <cell r="E180" t="str">
            <v>UN Women</v>
          </cell>
          <cell r="K180">
            <v>7</v>
          </cell>
          <cell r="M180">
            <v>500</v>
          </cell>
          <cell r="N180">
            <v>1500</v>
          </cell>
        </row>
        <row r="181">
          <cell r="E181">
            <v>0</v>
          </cell>
          <cell r="K181">
            <v>0</v>
          </cell>
          <cell r="M181">
            <v>9834.08</v>
          </cell>
          <cell r="N181">
            <v>5000</v>
          </cell>
        </row>
        <row r="182">
          <cell r="E182" t="str">
            <v>UNDP</v>
          </cell>
          <cell r="K182">
            <v>0</v>
          </cell>
          <cell r="M182">
            <v>0</v>
          </cell>
          <cell r="N182">
            <v>0</v>
          </cell>
        </row>
        <row r="183">
          <cell r="E183" t="str">
            <v>UNDP</v>
          </cell>
          <cell r="K183">
            <v>4</v>
          </cell>
          <cell r="M183">
            <v>0</v>
          </cell>
          <cell r="N183">
            <v>28800</v>
          </cell>
        </row>
        <row r="184">
          <cell r="E184">
            <v>0</v>
          </cell>
          <cell r="K184">
            <v>0</v>
          </cell>
          <cell r="M184">
            <v>0</v>
          </cell>
          <cell r="N184">
            <v>28800</v>
          </cell>
        </row>
        <row r="185">
          <cell r="E185" t="str">
            <v>UN Women</v>
          </cell>
          <cell r="K185">
            <v>0</v>
          </cell>
          <cell r="M185">
            <v>0</v>
          </cell>
          <cell r="N185">
            <v>0</v>
          </cell>
        </row>
        <row r="186">
          <cell r="E186" t="str">
            <v>UN Women</v>
          </cell>
          <cell r="K186">
            <v>0</v>
          </cell>
          <cell r="M186">
            <v>0</v>
          </cell>
          <cell r="N186">
            <v>0</v>
          </cell>
        </row>
        <row r="187">
          <cell r="E187" t="str">
            <v>UN Women</v>
          </cell>
          <cell r="K187">
            <v>4</v>
          </cell>
          <cell r="M187">
            <v>0</v>
          </cell>
          <cell r="N187">
            <v>0</v>
          </cell>
        </row>
        <row r="188">
          <cell r="E188" t="str">
            <v>UN Women</v>
          </cell>
          <cell r="K188">
            <v>4</v>
          </cell>
          <cell r="M188">
            <v>0</v>
          </cell>
          <cell r="N188">
            <v>0</v>
          </cell>
        </row>
        <row r="189">
          <cell r="E189" t="str">
            <v>UN Women</v>
          </cell>
          <cell r="K189">
            <v>2</v>
          </cell>
          <cell r="M189">
            <v>0</v>
          </cell>
          <cell r="N189">
            <v>0</v>
          </cell>
        </row>
        <row r="190">
          <cell r="E190">
            <v>0</v>
          </cell>
          <cell r="K190">
            <v>0</v>
          </cell>
          <cell r="M190">
            <v>0</v>
          </cell>
          <cell r="N190">
            <v>0</v>
          </cell>
        </row>
        <row r="191">
          <cell r="E191">
            <v>0</v>
          </cell>
          <cell r="K191">
            <v>0</v>
          </cell>
          <cell r="M191">
            <v>0</v>
          </cell>
          <cell r="N191">
            <v>0</v>
          </cell>
        </row>
        <row r="192">
          <cell r="E192" t="str">
            <v>UNDP</v>
          </cell>
          <cell r="K192">
            <v>0</v>
          </cell>
          <cell r="M192">
            <v>0</v>
          </cell>
          <cell r="N192">
            <v>0</v>
          </cell>
        </row>
        <row r="193">
          <cell r="E193" t="str">
            <v>UNDP</v>
          </cell>
          <cell r="K193">
            <v>4</v>
          </cell>
          <cell r="M193">
            <v>0</v>
          </cell>
          <cell r="N193">
            <v>26000</v>
          </cell>
        </row>
        <row r="194">
          <cell r="E194" t="str">
            <v>UNDP</v>
          </cell>
          <cell r="K194">
            <v>4</v>
          </cell>
          <cell r="M194">
            <v>0</v>
          </cell>
          <cell r="N194">
            <v>17500</v>
          </cell>
        </row>
        <row r="195">
          <cell r="E195" t="str">
            <v>UNDP</v>
          </cell>
          <cell r="K195">
            <v>4</v>
          </cell>
          <cell r="M195">
            <v>9600</v>
          </cell>
          <cell r="N195">
            <v>0</v>
          </cell>
        </row>
        <row r="196">
          <cell r="E196" t="str">
            <v>UNDP</v>
          </cell>
          <cell r="K196">
            <v>4</v>
          </cell>
          <cell r="M196">
            <v>31200</v>
          </cell>
          <cell r="N196">
            <v>31200</v>
          </cell>
        </row>
        <row r="197">
          <cell r="E197" t="str">
            <v>UNDP</v>
          </cell>
          <cell r="K197">
            <v>4</v>
          </cell>
          <cell r="M197">
            <v>11922.2</v>
          </cell>
          <cell r="N197">
            <v>0</v>
          </cell>
        </row>
        <row r="198">
          <cell r="E198" t="str">
            <v>UNDP</v>
          </cell>
          <cell r="K198">
            <v>4</v>
          </cell>
          <cell r="M198">
            <v>15000</v>
          </cell>
          <cell r="N198">
            <v>0</v>
          </cell>
        </row>
        <row r="199">
          <cell r="E199" t="str">
            <v>UNDP</v>
          </cell>
          <cell r="K199">
            <v>2</v>
          </cell>
          <cell r="M199">
            <v>1678.6</v>
          </cell>
          <cell r="N199">
            <v>0</v>
          </cell>
        </row>
        <row r="200">
          <cell r="E200" t="str">
            <v>UNDP</v>
          </cell>
          <cell r="K200">
            <v>7</v>
          </cell>
          <cell r="M200">
            <v>23315.29</v>
          </cell>
          <cell r="N200">
            <v>0</v>
          </cell>
        </row>
        <row r="201">
          <cell r="E201">
            <v>0</v>
          </cell>
          <cell r="K201">
            <v>0</v>
          </cell>
          <cell r="M201">
            <v>92716.09</v>
          </cell>
          <cell r="N201">
            <v>74700</v>
          </cell>
        </row>
        <row r="202">
          <cell r="E202" t="str">
            <v xml:space="preserve">UNDP </v>
          </cell>
          <cell r="K202">
            <v>0</v>
          </cell>
          <cell r="M202">
            <v>0</v>
          </cell>
          <cell r="N202">
            <v>0</v>
          </cell>
        </row>
        <row r="203">
          <cell r="E203" t="str">
            <v>UNDP</v>
          </cell>
          <cell r="K203">
            <v>4</v>
          </cell>
          <cell r="M203">
            <v>48000</v>
          </cell>
          <cell r="N203">
            <v>0</v>
          </cell>
        </row>
        <row r="204">
          <cell r="E204" t="str">
            <v>UNDP</v>
          </cell>
          <cell r="K204">
            <v>4</v>
          </cell>
          <cell r="M204">
            <v>11999.998800000001</v>
          </cell>
          <cell r="N204">
            <v>0</v>
          </cell>
        </row>
        <row r="205">
          <cell r="E205">
            <v>0</v>
          </cell>
          <cell r="K205">
            <v>0</v>
          </cell>
          <cell r="M205">
            <v>59999.998800000001</v>
          </cell>
          <cell r="N205">
            <v>0</v>
          </cell>
        </row>
        <row r="206">
          <cell r="E206" t="str">
            <v>UNDP</v>
          </cell>
          <cell r="K206">
            <v>0</v>
          </cell>
          <cell r="M206">
            <v>0</v>
          </cell>
          <cell r="N206">
            <v>0</v>
          </cell>
        </row>
        <row r="207">
          <cell r="E207" t="str">
            <v>UNDP</v>
          </cell>
          <cell r="K207">
            <v>4</v>
          </cell>
          <cell r="M207">
            <v>0</v>
          </cell>
          <cell r="N207">
            <v>19500</v>
          </cell>
        </row>
        <row r="208">
          <cell r="E208" t="str">
            <v>UNDP</v>
          </cell>
          <cell r="K208">
            <v>4</v>
          </cell>
          <cell r="M208">
            <v>0</v>
          </cell>
          <cell r="N208">
            <v>10500</v>
          </cell>
        </row>
        <row r="209">
          <cell r="E209" t="str">
            <v>UNDP</v>
          </cell>
          <cell r="K209">
            <v>4</v>
          </cell>
          <cell r="M209">
            <v>9600</v>
          </cell>
          <cell r="N209">
            <v>0</v>
          </cell>
        </row>
        <row r="210">
          <cell r="E210" t="str">
            <v>UNDP</v>
          </cell>
          <cell r="K210">
            <v>4</v>
          </cell>
          <cell r="M210">
            <v>19200</v>
          </cell>
          <cell r="N210">
            <v>0</v>
          </cell>
        </row>
        <row r="211">
          <cell r="E211" t="str">
            <v>UNDP</v>
          </cell>
          <cell r="K211">
            <v>4</v>
          </cell>
          <cell r="M211">
            <v>15000</v>
          </cell>
          <cell r="N211">
            <v>0</v>
          </cell>
        </row>
        <row r="212">
          <cell r="E212" t="str">
            <v>UNDP</v>
          </cell>
          <cell r="K212">
            <v>5</v>
          </cell>
          <cell r="M212">
            <v>15000</v>
          </cell>
          <cell r="N212">
            <v>0</v>
          </cell>
        </row>
        <row r="213">
          <cell r="E213" t="str">
            <v>UNDP</v>
          </cell>
          <cell r="K213">
            <v>3</v>
          </cell>
          <cell r="M213">
            <v>5000</v>
          </cell>
          <cell r="N213">
            <v>0</v>
          </cell>
        </row>
        <row r="214">
          <cell r="E214" t="str">
            <v>UNDP</v>
          </cell>
          <cell r="K214">
            <v>7</v>
          </cell>
          <cell r="M214">
            <v>16200</v>
          </cell>
          <cell r="N214">
            <v>0</v>
          </cell>
        </row>
        <row r="215">
          <cell r="E215">
            <v>0</v>
          </cell>
          <cell r="K215">
            <v>0</v>
          </cell>
          <cell r="M215">
            <v>80000</v>
          </cell>
          <cell r="N215">
            <v>30000</v>
          </cell>
        </row>
        <row r="216">
          <cell r="E216" t="str">
            <v>UN Women</v>
          </cell>
          <cell r="K216">
            <v>0</v>
          </cell>
          <cell r="M216">
            <v>0</v>
          </cell>
          <cell r="N216">
            <v>0</v>
          </cell>
        </row>
        <row r="217">
          <cell r="E217" t="str">
            <v>UN Women</v>
          </cell>
          <cell r="K217">
            <v>1</v>
          </cell>
          <cell r="M217">
            <v>0</v>
          </cell>
          <cell r="N217">
            <v>11000</v>
          </cell>
        </row>
        <row r="218">
          <cell r="E218" t="str">
            <v>UN Women</v>
          </cell>
          <cell r="K218">
            <v>2</v>
          </cell>
          <cell r="M218">
            <v>996.51</v>
          </cell>
          <cell r="N218">
            <v>500</v>
          </cell>
        </row>
        <row r="219">
          <cell r="E219" t="str">
            <v>UN Women</v>
          </cell>
          <cell r="K219">
            <v>3</v>
          </cell>
          <cell r="M219">
            <v>1000</v>
          </cell>
          <cell r="N219">
            <v>2000</v>
          </cell>
        </row>
        <row r="220">
          <cell r="E220" t="str">
            <v>UN Women</v>
          </cell>
          <cell r="K220">
            <v>4</v>
          </cell>
          <cell r="M220">
            <v>5500</v>
          </cell>
          <cell r="N220">
            <v>0</v>
          </cell>
        </row>
        <row r="221">
          <cell r="E221" t="str">
            <v>UN Women</v>
          </cell>
          <cell r="K221">
            <v>5</v>
          </cell>
          <cell r="M221">
            <v>2723.46</v>
          </cell>
          <cell r="N221">
            <v>0</v>
          </cell>
        </row>
        <row r="222">
          <cell r="E222" t="str">
            <v>UN Women</v>
          </cell>
          <cell r="K222">
            <v>7</v>
          </cell>
          <cell r="M222">
            <v>0</v>
          </cell>
          <cell r="N222">
            <v>1500</v>
          </cell>
        </row>
        <row r="223">
          <cell r="E223">
            <v>0</v>
          </cell>
          <cell r="K223">
            <v>0</v>
          </cell>
          <cell r="M223">
            <v>10219.970000000001</v>
          </cell>
          <cell r="N223">
            <v>15000</v>
          </cell>
        </row>
        <row r="224">
          <cell r="E224" t="str">
            <v>UN Women</v>
          </cell>
          <cell r="K224">
            <v>0</v>
          </cell>
          <cell r="M224">
            <v>0</v>
          </cell>
          <cell r="N224">
            <v>0</v>
          </cell>
        </row>
        <row r="225">
          <cell r="E225" t="str">
            <v>UN Women</v>
          </cell>
          <cell r="K225">
            <v>1</v>
          </cell>
          <cell r="M225">
            <v>0</v>
          </cell>
          <cell r="N225">
            <v>22000</v>
          </cell>
        </row>
        <row r="226">
          <cell r="E226" t="str">
            <v>UN Women</v>
          </cell>
          <cell r="K226">
            <v>2</v>
          </cell>
          <cell r="M226">
            <v>2000</v>
          </cell>
          <cell r="N226">
            <v>1000</v>
          </cell>
        </row>
        <row r="227">
          <cell r="E227" t="str">
            <v>UN Women</v>
          </cell>
          <cell r="K227">
            <v>3</v>
          </cell>
          <cell r="M227">
            <v>6964.9439999999995</v>
          </cell>
          <cell r="N227">
            <v>1500</v>
          </cell>
        </row>
        <row r="228">
          <cell r="E228" t="str">
            <v>UN Women</v>
          </cell>
          <cell r="K228">
            <v>5</v>
          </cell>
          <cell r="M228">
            <v>2000</v>
          </cell>
          <cell r="N228">
            <v>2000</v>
          </cell>
        </row>
        <row r="229">
          <cell r="E229" t="str">
            <v>UN Women</v>
          </cell>
          <cell r="K229">
            <v>6</v>
          </cell>
          <cell r="M229">
            <v>10372</v>
          </cell>
          <cell r="N229">
            <v>0</v>
          </cell>
        </row>
        <row r="230">
          <cell r="E230">
            <v>0</v>
          </cell>
          <cell r="K230">
            <v>0</v>
          </cell>
          <cell r="M230">
            <v>21336.944</v>
          </cell>
          <cell r="N230">
            <v>26500</v>
          </cell>
        </row>
        <row r="231">
          <cell r="E231">
            <v>0</v>
          </cell>
          <cell r="K231">
            <v>0</v>
          </cell>
          <cell r="M231">
            <v>0</v>
          </cell>
          <cell r="N231">
            <v>0</v>
          </cell>
        </row>
        <row r="232">
          <cell r="E232" t="str">
            <v>UNDP</v>
          </cell>
          <cell r="K232">
            <v>0</v>
          </cell>
          <cell r="M232">
            <v>0</v>
          </cell>
          <cell r="N232">
            <v>0</v>
          </cell>
        </row>
        <row r="233">
          <cell r="E233" t="str">
            <v>UNDP</v>
          </cell>
          <cell r="K233">
            <v>4</v>
          </cell>
          <cell r="M233">
            <v>4500</v>
          </cell>
          <cell r="N233">
            <v>0</v>
          </cell>
        </row>
        <row r="234">
          <cell r="E234" t="str">
            <v>UNDP</v>
          </cell>
          <cell r="K234">
            <v>5</v>
          </cell>
          <cell r="M234">
            <v>3028.002</v>
          </cell>
          <cell r="N234">
            <v>0</v>
          </cell>
        </row>
        <row r="235">
          <cell r="E235" t="str">
            <v>UNDP</v>
          </cell>
          <cell r="K235">
            <v>7</v>
          </cell>
          <cell r="M235">
            <v>7000</v>
          </cell>
          <cell r="N235">
            <v>0</v>
          </cell>
        </row>
        <row r="236">
          <cell r="E236">
            <v>0</v>
          </cell>
          <cell r="K236">
            <v>0</v>
          </cell>
          <cell r="M236">
            <v>14528.002</v>
          </cell>
          <cell r="N236">
            <v>0</v>
          </cell>
        </row>
        <row r="237">
          <cell r="E237" t="str">
            <v>UN Women</v>
          </cell>
          <cell r="K237">
            <v>0</v>
          </cell>
          <cell r="M237">
            <v>0</v>
          </cell>
          <cell r="N237">
            <v>0</v>
          </cell>
        </row>
        <row r="238">
          <cell r="E238" t="str">
            <v>UN Women</v>
          </cell>
          <cell r="K238">
            <v>1</v>
          </cell>
          <cell r="M238">
            <v>0</v>
          </cell>
          <cell r="N238">
            <v>7000</v>
          </cell>
        </row>
        <row r="239">
          <cell r="E239" t="str">
            <v>UN Women</v>
          </cell>
          <cell r="K239">
            <v>2</v>
          </cell>
          <cell r="M239">
            <v>0</v>
          </cell>
          <cell r="N239">
            <v>1500</v>
          </cell>
        </row>
        <row r="240">
          <cell r="E240" t="str">
            <v>UN Women</v>
          </cell>
          <cell r="K240">
            <v>3</v>
          </cell>
          <cell r="M240">
            <v>256.64999999999998</v>
          </cell>
          <cell r="N240">
            <v>0</v>
          </cell>
        </row>
        <row r="241">
          <cell r="E241" t="str">
            <v>UN Women</v>
          </cell>
          <cell r="K241">
            <v>5</v>
          </cell>
          <cell r="M241">
            <v>500</v>
          </cell>
          <cell r="N241">
            <v>3500</v>
          </cell>
        </row>
        <row r="242">
          <cell r="E242" t="str">
            <v>UN Women</v>
          </cell>
          <cell r="K242">
            <v>6</v>
          </cell>
          <cell r="M242">
            <v>9000</v>
          </cell>
          <cell r="N242">
            <v>0</v>
          </cell>
        </row>
        <row r="243">
          <cell r="E243">
            <v>0</v>
          </cell>
          <cell r="K243">
            <v>0</v>
          </cell>
          <cell r="M243">
            <v>9756.65</v>
          </cell>
          <cell r="N243">
            <v>12000</v>
          </cell>
        </row>
        <row r="244">
          <cell r="E244" t="str">
            <v xml:space="preserve">UNDP </v>
          </cell>
          <cell r="K244">
            <v>0</v>
          </cell>
          <cell r="M244">
            <v>0</v>
          </cell>
          <cell r="N244">
            <v>0</v>
          </cell>
        </row>
        <row r="245">
          <cell r="E245" t="str">
            <v>UNDP</v>
          </cell>
          <cell r="K245">
            <v>4</v>
          </cell>
          <cell r="M245">
            <v>8400</v>
          </cell>
          <cell r="N245">
            <v>0</v>
          </cell>
        </row>
        <row r="246">
          <cell r="E246" t="str">
            <v>UNDP</v>
          </cell>
          <cell r="K246">
            <v>4</v>
          </cell>
          <cell r="M246">
            <v>9000</v>
          </cell>
          <cell r="N246">
            <v>0</v>
          </cell>
        </row>
        <row r="247">
          <cell r="E247" t="str">
            <v>UNDP</v>
          </cell>
          <cell r="K247">
            <v>5</v>
          </cell>
          <cell r="M247">
            <v>2600</v>
          </cell>
          <cell r="N247">
            <v>0</v>
          </cell>
        </row>
        <row r="248">
          <cell r="E248" t="str">
            <v>UNDP</v>
          </cell>
          <cell r="K248">
            <v>7</v>
          </cell>
          <cell r="M248">
            <v>10000</v>
          </cell>
          <cell r="N248">
            <v>0</v>
          </cell>
        </row>
        <row r="249">
          <cell r="E249">
            <v>0</v>
          </cell>
          <cell r="K249">
            <v>0</v>
          </cell>
          <cell r="M249">
            <v>30000</v>
          </cell>
          <cell r="N249">
            <v>0</v>
          </cell>
        </row>
        <row r="250">
          <cell r="E250" t="str">
            <v>UN Women</v>
          </cell>
          <cell r="K250">
            <v>0</v>
          </cell>
          <cell r="M250">
            <v>0</v>
          </cell>
          <cell r="N250">
            <v>0</v>
          </cell>
        </row>
        <row r="251">
          <cell r="E251" t="str">
            <v>UN Women</v>
          </cell>
          <cell r="K251">
            <v>6</v>
          </cell>
          <cell r="M251">
            <v>5000</v>
          </cell>
          <cell r="N251">
            <v>0</v>
          </cell>
        </row>
        <row r="252">
          <cell r="E252">
            <v>0</v>
          </cell>
          <cell r="K252">
            <v>0</v>
          </cell>
          <cell r="M252">
            <v>5000</v>
          </cell>
          <cell r="N252">
            <v>0</v>
          </cell>
        </row>
        <row r="253">
          <cell r="E253" t="str">
            <v>UNDP</v>
          </cell>
          <cell r="K253">
            <v>0</v>
          </cell>
          <cell r="M253">
            <v>0</v>
          </cell>
          <cell r="N253">
            <v>0</v>
          </cell>
        </row>
        <row r="254">
          <cell r="E254" t="str">
            <v>UNDP</v>
          </cell>
          <cell r="K254">
            <v>3</v>
          </cell>
          <cell r="M254">
            <v>26933</v>
          </cell>
          <cell r="N254">
            <v>0</v>
          </cell>
        </row>
        <row r="255">
          <cell r="E255">
            <v>0</v>
          </cell>
          <cell r="K255">
            <v>0</v>
          </cell>
          <cell r="M255">
            <v>26933</v>
          </cell>
          <cell r="N255">
            <v>0</v>
          </cell>
        </row>
        <row r="256">
          <cell r="E256" t="str">
            <v>UN Women</v>
          </cell>
          <cell r="K256">
            <v>0</v>
          </cell>
          <cell r="M256">
            <v>0</v>
          </cell>
          <cell r="N256">
            <v>0</v>
          </cell>
        </row>
        <row r="257">
          <cell r="E257" t="str">
            <v>UN Women</v>
          </cell>
          <cell r="K257">
            <v>1</v>
          </cell>
          <cell r="M257">
            <v>0</v>
          </cell>
          <cell r="N257">
            <v>5500</v>
          </cell>
        </row>
        <row r="258">
          <cell r="E258" t="str">
            <v>UN Women</v>
          </cell>
          <cell r="K258">
            <v>3</v>
          </cell>
          <cell r="M258">
            <v>762.18</v>
          </cell>
          <cell r="N258">
            <v>0</v>
          </cell>
        </row>
        <row r="259">
          <cell r="E259" t="str">
            <v>UN Women</v>
          </cell>
          <cell r="K259">
            <v>5</v>
          </cell>
          <cell r="M259">
            <v>500</v>
          </cell>
          <cell r="N259">
            <v>1000</v>
          </cell>
        </row>
        <row r="260">
          <cell r="E260" t="str">
            <v>UN Women</v>
          </cell>
          <cell r="K260">
            <v>6</v>
          </cell>
          <cell r="M260">
            <v>8000</v>
          </cell>
          <cell r="N260">
            <v>0</v>
          </cell>
        </row>
        <row r="261">
          <cell r="E261" t="str">
            <v>UN Women</v>
          </cell>
          <cell r="K261">
            <v>7</v>
          </cell>
          <cell r="M261">
            <v>500</v>
          </cell>
          <cell r="N261">
            <v>0</v>
          </cell>
        </row>
        <row r="262">
          <cell r="E262">
            <v>0</v>
          </cell>
          <cell r="K262">
            <v>0</v>
          </cell>
          <cell r="M262">
            <v>9762.18</v>
          </cell>
          <cell r="N262">
            <v>6500</v>
          </cell>
        </row>
        <row r="263">
          <cell r="E263">
            <v>0</v>
          </cell>
          <cell r="K263">
            <v>0</v>
          </cell>
          <cell r="M263">
            <v>678439.86959999998</v>
          </cell>
          <cell r="N263">
            <v>347400</v>
          </cell>
        </row>
        <row r="264">
          <cell r="E264">
            <v>0</v>
          </cell>
          <cell r="K264">
            <v>0</v>
          </cell>
          <cell r="M264">
            <v>0</v>
          </cell>
          <cell r="N264">
            <v>0</v>
          </cell>
        </row>
        <row r="265">
          <cell r="E265">
            <v>0</v>
          </cell>
          <cell r="K265">
            <v>0</v>
          </cell>
          <cell r="M265">
            <v>0</v>
          </cell>
          <cell r="N265">
            <v>0</v>
          </cell>
        </row>
        <row r="266">
          <cell r="E266" t="str">
            <v>UNESCO</v>
          </cell>
          <cell r="K266">
            <v>0</v>
          </cell>
          <cell r="M266">
            <v>0</v>
          </cell>
          <cell r="N266">
            <v>0</v>
          </cell>
        </row>
        <row r="267">
          <cell r="E267" t="str">
            <v>UNESCO</v>
          </cell>
          <cell r="K267">
            <v>1</v>
          </cell>
          <cell r="M267">
            <v>0</v>
          </cell>
          <cell r="N267">
            <v>20000</v>
          </cell>
        </row>
        <row r="268">
          <cell r="E268" t="str">
            <v>UNESCO</v>
          </cell>
          <cell r="K268">
            <v>2</v>
          </cell>
          <cell r="M268">
            <v>32000</v>
          </cell>
          <cell r="N268">
            <v>0</v>
          </cell>
        </row>
        <row r="269">
          <cell r="E269" t="str">
            <v>UNESCO</v>
          </cell>
          <cell r="K269">
            <v>3</v>
          </cell>
          <cell r="M269">
            <v>0</v>
          </cell>
          <cell r="N269">
            <v>10000</v>
          </cell>
        </row>
        <row r="270">
          <cell r="E270" t="str">
            <v>UNESCO</v>
          </cell>
          <cell r="K270">
            <v>4</v>
          </cell>
          <cell r="M270">
            <v>95856.11</v>
          </cell>
          <cell r="N270">
            <v>0</v>
          </cell>
        </row>
        <row r="271">
          <cell r="E271" t="str">
            <v>UNESCO</v>
          </cell>
          <cell r="K271">
            <v>5</v>
          </cell>
          <cell r="M271">
            <v>4000</v>
          </cell>
          <cell r="N271">
            <v>0</v>
          </cell>
        </row>
        <row r="272">
          <cell r="E272">
            <v>0</v>
          </cell>
          <cell r="K272">
            <v>0</v>
          </cell>
          <cell r="M272">
            <v>131856.10999999999</v>
          </cell>
          <cell r="N272">
            <v>30000</v>
          </cell>
        </row>
        <row r="273">
          <cell r="E273" t="str">
            <v>UNFPA</v>
          </cell>
          <cell r="K273">
            <v>0</v>
          </cell>
          <cell r="M273">
            <v>0</v>
          </cell>
          <cell r="N273">
            <v>0</v>
          </cell>
        </row>
        <row r="274">
          <cell r="E274" t="str">
            <v>UNFPA</v>
          </cell>
          <cell r="K274">
            <v>1</v>
          </cell>
          <cell r="M274">
            <v>0</v>
          </cell>
          <cell r="N274">
            <v>0</v>
          </cell>
        </row>
        <row r="275">
          <cell r="E275" t="str">
            <v>UNFPA</v>
          </cell>
          <cell r="K275">
            <v>2</v>
          </cell>
          <cell r="M275">
            <v>10873</v>
          </cell>
          <cell r="N275">
            <v>0</v>
          </cell>
        </row>
        <row r="276">
          <cell r="E276" t="str">
            <v>UNFPA</v>
          </cell>
          <cell r="K276">
            <v>4</v>
          </cell>
          <cell r="M276">
            <v>26000</v>
          </cell>
          <cell r="N276">
            <v>0</v>
          </cell>
        </row>
        <row r="277">
          <cell r="E277" t="str">
            <v>UNFPA</v>
          </cell>
          <cell r="K277">
            <v>5</v>
          </cell>
          <cell r="M277">
            <v>9968</v>
          </cell>
          <cell r="N277">
            <v>0</v>
          </cell>
        </row>
        <row r="278">
          <cell r="E278" t="str">
            <v>UNFPA</v>
          </cell>
          <cell r="K278">
            <v>6</v>
          </cell>
          <cell r="M278">
            <v>65000</v>
          </cell>
          <cell r="N278">
            <v>150000</v>
          </cell>
        </row>
        <row r="279">
          <cell r="E279">
            <v>0</v>
          </cell>
          <cell r="K279">
            <v>0</v>
          </cell>
          <cell r="M279">
            <v>111841</v>
          </cell>
          <cell r="N279">
            <v>150000</v>
          </cell>
        </row>
        <row r="280">
          <cell r="E280" t="str">
            <v>UNESCO</v>
          </cell>
          <cell r="K280">
            <v>0</v>
          </cell>
          <cell r="M280">
            <v>0</v>
          </cell>
          <cell r="N280">
            <v>0</v>
          </cell>
        </row>
        <row r="281">
          <cell r="E281" t="str">
            <v>UNESCO</v>
          </cell>
          <cell r="K281">
            <v>1</v>
          </cell>
          <cell r="M281">
            <v>0</v>
          </cell>
          <cell r="N281">
            <v>15000</v>
          </cell>
        </row>
        <row r="282">
          <cell r="E282" t="str">
            <v>UNESCO</v>
          </cell>
          <cell r="K282">
            <v>2</v>
          </cell>
          <cell r="M282">
            <v>30000</v>
          </cell>
          <cell r="N282">
            <v>0</v>
          </cell>
        </row>
        <row r="283">
          <cell r="E283" t="str">
            <v>UNESCO</v>
          </cell>
          <cell r="K283">
            <v>4</v>
          </cell>
          <cell r="M283">
            <v>57964</v>
          </cell>
          <cell r="N283">
            <v>0</v>
          </cell>
        </row>
        <row r="284">
          <cell r="E284">
            <v>0</v>
          </cell>
          <cell r="K284">
            <v>0</v>
          </cell>
          <cell r="M284">
            <v>87964</v>
          </cell>
          <cell r="N284">
            <v>15000</v>
          </cell>
        </row>
        <row r="285">
          <cell r="E285">
            <v>0</v>
          </cell>
          <cell r="K285">
            <v>0</v>
          </cell>
          <cell r="M285">
            <v>331661.11</v>
          </cell>
          <cell r="N285">
            <v>195000</v>
          </cell>
        </row>
        <row r="286">
          <cell r="E286">
            <v>0</v>
          </cell>
          <cell r="K286">
            <v>0</v>
          </cell>
          <cell r="M286">
            <v>0</v>
          </cell>
          <cell r="N286">
            <v>0</v>
          </cell>
        </row>
        <row r="287">
          <cell r="E287" t="str">
            <v>UN Women</v>
          </cell>
          <cell r="K287">
            <v>0</v>
          </cell>
          <cell r="M287">
            <v>0</v>
          </cell>
          <cell r="N287">
            <v>0</v>
          </cell>
        </row>
        <row r="288">
          <cell r="E288" t="str">
            <v>UN Women</v>
          </cell>
          <cell r="K288">
            <v>1</v>
          </cell>
          <cell r="M288">
            <v>0</v>
          </cell>
          <cell r="N288">
            <v>15479</v>
          </cell>
        </row>
        <row r="289">
          <cell r="E289" t="str">
            <v>UN Women</v>
          </cell>
          <cell r="K289">
            <v>2</v>
          </cell>
          <cell r="M289">
            <v>8000</v>
          </cell>
          <cell r="N289">
            <v>6994</v>
          </cell>
        </row>
        <row r="290">
          <cell r="E290" t="str">
            <v>UN Women</v>
          </cell>
          <cell r="K290">
            <v>3</v>
          </cell>
          <cell r="M290">
            <v>0</v>
          </cell>
          <cell r="N290">
            <v>9000</v>
          </cell>
        </row>
        <row r="291">
          <cell r="E291" t="str">
            <v>UN Women</v>
          </cell>
          <cell r="K291">
            <v>4</v>
          </cell>
          <cell r="M291">
            <v>6000</v>
          </cell>
          <cell r="N291">
            <v>3497</v>
          </cell>
        </row>
        <row r="292">
          <cell r="E292" t="str">
            <v>UN Women</v>
          </cell>
          <cell r="K292">
            <v>4</v>
          </cell>
          <cell r="M292">
            <v>31347.928</v>
          </cell>
          <cell r="N292">
            <v>0</v>
          </cell>
        </row>
        <row r="293">
          <cell r="E293" t="str">
            <v>UN Women</v>
          </cell>
          <cell r="K293">
            <v>4</v>
          </cell>
          <cell r="M293">
            <v>20000</v>
          </cell>
          <cell r="N293">
            <v>0</v>
          </cell>
        </row>
        <row r="294">
          <cell r="E294" t="str">
            <v>UN Women</v>
          </cell>
          <cell r="K294">
            <v>4</v>
          </cell>
          <cell r="M294">
            <v>11032.76</v>
          </cell>
          <cell r="N294">
            <v>0</v>
          </cell>
        </row>
        <row r="295">
          <cell r="E295" t="str">
            <v>UN Women</v>
          </cell>
          <cell r="K295">
            <v>4</v>
          </cell>
          <cell r="M295">
            <v>8000</v>
          </cell>
          <cell r="N295">
            <v>0</v>
          </cell>
        </row>
        <row r="296">
          <cell r="E296" t="str">
            <v>UN Women</v>
          </cell>
          <cell r="K296">
            <v>4</v>
          </cell>
          <cell r="M296">
            <v>10000</v>
          </cell>
          <cell r="N296">
            <v>0</v>
          </cell>
        </row>
        <row r="297">
          <cell r="E297" t="str">
            <v>UN Women</v>
          </cell>
          <cell r="K297">
            <v>4</v>
          </cell>
          <cell r="M297">
            <v>10000</v>
          </cell>
          <cell r="N297">
            <v>0</v>
          </cell>
        </row>
        <row r="298">
          <cell r="E298" t="str">
            <v>UN Women</v>
          </cell>
          <cell r="K298">
            <v>4</v>
          </cell>
          <cell r="M298">
            <v>5000</v>
          </cell>
          <cell r="N298">
            <v>0</v>
          </cell>
        </row>
        <row r="299">
          <cell r="E299" t="str">
            <v>UN Women</v>
          </cell>
          <cell r="K299">
            <v>4</v>
          </cell>
          <cell r="M299">
            <v>9000</v>
          </cell>
          <cell r="N299">
            <v>0</v>
          </cell>
        </row>
        <row r="300">
          <cell r="E300" t="str">
            <v>UN Women</v>
          </cell>
          <cell r="K300">
            <v>4</v>
          </cell>
          <cell r="M300">
            <v>10000</v>
          </cell>
          <cell r="N300">
            <v>0</v>
          </cell>
        </row>
        <row r="301">
          <cell r="E301" t="str">
            <v>UN Women</v>
          </cell>
          <cell r="K301">
            <v>4</v>
          </cell>
          <cell r="M301">
            <v>5000</v>
          </cell>
          <cell r="N301">
            <v>0</v>
          </cell>
        </row>
        <row r="302">
          <cell r="E302" t="str">
            <v>UN Women</v>
          </cell>
          <cell r="K302">
            <v>4</v>
          </cell>
          <cell r="M302">
            <v>10000</v>
          </cell>
          <cell r="N302">
            <v>0</v>
          </cell>
        </row>
        <row r="303">
          <cell r="E303" t="str">
            <v>UN Women</v>
          </cell>
          <cell r="K303">
            <v>5</v>
          </cell>
          <cell r="M303">
            <v>2400</v>
          </cell>
          <cell r="N303">
            <v>0</v>
          </cell>
        </row>
        <row r="304">
          <cell r="E304" t="str">
            <v>UN Women</v>
          </cell>
          <cell r="K304">
            <v>7</v>
          </cell>
          <cell r="M304">
            <v>15000.045000000002</v>
          </cell>
          <cell r="N304">
            <v>0</v>
          </cell>
        </row>
        <row r="305">
          <cell r="E305">
            <v>0</v>
          </cell>
          <cell r="K305">
            <v>0</v>
          </cell>
          <cell r="M305">
            <v>160780.73300000001</v>
          </cell>
          <cell r="N305">
            <v>34970</v>
          </cell>
        </row>
        <row r="306">
          <cell r="E306" t="str">
            <v>UN Women</v>
          </cell>
          <cell r="K306">
            <v>0</v>
          </cell>
          <cell r="M306">
            <v>0</v>
          </cell>
          <cell r="N306">
            <v>0</v>
          </cell>
        </row>
        <row r="307">
          <cell r="E307" t="str">
            <v>UN Women</v>
          </cell>
          <cell r="K307">
            <v>2</v>
          </cell>
          <cell r="M307">
            <v>9000</v>
          </cell>
          <cell r="N307">
            <v>0</v>
          </cell>
        </row>
        <row r="308">
          <cell r="E308" t="str">
            <v>UN Women</v>
          </cell>
          <cell r="K308">
            <v>4</v>
          </cell>
          <cell r="M308">
            <v>24700</v>
          </cell>
          <cell r="N308">
            <v>0</v>
          </cell>
        </row>
        <row r="309">
          <cell r="E309" t="str">
            <v>UN Women</v>
          </cell>
          <cell r="K309">
            <v>5</v>
          </cell>
          <cell r="M309">
            <v>800</v>
          </cell>
          <cell r="N309">
            <v>0</v>
          </cell>
        </row>
        <row r="310">
          <cell r="E310" t="str">
            <v>UN Women</v>
          </cell>
          <cell r="K310">
            <v>7</v>
          </cell>
          <cell r="M310">
            <v>4834.2299999999996</v>
          </cell>
          <cell r="N310">
            <v>0</v>
          </cell>
        </row>
        <row r="311">
          <cell r="E311">
            <v>0</v>
          </cell>
          <cell r="K311">
            <v>0</v>
          </cell>
          <cell r="M311">
            <v>39334.229999999996</v>
          </cell>
          <cell r="N311">
            <v>0</v>
          </cell>
        </row>
        <row r="312">
          <cell r="E312" t="str">
            <v>UN Women</v>
          </cell>
          <cell r="K312">
            <v>0</v>
          </cell>
          <cell r="M312">
            <v>0</v>
          </cell>
          <cell r="N312">
            <v>0</v>
          </cell>
        </row>
        <row r="313">
          <cell r="E313" t="str">
            <v>UN Women</v>
          </cell>
          <cell r="K313">
            <v>2</v>
          </cell>
          <cell r="M313">
            <v>10000</v>
          </cell>
          <cell r="N313">
            <v>0</v>
          </cell>
        </row>
        <row r="314">
          <cell r="E314" t="str">
            <v>UN Women</v>
          </cell>
          <cell r="K314">
            <v>4</v>
          </cell>
          <cell r="M314">
            <v>18000</v>
          </cell>
          <cell r="N314">
            <v>0</v>
          </cell>
        </row>
        <row r="315">
          <cell r="E315" t="str">
            <v>UN Women</v>
          </cell>
          <cell r="K315">
            <v>5</v>
          </cell>
          <cell r="M315">
            <v>998</v>
          </cell>
          <cell r="N315">
            <v>0</v>
          </cell>
        </row>
        <row r="316">
          <cell r="E316" t="str">
            <v>UN Women</v>
          </cell>
          <cell r="K316">
            <v>7</v>
          </cell>
          <cell r="M316">
            <v>10336.049999999999</v>
          </cell>
          <cell r="N316">
            <v>0</v>
          </cell>
        </row>
        <row r="317">
          <cell r="E317">
            <v>0</v>
          </cell>
          <cell r="K317">
            <v>0</v>
          </cell>
          <cell r="M317">
            <v>39334.050000000003</v>
          </cell>
          <cell r="N317">
            <v>0</v>
          </cell>
        </row>
        <row r="318">
          <cell r="E318">
            <v>0</v>
          </cell>
          <cell r="K318">
            <v>0</v>
          </cell>
          <cell r="M318">
            <v>239449.01300000001</v>
          </cell>
          <cell r="N318">
            <v>34970</v>
          </cell>
        </row>
        <row r="319">
          <cell r="E319">
            <v>0</v>
          </cell>
          <cell r="K319">
            <v>0</v>
          </cell>
          <cell r="M319">
            <v>0</v>
          </cell>
          <cell r="N319">
            <v>0</v>
          </cell>
        </row>
        <row r="320">
          <cell r="E320" t="str">
            <v>UNICEF</v>
          </cell>
          <cell r="K320">
            <v>0</v>
          </cell>
          <cell r="M320">
            <v>0</v>
          </cell>
          <cell r="N320">
            <v>0</v>
          </cell>
        </row>
        <row r="321">
          <cell r="E321" t="str">
            <v>UNICEF</v>
          </cell>
          <cell r="K321">
            <v>4</v>
          </cell>
          <cell r="M321">
            <v>4000</v>
          </cell>
          <cell r="N321">
            <v>0</v>
          </cell>
        </row>
        <row r="322">
          <cell r="E322" t="str">
            <v>UNICEF</v>
          </cell>
          <cell r="K322">
            <v>2</v>
          </cell>
          <cell r="M322">
            <v>5010</v>
          </cell>
          <cell r="N322">
            <v>0</v>
          </cell>
        </row>
        <row r="323">
          <cell r="E323" t="str">
            <v>UNICEF</v>
          </cell>
          <cell r="K323">
            <v>4</v>
          </cell>
          <cell r="M323">
            <v>34686.339959999998</v>
          </cell>
          <cell r="N323">
            <v>0</v>
          </cell>
        </row>
        <row r="324">
          <cell r="E324">
            <v>0</v>
          </cell>
          <cell r="K324">
            <v>0</v>
          </cell>
          <cell r="M324">
            <v>43696.339959999998</v>
          </cell>
          <cell r="N324">
            <v>0</v>
          </cell>
        </row>
        <row r="325">
          <cell r="E325" t="str">
            <v>UNICEF</v>
          </cell>
          <cell r="K325">
            <v>0</v>
          </cell>
          <cell r="M325">
            <v>0</v>
          </cell>
          <cell r="N325">
            <v>0</v>
          </cell>
        </row>
        <row r="326">
          <cell r="E326" t="str">
            <v>UNICEF</v>
          </cell>
          <cell r="K326">
            <v>4</v>
          </cell>
          <cell r="M326">
            <v>50400</v>
          </cell>
          <cell r="N326">
            <v>0</v>
          </cell>
        </row>
        <row r="327">
          <cell r="E327" t="str">
            <v>UNICEF</v>
          </cell>
          <cell r="K327">
            <v>2</v>
          </cell>
          <cell r="M327">
            <v>9600</v>
          </cell>
          <cell r="N327">
            <v>0</v>
          </cell>
        </row>
        <row r="328">
          <cell r="E328">
            <v>0</v>
          </cell>
          <cell r="K328">
            <v>0</v>
          </cell>
          <cell r="M328">
            <v>60000</v>
          </cell>
          <cell r="N328">
            <v>0</v>
          </cell>
        </row>
        <row r="329">
          <cell r="E329" t="str">
            <v>UNICEF</v>
          </cell>
          <cell r="K329">
            <v>0</v>
          </cell>
          <cell r="M329">
            <v>0</v>
          </cell>
          <cell r="N329">
            <v>0</v>
          </cell>
        </row>
        <row r="330">
          <cell r="E330" t="str">
            <v>UNICEF</v>
          </cell>
          <cell r="K330">
            <v>1</v>
          </cell>
          <cell r="M330">
            <v>0</v>
          </cell>
          <cell r="N330">
            <v>0</v>
          </cell>
        </row>
        <row r="331">
          <cell r="E331" t="str">
            <v>UNICEF</v>
          </cell>
          <cell r="K331">
            <v>2</v>
          </cell>
          <cell r="M331">
            <v>8979.1999999999971</v>
          </cell>
          <cell r="N331">
            <v>52460.800000000003</v>
          </cell>
        </row>
        <row r="332">
          <cell r="E332" t="str">
            <v>UNICEF</v>
          </cell>
          <cell r="K332">
            <v>4</v>
          </cell>
          <cell r="M332">
            <v>50160</v>
          </cell>
          <cell r="N332">
            <v>0</v>
          </cell>
        </row>
        <row r="333">
          <cell r="E333" t="str">
            <v>UNICEF</v>
          </cell>
          <cell r="K333">
            <v>6</v>
          </cell>
          <cell r="M333">
            <v>0</v>
          </cell>
          <cell r="N333">
            <v>97539.199999999997</v>
          </cell>
        </row>
        <row r="334">
          <cell r="E334">
            <v>0</v>
          </cell>
          <cell r="K334">
            <v>0</v>
          </cell>
          <cell r="M334">
            <v>59139.199999999997</v>
          </cell>
          <cell r="N334">
            <v>150000</v>
          </cell>
        </row>
        <row r="335">
          <cell r="E335" t="str">
            <v>UNFPA</v>
          </cell>
          <cell r="K335">
            <v>0</v>
          </cell>
          <cell r="M335">
            <v>0</v>
          </cell>
          <cell r="N335">
            <v>0</v>
          </cell>
        </row>
        <row r="336">
          <cell r="E336" t="str">
            <v>UNFPA</v>
          </cell>
          <cell r="K336">
            <v>1</v>
          </cell>
          <cell r="M336">
            <v>0</v>
          </cell>
          <cell r="N336">
            <v>0</v>
          </cell>
        </row>
        <row r="337">
          <cell r="E337" t="str">
            <v>UNFPA</v>
          </cell>
          <cell r="K337">
            <v>4</v>
          </cell>
          <cell r="M337">
            <v>0</v>
          </cell>
          <cell r="N337">
            <v>0</v>
          </cell>
        </row>
        <row r="338">
          <cell r="E338" t="str">
            <v>UNFPA</v>
          </cell>
          <cell r="K338">
            <v>6</v>
          </cell>
          <cell r="M338">
            <v>59531.5</v>
          </cell>
          <cell r="N338">
            <v>0</v>
          </cell>
        </row>
        <row r="339">
          <cell r="E339">
            <v>0</v>
          </cell>
          <cell r="K339">
            <v>0</v>
          </cell>
          <cell r="M339">
            <v>59531.5</v>
          </cell>
          <cell r="N339">
            <v>0</v>
          </cell>
        </row>
        <row r="340">
          <cell r="E340" t="str">
            <v>UNICEF</v>
          </cell>
          <cell r="K340">
            <v>0</v>
          </cell>
          <cell r="M340">
            <v>0</v>
          </cell>
          <cell r="N340">
            <v>0</v>
          </cell>
        </row>
        <row r="341">
          <cell r="E341" t="str">
            <v>UNICEF</v>
          </cell>
          <cell r="K341">
            <v>2</v>
          </cell>
          <cell r="M341">
            <v>6000</v>
          </cell>
          <cell r="N341">
            <v>0</v>
          </cell>
        </row>
        <row r="342">
          <cell r="E342" t="str">
            <v>UNICEF</v>
          </cell>
          <cell r="K342">
            <v>4</v>
          </cell>
          <cell r="M342">
            <v>7607.04</v>
          </cell>
          <cell r="N342">
            <v>0</v>
          </cell>
        </row>
        <row r="343">
          <cell r="E343" t="str">
            <v>UNICEF</v>
          </cell>
          <cell r="K343">
            <v>6</v>
          </cell>
          <cell r="M343">
            <v>18893</v>
          </cell>
          <cell r="N343">
            <v>0</v>
          </cell>
        </row>
        <row r="344">
          <cell r="E344">
            <v>0</v>
          </cell>
          <cell r="K344">
            <v>0</v>
          </cell>
          <cell r="M344">
            <v>32500.04</v>
          </cell>
          <cell r="N344">
            <v>0</v>
          </cell>
        </row>
        <row r="345">
          <cell r="E345" t="str">
            <v>UNFPA</v>
          </cell>
          <cell r="K345">
            <v>0</v>
          </cell>
          <cell r="M345">
            <v>0</v>
          </cell>
          <cell r="N345">
            <v>0</v>
          </cell>
        </row>
        <row r="346">
          <cell r="E346" t="str">
            <v>UNFPA</v>
          </cell>
          <cell r="K346">
            <v>4</v>
          </cell>
          <cell r="M346">
            <v>32500</v>
          </cell>
          <cell r="N346">
            <v>0</v>
          </cell>
        </row>
        <row r="347">
          <cell r="E347">
            <v>0</v>
          </cell>
          <cell r="K347">
            <v>0</v>
          </cell>
          <cell r="M347">
            <v>32500</v>
          </cell>
          <cell r="N347">
            <v>0</v>
          </cell>
        </row>
        <row r="348">
          <cell r="E348">
            <v>0</v>
          </cell>
          <cell r="K348">
            <v>0</v>
          </cell>
          <cell r="M348">
            <v>287367.07996</v>
          </cell>
          <cell r="N348">
            <v>150000</v>
          </cell>
        </row>
        <row r="349">
          <cell r="E349">
            <v>0</v>
          </cell>
          <cell r="K349">
            <v>0</v>
          </cell>
          <cell r="M349">
            <v>0</v>
          </cell>
          <cell r="N349">
            <v>0</v>
          </cell>
        </row>
        <row r="350">
          <cell r="E350" t="str">
            <v>UNESCO</v>
          </cell>
          <cell r="K350">
            <v>0</v>
          </cell>
          <cell r="M350">
            <v>0</v>
          </cell>
          <cell r="N350">
            <v>0</v>
          </cell>
        </row>
        <row r="351">
          <cell r="E351" t="str">
            <v>UNESCO</v>
          </cell>
          <cell r="K351">
            <v>1</v>
          </cell>
          <cell r="M351">
            <v>0</v>
          </cell>
          <cell r="N351">
            <v>15000</v>
          </cell>
        </row>
        <row r="352">
          <cell r="E352" t="str">
            <v>UNESCO</v>
          </cell>
          <cell r="K352">
            <v>4</v>
          </cell>
          <cell r="M352">
            <v>4320</v>
          </cell>
          <cell r="N352">
            <v>0</v>
          </cell>
        </row>
        <row r="353">
          <cell r="E353" t="str">
            <v>UNESCO</v>
          </cell>
          <cell r="K353">
            <v>6</v>
          </cell>
          <cell r="M353">
            <v>30000</v>
          </cell>
          <cell r="N353">
            <v>0</v>
          </cell>
        </row>
        <row r="354">
          <cell r="E354">
            <v>0</v>
          </cell>
          <cell r="K354">
            <v>0</v>
          </cell>
          <cell r="M354">
            <v>34320</v>
          </cell>
          <cell r="N354">
            <v>15000</v>
          </cell>
        </row>
        <row r="355">
          <cell r="E355" t="str">
            <v>UNESCO</v>
          </cell>
          <cell r="K355">
            <v>0</v>
          </cell>
          <cell r="M355">
            <v>0</v>
          </cell>
          <cell r="N355">
            <v>0</v>
          </cell>
        </row>
        <row r="356">
          <cell r="E356" t="str">
            <v>UNESCO</v>
          </cell>
          <cell r="K356">
            <v>1</v>
          </cell>
          <cell r="M356">
            <v>0</v>
          </cell>
          <cell r="N356">
            <v>11000</v>
          </cell>
        </row>
        <row r="357">
          <cell r="E357" t="str">
            <v>UNESCO</v>
          </cell>
          <cell r="K357">
            <v>4</v>
          </cell>
          <cell r="M357">
            <v>5000</v>
          </cell>
          <cell r="N357">
            <v>0</v>
          </cell>
        </row>
        <row r="358">
          <cell r="E358" t="str">
            <v>UNESCO</v>
          </cell>
          <cell r="K358">
            <v>6</v>
          </cell>
          <cell r="M358">
            <v>20000</v>
          </cell>
          <cell r="N358">
            <v>0</v>
          </cell>
        </row>
        <row r="359">
          <cell r="E359">
            <v>0</v>
          </cell>
          <cell r="K359">
            <v>0</v>
          </cell>
          <cell r="M359">
            <v>25000</v>
          </cell>
          <cell r="N359">
            <v>11000</v>
          </cell>
        </row>
        <row r="360">
          <cell r="E360" t="str">
            <v>UNESCO</v>
          </cell>
          <cell r="K360">
            <v>0</v>
          </cell>
          <cell r="M360">
            <v>0</v>
          </cell>
          <cell r="N360">
            <v>0</v>
          </cell>
        </row>
        <row r="361">
          <cell r="E361" t="str">
            <v>UNESCO</v>
          </cell>
          <cell r="K361">
            <v>1</v>
          </cell>
          <cell r="M361">
            <v>0</v>
          </cell>
          <cell r="N361">
            <v>20000</v>
          </cell>
        </row>
        <row r="362">
          <cell r="E362" t="str">
            <v>UNESCO</v>
          </cell>
          <cell r="K362">
            <v>2</v>
          </cell>
          <cell r="M362">
            <v>2000</v>
          </cell>
          <cell r="N362">
            <v>0</v>
          </cell>
        </row>
        <row r="363">
          <cell r="E363" t="str">
            <v>UNESCO</v>
          </cell>
          <cell r="K363">
            <v>4</v>
          </cell>
          <cell r="M363">
            <v>38000</v>
          </cell>
          <cell r="N363">
            <v>0</v>
          </cell>
        </row>
        <row r="364">
          <cell r="E364">
            <v>0</v>
          </cell>
          <cell r="K364">
            <v>0</v>
          </cell>
          <cell r="M364">
            <v>40000</v>
          </cell>
          <cell r="N364">
            <v>20000</v>
          </cell>
        </row>
        <row r="365">
          <cell r="E365">
            <v>0</v>
          </cell>
          <cell r="K365">
            <v>0</v>
          </cell>
          <cell r="M365">
            <v>99320</v>
          </cell>
          <cell r="N365">
            <v>46000</v>
          </cell>
        </row>
        <row r="366">
          <cell r="E366">
            <v>0</v>
          </cell>
          <cell r="K366">
            <v>0</v>
          </cell>
          <cell r="M366">
            <v>957797.20296000002</v>
          </cell>
          <cell r="N366">
            <v>425970</v>
          </cell>
        </row>
        <row r="367">
          <cell r="E367">
            <v>0</v>
          </cell>
          <cell r="K367">
            <v>0</v>
          </cell>
          <cell r="M367">
            <v>0</v>
          </cell>
          <cell r="N367">
            <v>0</v>
          </cell>
        </row>
        <row r="368">
          <cell r="E368">
            <v>0</v>
          </cell>
          <cell r="K368">
            <v>0</v>
          </cell>
          <cell r="M368">
            <v>0</v>
          </cell>
          <cell r="N368">
            <v>0</v>
          </cell>
        </row>
        <row r="369">
          <cell r="E369" t="str">
            <v>UNFPA</v>
          </cell>
          <cell r="K369">
            <v>0</v>
          </cell>
          <cell r="M369">
            <v>0</v>
          </cell>
          <cell r="N369">
            <v>0</v>
          </cell>
        </row>
        <row r="370">
          <cell r="E370" t="str">
            <v>UNFPA</v>
          </cell>
          <cell r="K370">
            <v>6</v>
          </cell>
          <cell r="M370">
            <v>132248</v>
          </cell>
          <cell r="N370">
            <v>44728</v>
          </cell>
        </row>
        <row r="371">
          <cell r="E371">
            <v>0</v>
          </cell>
          <cell r="K371">
            <v>0</v>
          </cell>
          <cell r="M371">
            <v>132248</v>
          </cell>
          <cell r="N371">
            <v>44728</v>
          </cell>
        </row>
        <row r="372">
          <cell r="E372" t="str">
            <v>UNICEF</v>
          </cell>
          <cell r="K372">
            <v>0</v>
          </cell>
          <cell r="M372">
            <v>0</v>
          </cell>
          <cell r="N372">
            <v>0</v>
          </cell>
        </row>
        <row r="373">
          <cell r="E373" t="str">
            <v>UNICEF</v>
          </cell>
          <cell r="K373">
            <v>4</v>
          </cell>
          <cell r="M373">
            <v>20644</v>
          </cell>
          <cell r="N373">
            <v>5000</v>
          </cell>
        </row>
        <row r="374">
          <cell r="E374" t="str">
            <v>UNICEF</v>
          </cell>
          <cell r="K374">
            <v>2</v>
          </cell>
          <cell r="M374">
            <v>22160</v>
          </cell>
          <cell r="N374">
            <v>10000</v>
          </cell>
        </row>
        <row r="375">
          <cell r="E375">
            <v>0</v>
          </cell>
          <cell r="K375">
            <v>0</v>
          </cell>
          <cell r="M375">
            <v>42804</v>
          </cell>
          <cell r="N375">
            <v>15000</v>
          </cell>
        </row>
        <row r="376">
          <cell r="E376" t="str">
            <v>UN Women</v>
          </cell>
          <cell r="K376">
            <v>0</v>
          </cell>
          <cell r="M376">
            <v>0</v>
          </cell>
          <cell r="N376">
            <v>0</v>
          </cell>
        </row>
        <row r="377">
          <cell r="E377" t="str">
            <v>UN Women</v>
          </cell>
          <cell r="K377">
            <v>4</v>
          </cell>
          <cell r="M377">
            <v>15503</v>
          </cell>
          <cell r="N377">
            <v>7621</v>
          </cell>
        </row>
        <row r="378">
          <cell r="E378" t="str">
            <v>UN Women</v>
          </cell>
          <cell r="K378">
            <v>4</v>
          </cell>
          <cell r="M378">
            <v>38736</v>
          </cell>
          <cell r="N378">
            <v>0</v>
          </cell>
        </row>
        <row r="379">
          <cell r="E379" t="str">
            <v>UN Women</v>
          </cell>
          <cell r="K379">
            <v>2</v>
          </cell>
          <cell r="M379">
            <v>7500</v>
          </cell>
          <cell r="N379">
            <v>0</v>
          </cell>
        </row>
        <row r="380">
          <cell r="E380" t="str">
            <v>UN Women</v>
          </cell>
          <cell r="K380">
            <v>3</v>
          </cell>
          <cell r="M380">
            <v>4720</v>
          </cell>
          <cell r="N380">
            <v>0</v>
          </cell>
        </row>
        <row r="381">
          <cell r="E381" t="str">
            <v>UN Women</v>
          </cell>
          <cell r="K381">
            <v>4</v>
          </cell>
          <cell r="M381">
            <v>44739</v>
          </cell>
          <cell r="N381">
            <v>3621</v>
          </cell>
        </row>
        <row r="382">
          <cell r="E382" t="str">
            <v>UN Women</v>
          </cell>
          <cell r="K382">
            <v>5</v>
          </cell>
          <cell r="M382">
            <v>13176</v>
          </cell>
          <cell r="N382">
            <v>0</v>
          </cell>
        </row>
        <row r="383">
          <cell r="E383">
            <v>0</v>
          </cell>
          <cell r="K383">
            <v>0</v>
          </cell>
          <cell r="M383">
            <v>124374</v>
          </cell>
          <cell r="N383">
            <v>11242</v>
          </cell>
        </row>
        <row r="384">
          <cell r="E384" t="str">
            <v>UNFPA</v>
          </cell>
          <cell r="K384">
            <v>0</v>
          </cell>
          <cell r="M384">
            <v>0</v>
          </cell>
          <cell r="N384">
            <v>0</v>
          </cell>
        </row>
        <row r="385">
          <cell r="E385" t="str">
            <v>UNFPA</v>
          </cell>
          <cell r="K385">
            <v>2</v>
          </cell>
          <cell r="M385">
            <v>9429</v>
          </cell>
          <cell r="N385">
            <v>7500</v>
          </cell>
        </row>
        <row r="386">
          <cell r="E386" t="str">
            <v>UNFPA</v>
          </cell>
          <cell r="K386">
            <v>4</v>
          </cell>
          <cell r="M386">
            <v>24201</v>
          </cell>
          <cell r="N386">
            <v>11250</v>
          </cell>
        </row>
        <row r="387">
          <cell r="E387">
            <v>0</v>
          </cell>
          <cell r="K387">
            <v>0</v>
          </cell>
          <cell r="M387">
            <v>33630</v>
          </cell>
          <cell r="N387">
            <v>18750</v>
          </cell>
        </row>
        <row r="388">
          <cell r="E388" t="str">
            <v>UNICEF</v>
          </cell>
          <cell r="K388">
            <v>0</v>
          </cell>
          <cell r="M388">
            <v>0</v>
          </cell>
          <cell r="N388">
            <v>0</v>
          </cell>
        </row>
        <row r="389">
          <cell r="E389" t="str">
            <v>UNICEF</v>
          </cell>
          <cell r="K389">
            <v>4</v>
          </cell>
          <cell r="M389">
            <v>3142</v>
          </cell>
          <cell r="N389">
            <v>5000</v>
          </cell>
        </row>
        <row r="390">
          <cell r="E390" t="str">
            <v>UNICEF</v>
          </cell>
          <cell r="K390">
            <v>2</v>
          </cell>
          <cell r="M390">
            <v>7475</v>
          </cell>
          <cell r="N390">
            <v>10000</v>
          </cell>
        </row>
        <row r="391">
          <cell r="E391">
            <v>0</v>
          </cell>
          <cell r="K391">
            <v>0</v>
          </cell>
          <cell r="M391">
            <v>10617</v>
          </cell>
          <cell r="N391">
            <v>15000</v>
          </cell>
        </row>
        <row r="392">
          <cell r="E392" t="str">
            <v>UN Women</v>
          </cell>
          <cell r="K392">
            <v>0</v>
          </cell>
          <cell r="M392">
            <v>0</v>
          </cell>
          <cell r="N392">
            <v>0</v>
          </cell>
        </row>
        <row r="393">
          <cell r="E393" t="str">
            <v>UN Women</v>
          </cell>
          <cell r="K393">
            <v>4</v>
          </cell>
          <cell r="M393">
            <v>2750</v>
          </cell>
          <cell r="N393">
            <v>0</v>
          </cell>
        </row>
        <row r="394">
          <cell r="E394" t="str">
            <v>UN Women</v>
          </cell>
          <cell r="K394">
            <v>2</v>
          </cell>
          <cell r="M394">
            <v>937.5</v>
          </cell>
          <cell r="N394">
            <v>0</v>
          </cell>
        </row>
        <row r="395">
          <cell r="E395" t="str">
            <v>UN Women</v>
          </cell>
          <cell r="K395">
            <v>2</v>
          </cell>
          <cell r="M395">
            <v>3141</v>
          </cell>
          <cell r="N395">
            <v>0</v>
          </cell>
        </row>
        <row r="396">
          <cell r="E396" t="str">
            <v>UN Women</v>
          </cell>
          <cell r="K396">
            <v>3</v>
          </cell>
          <cell r="M396">
            <v>3195</v>
          </cell>
          <cell r="N396">
            <v>0</v>
          </cell>
        </row>
        <row r="397">
          <cell r="E397" t="str">
            <v>UN Women</v>
          </cell>
          <cell r="K397">
            <v>4</v>
          </cell>
          <cell r="M397">
            <v>5796</v>
          </cell>
          <cell r="N397">
            <v>0</v>
          </cell>
        </row>
        <row r="398">
          <cell r="E398" t="str">
            <v>UN Women</v>
          </cell>
          <cell r="K398">
            <v>4</v>
          </cell>
          <cell r="M398">
            <v>14400</v>
          </cell>
          <cell r="N398">
            <v>0</v>
          </cell>
        </row>
        <row r="399">
          <cell r="E399">
            <v>0</v>
          </cell>
          <cell r="K399">
            <v>0</v>
          </cell>
          <cell r="M399">
            <v>30219.5</v>
          </cell>
          <cell r="N399">
            <v>0</v>
          </cell>
        </row>
        <row r="400">
          <cell r="E400" t="str">
            <v>UNFPA</v>
          </cell>
          <cell r="K400">
            <v>0</v>
          </cell>
          <cell r="M400">
            <v>0</v>
          </cell>
          <cell r="N400">
            <v>0</v>
          </cell>
        </row>
        <row r="401">
          <cell r="E401" t="str">
            <v>UNFPA</v>
          </cell>
          <cell r="K401">
            <v>2</v>
          </cell>
          <cell r="M401">
            <v>1208</v>
          </cell>
          <cell r="N401">
            <v>0</v>
          </cell>
        </row>
        <row r="402">
          <cell r="E402" t="str">
            <v>UNFPA</v>
          </cell>
          <cell r="K402">
            <v>6</v>
          </cell>
          <cell r="M402">
            <v>9996</v>
          </cell>
          <cell r="N402">
            <v>3000</v>
          </cell>
        </row>
        <row r="403">
          <cell r="E403">
            <v>0</v>
          </cell>
          <cell r="K403">
            <v>0</v>
          </cell>
          <cell r="M403">
            <v>11204</v>
          </cell>
          <cell r="N403">
            <v>3000</v>
          </cell>
        </row>
        <row r="404">
          <cell r="E404" t="str">
            <v>UNICEF</v>
          </cell>
          <cell r="K404">
            <v>0</v>
          </cell>
          <cell r="M404">
            <v>0</v>
          </cell>
          <cell r="N404">
            <v>0</v>
          </cell>
        </row>
        <row r="405">
          <cell r="E405" t="str">
            <v>UNICEF</v>
          </cell>
          <cell r="K405">
            <v>2</v>
          </cell>
          <cell r="M405">
            <v>3540</v>
          </cell>
          <cell r="N405">
            <v>0</v>
          </cell>
        </row>
        <row r="406">
          <cell r="E406">
            <v>0</v>
          </cell>
          <cell r="K406">
            <v>0</v>
          </cell>
          <cell r="M406">
            <v>3540</v>
          </cell>
          <cell r="N406">
            <v>0</v>
          </cell>
        </row>
        <row r="407">
          <cell r="E407" t="str">
            <v>UN Women</v>
          </cell>
          <cell r="K407">
            <v>0</v>
          </cell>
          <cell r="M407">
            <v>0</v>
          </cell>
          <cell r="N407">
            <v>0</v>
          </cell>
        </row>
        <row r="408">
          <cell r="E408" t="str">
            <v>UN Women</v>
          </cell>
          <cell r="K408">
            <v>2</v>
          </cell>
          <cell r="M408">
            <v>1000</v>
          </cell>
          <cell r="N408">
            <v>0</v>
          </cell>
        </row>
        <row r="409">
          <cell r="E409" t="str">
            <v>UN Women</v>
          </cell>
          <cell r="K409">
            <v>2</v>
          </cell>
          <cell r="M409">
            <v>2980</v>
          </cell>
          <cell r="N409">
            <v>0</v>
          </cell>
        </row>
        <row r="410">
          <cell r="E410" t="str">
            <v>UN Women</v>
          </cell>
          <cell r="K410">
            <v>4</v>
          </cell>
          <cell r="M410">
            <v>6093</v>
          </cell>
          <cell r="N410">
            <v>0</v>
          </cell>
        </row>
        <row r="411">
          <cell r="E411">
            <v>0</v>
          </cell>
          <cell r="K411">
            <v>0</v>
          </cell>
          <cell r="M411">
            <v>10073</v>
          </cell>
          <cell r="N411">
            <v>0</v>
          </cell>
        </row>
        <row r="412">
          <cell r="E412" t="str">
            <v>UNFPA</v>
          </cell>
          <cell r="K412">
            <v>0</v>
          </cell>
          <cell r="M412">
            <v>0</v>
          </cell>
          <cell r="N412">
            <v>0</v>
          </cell>
        </row>
        <row r="413">
          <cell r="E413" t="str">
            <v>UNFPA</v>
          </cell>
          <cell r="K413">
            <v>5</v>
          </cell>
          <cell r="M413">
            <v>7504</v>
          </cell>
          <cell r="N413">
            <v>0</v>
          </cell>
        </row>
        <row r="414">
          <cell r="E414" t="str">
            <v>UNFPA</v>
          </cell>
          <cell r="K414">
            <v>2</v>
          </cell>
          <cell r="M414">
            <v>3704</v>
          </cell>
          <cell r="N414">
            <v>0</v>
          </cell>
        </row>
        <row r="415">
          <cell r="E415">
            <v>0</v>
          </cell>
          <cell r="K415">
            <v>0</v>
          </cell>
          <cell r="M415">
            <v>11208</v>
          </cell>
          <cell r="N415">
            <v>0</v>
          </cell>
        </row>
        <row r="416">
          <cell r="E416" t="str">
            <v>UNICEF</v>
          </cell>
          <cell r="K416">
            <v>0</v>
          </cell>
          <cell r="M416">
            <v>0</v>
          </cell>
          <cell r="N416">
            <v>0</v>
          </cell>
        </row>
        <row r="417">
          <cell r="E417" t="str">
            <v>UNICEF</v>
          </cell>
          <cell r="K417">
            <v>5</v>
          </cell>
          <cell r="M417">
            <v>3540</v>
          </cell>
          <cell r="N417">
            <v>0</v>
          </cell>
        </row>
        <row r="418">
          <cell r="E418">
            <v>0</v>
          </cell>
          <cell r="K418">
            <v>0</v>
          </cell>
          <cell r="M418">
            <v>3540</v>
          </cell>
          <cell r="N418">
            <v>0</v>
          </cell>
        </row>
        <row r="419">
          <cell r="E419" t="str">
            <v>UN Women</v>
          </cell>
          <cell r="K419">
            <v>0</v>
          </cell>
          <cell r="M419">
            <v>0</v>
          </cell>
          <cell r="N419">
            <v>0</v>
          </cell>
        </row>
        <row r="420">
          <cell r="E420" t="str">
            <v>UN Women</v>
          </cell>
          <cell r="K420">
            <v>2</v>
          </cell>
          <cell r="M420">
            <v>1000</v>
          </cell>
          <cell r="N420">
            <v>0</v>
          </cell>
        </row>
        <row r="421">
          <cell r="E421" t="str">
            <v>UN Women</v>
          </cell>
          <cell r="K421">
            <v>5</v>
          </cell>
          <cell r="M421">
            <v>2496</v>
          </cell>
          <cell r="N421">
            <v>0</v>
          </cell>
        </row>
        <row r="422">
          <cell r="E422" t="str">
            <v>UN Women</v>
          </cell>
          <cell r="K422">
            <v>2</v>
          </cell>
          <cell r="M422">
            <v>478</v>
          </cell>
          <cell r="N422">
            <v>0</v>
          </cell>
        </row>
        <row r="423">
          <cell r="E423" t="str">
            <v>UN Women</v>
          </cell>
          <cell r="K423">
            <v>4</v>
          </cell>
          <cell r="M423">
            <v>6093.9960000000001</v>
          </cell>
          <cell r="N423">
            <v>0</v>
          </cell>
        </row>
        <row r="424">
          <cell r="E424">
            <v>0</v>
          </cell>
          <cell r="K424">
            <v>0</v>
          </cell>
          <cell r="M424">
            <v>10067.995999999999</v>
          </cell>
          <cell r="N424">
            <v>0</v>
          </cell>
        </row>
        <row r="425">
          <cell r="E425" t="str">
            <v>UNFPA</v>
          </cell>
          <cell r="K425">
            <v>0</v>
          </cell>
          <cell r="M425">
            <v>0</v>
          </cell>
          <cell r="N425">
            <v>0</v>
          </cell>
        </row>
        <row r="426">
          <cell r="E426" t="str">
            <v>UNFPA</v>
          </cell>
          <cell r="K426">
            <v>4</v>
          </cell>
          <cell r="M426">
            <v>5000</v>
          </cell>
          <cell r="N426">
            <v>0</v>
          </cell>
        </row>
        <row r="427">
          <cell r="E427" t="str">
            <v>UNFPA</v>
          </cell>
          <cell r="K427">
            <v>2</v>
          </cell>
          <cell r="M427">
            <v>16272</v>
          </cell>
          <cell r="N427">
            <v>6000</v>
          </cell>
        </row>
        <row r="428">
          <cell r="E428">
            <v>0</v>
          </cell>
          <cell r="K428">
            <v>0</v>
          </cell>
          <cell r="M428">
            <v>21272</v>
          </cell>
          <cell r="N428">
            <v>6000</v>
          </cell>
        </row>
        <row r="429">
          <cell r="E429" t="str">
            <v>UNICEF</v>
          </cell>
          <cell r="K429">
            <v>0</v>
          </cell>
          <cell r="M429">
            <v>0</v>
          </cell>
          <cell r="N429">
            <v>0</v>
          </cell>
        </row>
        <row r="430">
          <cell r="E430" t="str">
            <v>UNICEF</v>
          </cell>
          <cell r="K430">
            <v>4</v>
          </cell>
          <cell r="M430">
            <v>5998</v>
          </cell>
          <cell r="N430">
            <v>5000</v>
          </cell>
        </row>
        <row r="431">
          <cell r="E431" t="str">
            <v>UNICEF</v>
          </cell>
          <cell r="K431">
            <v>2</v>
          </cell>
          <cell r="M431">
            <v>8192</v>
          </cell>
          <cell r="N431">
            <v>10000</v>
          </cell>
        </row>
        <row r="432">
          <cell r="E432">
            <v>0</v>
          </cell>
          <cell r="K432">
            <v>0</v>
          </cell>
          <cell r="M432">
            <v>14190</v>
          </cell>
          <cell r="N432">
            <v>15000</v>
          </cell>
        </row>
        <row r="433">
          <cell r="E433" t="str">
            <v>UN Women</v>
          </cell>
          <cell r="K433">
            <v>0</v>
          </cell>
          <cell r="M433">
            <v>0</v>
          </cell>
          <cell r="N433">
            <v>0</v>
          </cell>
        </row>
        <row r="434">
          <cell r="E434" t="str">
            <v>UN Women</v>
          </cell>
          <cell r="K434">
            <v>2</v>
          </cell>
          <cell r="M434">
            <v>1000</v>
          </cell>
          <cell r="N434">
            <v>0</v>
          </cell>
        </row>
        <row r="435">
          <cell r="E435" t="str">
            <v>UN Women</v>
          </cell>
          <cell r="K435">
            <v>4</v>
          </cell>
          <cell r="M435">
            <v>12000</v>
          </cell>
          <cell r="N435">
            <v>0</v>
          </cell>
        </row>
        <row r="436">
          <cell r="E436" t="str">
            <v>UN Women</v>
          </cell>
          <cell r="K436">
            <v>5</v>
          </cell>
          <cell r="M436">
            <v>1185</v>
          </cell>
          <cell r="N436">
            <v>0</v>
          </cell>
        </row>
        <row r="437">
          <cell r="E437">
            <v>0</v>
          </cell>
          <cell r="K437">
            <v>0</v>
          </cell>
          <cell r="M437">
            <v>14185</v>
          </cell>
          <cell r="N437">
            <v>0</v>
          </cell>
        </row>
        <row r="438">
          <cell r="E438">
            <v>0</v>
          </cell>
          <cell r="K438">
            <v>0</v>
          </cell>
          <cell r="M438">
            <v>473172.49599999998</v>
          </cell>
          <cell r="N438">
            <v>128720</v>
          </cell>
        </row>
        <row r="439">
          <cell r="E439">
            <v>0</v>
          </cell>
          <cell r="K439">
            <v>0</v>
          </cell>
          <cell r="M439">
            <v>0</v>
          </cell>
          <cell r="N439">
            <v>0</v>
          </cell>
        </row>
        <row r="440">
          <cell r="E440" t="str">
            <v>UNFPA</v>
          </cell>
          <cell r="K440">
            <v>0</v>
          </cell>
          <cell r="M440">
            <v>0</v>
          </cell>
          <cell r="N440">
            <v>0</v>
          </cell>
        </row>
        <row r="441">
          <cell r="E441" t="str">
            <v>UNFPA</v>
          </cell>
          <cell r="K441">
            <v>2</v>
          </cell>
          <cell r="M441">
            <v>24005.145</v>
          </cell>
          <cell r="N441">
            <v>3000</v>
          </cell>
        </row>
        <row r="442">
          <cell r="E442">
            <v>0</v>
          </cell>
          <cell r="K442">
            <v>0</v>
          </cell>
          <cell r="M442">
            <v>24005.145</v>
          </cell>
          <cell r="N442">
            <v>3000</v>
          </cell>
        </row>
        <row r="443">
          <cell r="E443" t="str">
            <v>UNICEF</v>
          </cell>
          <cell r="K443">
            <v>0</v>
          </cell>
          <cell r="M443">
            <v>0</v>
          </cell>
          <cell r="N443">
            <v>0</v>
          </cell>
        </row>
        <row r="444">
          <cell r="E444" t="str">
            <v>UNICEF</v>
          </cell>
          <cell r="K444">
            <v>4</v>
          </cell>
          <cell r="M444">
            <v>24140</v>
          </cell>
          <cell r="N444">
            <v>10000</v>
          </cell>
        </row>
        <row r="445">
          <cell r="E445">
            <v>0</v>
          </cell>
          <cell r="K445">
            <v>0</v>
          </cell>
          <cell r="M445">
            <v>24140</v>
          </cell>
          <cell r="N445">
            <v>10000</v>
          </cell>
        </row>
        <row r="446">
          <cell r="E446" t="str">
            <v>UNFPA</v>
          </cell>
          <cell r="K446">
            <v>0</v>
          </cell>
          <cell r="M446">
            <v>0</v>
          </cell>
          <cell r="N446">
            <v>0</v>
          </cell>
        </row>
        <row r="447">
          <cell r="E447" t="str">
            <v>UNFPA</v>
          </cell>
          <cell r="K447">
            <v>2</v>
          </cell>
          <cell r="M447">
            <v>20284</v>
          </cell>
          <cell r="N447">
            <v>6932</v>
          </cell>
        </row>
        <row r="448">
          <cell r="E448">
            <v>0</v>
          </cell>
          <cell r="K448">
            <v>0</v>
          </cell>
          <cell r="M448">
            <v>20284</v>
          </cell>
          <cell r="N448">
            <v>6932</v>
          </cell>
        </row>
        <row r="449">
          <cell r="E449" t="str">
            <v>UNICEF</v>
          </cell>
          <cell r="K449">
            <v>0</v>
          </cell>
          <cell r="M449">
            <v>0</v>
          </cell>
          <cell r="N449">
            <v>0</v>
          </cell>
        </row>
        <row r="450">
          <cell r="E450" t="str">
            <v>UNICEF</v>
          </cell>
          <cell r="K450">
            <v>4</v>
          </cell>
          <cell r="M450">
            <v>8000</v>
          </cell>
          <cell r="N450">
            <v>5000</v>
          </cell>
        </row>
        <row r="451">
          <cell r="E451" t="str">
            <v>UNICEF</v>
          </cell>
          <cell r="K451">
            <v>2</v>
          </cell>
          <cell r="M451">
            <v>1378</v>
          </cell>
          <cell r="N451">
            <v>0</v>
          </cell>
        </row>
        <row r="452">
          <cell r="E452">
            <v>0</v>
          </cell>
          <cell r="K452">
            <v>0</v>
          </cell>
          <cell r="M452">
            <v>9378</v>
          </cell>
          <cell r="N452">
            <v>5000</v>
          </cell>
        </row>
        <row r="453">
          <cell r="E453" t="str">
            <v>UN Women</v>
          </cell>
          <cell r="K453">
            <v>0</v>
          </cell>
          <cell r="M453">
            <v>0</v>
          </cell>
          <cell r="N453">
            <v>0</v>
          </cell>
        </row>
        <row r="454">
          <cell r="E454" t="str">
            <v>UN Women</v>
          </cell>
          <cell r="K454">
            <v>2</v>
          </cell>
          <cell r="M454">
            <v>7872</v>
          </cell>
          <cell r="N454">
            <v>0</v>
          </cell>
        </row>
        <row r="455">
          <cell r="E455" t="str">
            <v>UN Women</v>
          </cell>
          <cell r="K455">
            <v>2</v>
          </cell>
          <cell r="M455">
            <v>500</v>
          </cell>
          <cell r="N455">
            <v>0</v>
          </cell>
        </row>
        <row r="456">
          <cell r="E456" t="str">
            <v>UN Women</v>
          </cell>
          <cell r="K456">
            <v>4</v>
          </cell>
          <cell r="M456">
            <v>8400</v>
          </cell>
          <cell r="N456">
            <v>3747</v>
          </cell>
        </row>
        <row r="457">
          <cell r="E457" t="str">
            <v>UN Women</v>
          </cell>
          <cell r="K457">
            <v>5</v>
          </cell>
          <cell r="M457">
            <v>478</v>
          </cell>
          <cell r="N457">
            <v>0</v>
          </cell>
        </row>
        <row r="458">
          <cell r="E458">
            <v>0</v>
          </cell>
          <cell r="K458">
            <v>0</v>
          </cell>
          <cell r="M458">
            <v>17250</v>
          </cell>
          <cell r="N458">
            <v>3747</v>
          </cell>
        </row>
        <row r="459">
          <cell r="E459" t="str">
            <v>UNFPA</v>
          </cell>
          <cell r="K459">
            <v>0</v>
          </cell>
          <cell r="M459">
            <v>0</v>
          </cell>
          <cell r="N459">
            <v>0</v>
          </cell>
        </row>
        <row r="460">
          <cell r="E460" t="str">
            <v>UNFPA</v>
          </cell>
          <cell r="K460">
            <v>2</v>
          </cell>
          <cell r="M460">
            <v>30360</v>
          </cell>
          <cell r="N460">
            <v>6000</v>
          </cell>
        </row>
        <row r="461">
          <cell r="E461">
            <v>0</v>
          </cell>
          <cell r="K461">
            <v>0</v>
          </cell>
          <cell r="M461">
            <v>30360</v>
          </cell>
          <cell r="N461">
            <v>6000</v>
          </cell>
        </row>
        <row r="462">
          <cell r="E462" t="str">
            <v>UNICEF</v>
          </cell>
          <cell r="K462">
            <v>0</v>
          </cell>
          <cell r="M462">
            <v>0</v>
          </cell>
          <cell r="N462">
            <v>0</v>
          </cell>
        </row>
        <row r="463">
          <cell r="E463" t="str">
            <v>UNICEF</v>
          </cell>
          <cell r="K463">
            <v>4</v>
          </cell>
          <cell r="M463">
            <v>10000</v>
          </cell>
          <cell r="N463">
            <v>5000</v>
          </cell>
        </row>
        <row r="464">
          <cell r="E464" t="str">
            <v>UNICEF</v>
          </cell>
          <cell r="K464">
            <v>2</v>
          </cell>
          <cell r="M464">
            <v>2000</v>
          </cell>
          <cell r="N464">
            <v>0</v>
          </cell>
        </row>
        <row r="465">
          <cell r="E465" t="str">
            <v>UNICEF</v>
          </cell>
          <cell r="K465">
            <v>5</v>
          </cell>
          <cell r="M465">
            <v>2068</v>
          </cell>
          <cell r="N465">
            <v>0</v>
          </cell>
        </row>
        <row r="466">
          <cell r="E466">
            <v>0</v>
          </cell>
          <cell r="K466">
            <v>0</v>
          </cell>
          <cell r="M466">
            <v>14068</v>
          </cell>
          <cell r="N466">
            <v>5000</v>
          </cell>
        </row>
        <row r="467">
          <cell r="E467" t="str">
            <v>UN Women</v>
          </cell>
          <cell r="K467">
            <v>0</v>
          </cell>
          <cell r="M467">
            <v>0</v>
          </cell>
          <cell r="N467">
            <v>0</v>
          </cell>
        </row>
        <row r="468">
          <cell r="E468" t="str">
            <v>UN Women</v>
          </cell>
          <cell r="K468">
            <v>2</v>
          </cell>
          <cell r="M468">
            <v>11808</v>
          </cell>
          <cell r="N468">
            <v>0</v>
          </cell>
        </row>
        <row r="469">
          <cell r="E469" t="str">
            <v>UN Women</v>
          </cell>
          <cell r="K469">
            <v>2</v>
          </cell>
          <cell r="M469">
            <v>500</v>
          </cell>
          <cell r="N469">
            <v>0</v>
          </cell>
        </row>
        <row r="470">
          <cell r="E470" t="str">
            <v>UN Women</v>
          </cell>
          <cell r="K470">
            <v>4</v>
          </cell>
          <cell r="M470">
            <v>13566</v>
          </cell>
          <cell r="N470">
            <v>0</v>
          </cell>
        </row>
        <row r="471">
          <cell r="E471">
            <v>0</v>
          </cell>
          <cell r="K471">
            <v>0</v>
          </cell>
          <cell r="M471">
            <v>25874</v>
          </cell>
          <cell r="N471">
            <v>0</v>
          </cell>
        </row>
        <row r="472">
          <cell r="E472">
            <v>0</v>
          </cell>
          <cell r="K472">
            <v>0</v>
          </cell>
          <cell r="M472">
            <v>165359.14500000002</v>
          </cell>
          <cell r="N472">
            <v>39679</v>
          </cell>
        </row>
        <row r="473">
          <cell r="E473">
            <v>0</v>
          </cell>
          <cell r="K473">
            <v>0</v>
          </cell>
          <cell r="M473">
            <v>638531.64100000006</v>
          </cell>
          <cell r="N473">
            <v>168399</v>
          </cell>
        </row>
        <row r="474">
          <cell r="E474">
            <v>0</v>
          </cell>
          <cell r="K474">
            <v>0</v>
          </cell>
          <cell r="M474">
            <v>0</v>
          </cell>
          <cell r="N474">
            <v>0</v>
          </cell>
        </row>
        <row r="475">
          <cell r="E475">
            <v>0</v>
          </cell>
          <cell r="K475">
            <v>0</v>
          </cell>
          <cell r="M475">
            <v>0</v>
          </cell>
          <cell r="N475">
            <v>0</v>
          </cell>
        </row>
        <row r="476">
          <cell r="E476" t="str">
            <v>UNFPA</v>
          </cell>
          <cell r="K476">
            <v>0</v>
          </cell>
          <cell r="M476">
            <v>0</v>
          </cell>
          <cell r="N476">
            <v>0</v>
          </cell>
        </row>
        <row r="477">
          <cell r="E477" t="str">
            <v>UNFPA</v>
          </cell>
          <cell r="K477">
            <v>1</v>
          </cell>
          <cell r="M477">
            <v>0</v>
          </cell>
          <cell r="N477">
            <v>40500</v>
          </cell>
        </row>
        <row r="478">
          <cell r="E478" t="str">
            <v>UNFPA</v>
          </cell>
          <cell r="K478">
            <v>4</v>
          </cell>
          <cell r="M478">
            <v>17500</v>
          </cell>
          <cell r="N478">
            <v>0</v>
          </cell>
        </row>
        <row r="479">
          <cell r="E479" t="str">
            <v>UNFPA</v>
          </cell>
          <cell r="K479">
            <v>4</v>
          </cell>
          <cell r="M479">
            <v>17500</v>
          </cell>
          <cell r="N479">
            <v>0</v>
          </cell>
        </row>
        <row r="480">
          <cell r="E480" t="str">
            <v>UNFPA</v>
          </cell>
          <cell r="K480">
            <v>5</v>
          </cell>
          <cell r="M480">
            <v>20000</v>
          </cell>
          <cell r="N480">
            <v>0</v>
          </cell>
        </row>
        <row r="481">
          <cell r="E481" t="str">
            <v>UNFPA</v>
          </cell>
          <cell r="K481">
            <v>4</v>
          </cell>
          <cell r="M481">
            <v>3000</v>
          </cell>
          <cell r="N481">
            <v>0</v>
          </cell>
        </row>
        <row r="482">
          <cell r="E482" t="str">
            <v>UNFPA</v>
          </cell>
          <cell r="K482">
            <v>4</v>
          </cell>
          <cell r="M482">
            <v>7000</v>
          </cell>
          <cell r="N482">
            <v>0</v>
          </cell>
        </row>
        <row r="483">
          <cell r="E483" t="str">
            <v>UNFPA</v>
          </cell>
          <cell r="K483">
            <v>5</v>
          </cell>
          <cell r="M483">
            <v>5000</v>
          </cell>
          <cell r="N483">
            <v>0</v>
          </cell>
        </row>
        <row r="484">
          <cell r="E484">
            <v>0</v>
          </cell>
          <cell r="K484">
            <v>0</v>
          </cell>
          <cell r="M484">
            <v>70000</v>
          </cell>
          <cell r="N484">
            <v>40500</v>
          </cell>
        </row>
        <row r="485">
          <cell r="E485" t="str">
            <v>UNFPA</v>
          </cell>
          <cell r="K485">
            <v>0</v>
          </cell>
          <cell r="M485">
            <v>0</v>
          </cell>
          <cell r="N485">
            <v>0</v>
          </cell>
        </row>
        <row r="486">
          <cell r="E486" t="str">
            <v>UNFPA</v>
          </cell>
          <cell r="K486">
            <v>4</v>
          </cell>
          <cell r="M486">
            <v>45000</v>
          </cell>
          <cell r="N486">
            <v>0</v>
          </cell>
        </row>
        <row r="487">
          <cell r="E487" t="str">
            <v>UNFPA</v>
          </cell>
          <cell r="K487">
            <v>7</v>
          </cell>
          <cell r="M487">
            <v>23000</v>
          </cell>
          <cell r="N487">
            <v>0</v>
          </cell>
        </row>
        <row r="488">
          <cell r="E488" t="str">
            <v>UNFPA</v>
          </cell>
          <cell r="K488">
            <v>7</v>
          </cell>
          <cell r="M488">
            <v>5727.93</v>
          </cell>
          <cell r="N488">
            <v>0</v>
          </cell>
        </row>
        <row r="489">
          <cell r="E489">
            <v>0</v>
          </cell>
          <cell r="K489">
            <v>0</v>
          </cell>
          <cell r="M489">
            <v>73727.929999999993</v>
          </cell>
          <cell r="N489">
            <v>0</v>
          </cell>
        </row>
        <row r="490">
          <cell r="E490" t="str">
            <v>UNFPA</v>
          </cell>
          <cell r="K490">
            <v>0</v>
          </cell>
          <cell r="M490">
            <v>0</v>
          </cell>
          <cell r="N490">
            <v>0</v>
          </cell>
        </row>
        <row r="491">
          <cell r="E491" t="str">
            <v>UNFPA</v>
          </cell>
          <cell r="K491">
            <v>1</v>
          </cell>
          <cell r="M491">
            <v>0</v>
          </cell>
          <cell r="N491">
            <v>40512</v>
          </cell>
        </row>
        <row r="492">
          <cell r="E492" t="str">
            <v>UNFPA</v>
          </cell>
          <cell r="K492">
            <v>5</v>
          </cell>
          <cell r="M492">
            <v>7155</v>
          </cell>
          <cell r="N492">
            <v>0</v>
          </cell>
        </row>
        <row r="493">
          <cell r="E493" t="str">
            <v>UNFPA</v>
          </cell>
          <cell r="K493">
            <v>4</v>
          </cell>
          <cell r="M493">
            <v>17500</v>
          </cell>
          <cell r="N493">
            <v>0</v>
          </cell>
        </row>
        <row r="494">
          <cell r="E494" t="str">
            <v>UNFPA</v>
          </cell>
          <cell r="K494">
            <v>4</v>
          </cell>
          <cell r="M494">
            <v>30000</v>
          </cell>
          <cell r="N494">
            <v>0</v>
          </cell>
        </row>
        <row r="495">
          <cell r="E495" t="str">
            <v>UNFPA</v>
          </cell>
          <cell r="K495">
            <v>4</v>
          </cell>
          <cell r="M495">
            <v>10000</v>
          </cell>
          <cell r="N495">
            <v>0</v>
          </cell>
        </row>
        <row r="496">
          <cell r="E496">
            <v>0</v>
          </cell>
          <cell r="K496">
            <v>0</v>
          </cell>
          <cell r="M496">
            <v>64655</v>
          </cell>
          <cell r="N496">
            <v>40512</v>
          </cell>
        </row>
        <row r="497">
          <cell r="E497" t="str">
            <v>UNFPA</v>
          </cell>
          <cell r="K497">
            <v>4</v>
          </cell>
          <cell r="M497">
            <v>17500</v>
          </cell>
          <cell r="N497">
            <v>0</v>
          </cell>
        </row>
        <row r="498">
          <cell r="E498" t="str">
            <v>UNFPA</v>
          </cell>
          <cell r="K498">
            <v>4</v>
          </cell>
          <cell r="M498">
            <v>17500</v>
          </cell>
          <cell r="N498">
            <v>0</v>
          </cell>
        </row>
        <row r="499">
          <cell r="E499" t="str">
            <v>UNFPA</v>
          </cell>
          <cell r="K499">
            <v>4</v>
          </cell>
          <cell r="M499">
            <v>5000</v>
          </cell>
          <cell r="N499">
            <v>0</v>
          </cell>
        </row>
        <row r="500">
          <cell r="E500" t="str">
            <v>UNFPA</v>
          </cell>
          <cell r="K500">
            <v>4</v>
          </cell>
          <cell r="M500">
            <v>5000</v>
          </cell>
          <cell r="N500">
            <v>0</v>
          </cell>
        </row>
        <row r="501">
          <cell r="E501" t="str">
            <v>UNFPA</v>
          </cell>
          <cell r="K501">
            <v>4</v>
          </cell>
          <cell r="M501">
            <v>7000</v>
          </cell>
          <cell r="N501">
            <v>0</v>
          </cell>
        </row>
        <row r="502">
          <cell r="E502" t="str">
            <v>UNFPA</v>
          </cell>
          <cell r="K502">
            <v>5</v>
          </cell>
          <cell r="M502">
            <v>5000</v>
          </cell>
          <cell r="N502">
            <v>0</v>
          </cell>
        </row>
        <row r="503">
          <cell r="E503">
            <v>0</v>
          </cell>
          <cell r="K503">
            <v>0</v>
          </cell>
          <cell r="M503">
            <v>57000</v>
          </cell>
          <cell r="N503">
            <v>0</v>
          </cell>
        </row>
        <row r="504">
          <cell r="E504">
            <v>0</v>
          </cell>
          <cell r="K504">
            <v>0</v>
          </cell>
          <cell r="M504">
            <v>265382.93</v>
          </cell>
          <cell r="N504">
            <v>81012</v>
          </cell>
        </row>
        <row r="505">
          <cell r="E505">
            <v>0</v>
          </cell>
          <cell r="K505">
            <v>0</v>
          </cell>
          <cell r="M505">
            <v>0</v>
          </cell>
          <cell r="N505">
            <v>0</v>
          </cell>
        </row>
        <row r="506">
          <cell r="E506" t="str">
            <v>UNDP</v>
          </cell>
          <cell r="K506">
            <v>0</v>
          </cell>
          <cell r="M506">
            <v>0</v>
          </cell>
          <cell r="N506">
            <v>0</v>
          </cell>
        </row>
        <row r="507">
          <cell r="E507" t="str">
            <v>UNDP</v>
          </cell>
          <cell r="K507">
            <v>4</v>
          </cell>
          <cell r="M507">
            <v>30000</v>
          </cell>
          <cell r="N507">
            <v>0</v>
          </cell>
        </row>
        <row r="508">
          <cell r="E508" t="str">
            <v>UNDP</v>
          </cell>
          <cell r="K508">
            <v>4</v>
          </cell>
          <cell r="M508">
            <v>6400</v>
          </cell>
          <cell r="N508">
            <v>0</v>
          </cell>
        </row>
        <row r="509">
          <cell r="E509" t="str">
            <v>UNDP</v>
          </cell>
          <cell r="K509">
            <v>4</v>
          </cell>
          <cell r="M509">
            <v>4200</v>
          </cell>
          <cell r="N509">
            <v>0</v>
          </cell>
        </row>
        <row r="510">
          <cell r="E510" t="str">
            <v>UNDP</v>
          </cell>
          <cell r="K510">
            <v>4</v>
          </cell>
          <cell r="M510">
            <v>12000</v>
          </cell>
          <cell r="N510">
            <v>0</v>
          </cell>
        </row>
        <row r="511">
          <cell r="E511" t="str">
            <v>UNDP</v>
          </cell>
          <cell r="K511">
            <v>5</v>
          </cell>
          <cell r="M511">
            <v>3200</v>
          </cell>
          <cell r="N511">
            <v>0</v>
          </cell>
        </row>
        <row r="512">
          <cell r="E512" t="str">
            <v>UNDP</v>
          </cell>
          <cell r="K512">
            <v>2</v>
          </cell>
          <cell r="M512">
            <v>503</v>
          </cell>
          <cell r="N512">
            <v>0</v>
          </cell>
        </row>
        <row r="513">
          <cell r="E513">
            <v>0</v>
          </cell>
          <cell r="K513">
            <v>0</v>
          </cell>
          <cell r="M513">
            <v>56303</v>
          </cell>
          <cell r="N513">
            <v>0</v>
          </cell>
        </row>
        <row r="514">
          <cell r="E514" t="str">
            <v>UNDP</v>
          </cell>
          <cell r="K514">
            <v>0</v>
          </cell>
          <cell r="M514">
            <v>0</v>
          </cell>
          <cell r="N514">
            <v>0</v>
          </cell>
        </row>
        <row r="515">
          <cell r="E515" t="str">
            <v>UNDP</v>
          </cell>
          <cell r="K515">
            <v>4</v>
          </cell>
          <cell r="M515">
            <v>21000</v>
          </cell>
          <cell r="N515">
            <v>0</v>
          </cell>
        </row>
        <row r="516">
          <cell r="E516" t="str">
            <v>UNDP</v>
          </cell>
          <cell r="K516">
            <v>4</v>
          </cell>
          <cell r="M516">
            <v>31500</v>
          </cell>
          <cell r="N516">
            <v>10500</v>
          </cell>
        </row>
        <row r="517">
          <cell r="E517" t="str">
            <v>UNDP</v>
          </cell>
          <cell r="K517">
            <v>4</v>
          </cell>
          <cell r="M517">
            <v>26400</v>
          </cell>
          <cell r="N517">
            <v>0</v>
          </cell>
        </row>
        <row r="518">
          <cell r="E518" t="str">
            <v>UNDP</v>
          </cell>
          <cell r="K518">
            <v>7</v>
          </cell>
          <cell r="M518">
            <v>12150</v>
          </cell>
          <cell r="N518">
            <v>29850</v>
          </cell>
        </row>
        <row r="519">
          <cell r="E519" t="str">
            <v>UNDP</v>
          </cell>
          <cell r="K519">
            <v>3</v>
          </cell>
          <cell r="M519">
            <v>16500</v>
          </cell>
          <cell r="N519">
            <v>0</v>
          </cell>
        </row>
        <row r="520">
          <cell r="E520">
            <v>0</v>
          </cell>
          <cell r="K520">
            <v>0</v>
          </cell>
          <cell r="M520">
            <v>107550</v>
          </cell>
          <cell r="N520">
            <v>40350</v>
          </cell>
        </row>
        <row r="521">
          <cell r="E521" t="str">
            <v>UNDP</v>
          </cell>
          <cell r="K521">
            <v>0</v>
          </cell>
          <cell r="M521">
            <v>0</v>
          </cell>
          <cell r="N521">
            <v>0</v>
          </cell>
        </row>
        <row r="522">
          <cell r="E522" t="str">
            <v>UNDP</v>
          </cell>
          <cell r="K522">
            <v>5</v>
          </cell>
          <cell r="M522">
            <v>12000</v>
          </cell>
          <cell r="N522">
            <v>0</v>
          </cell>
        </row>
        <row r="523">
          <cell r="E523" t="str">
            <v>UNDP</v>
          </cell>
          <cell r="K523">
            <v>4</v>
          </cell>
          <cell r="M523">
            <v>21000</v>
          </cell>
          <cell r="N523">
            <v>0</v>
          </cell>
        </row>
        <row r="524">
          <cell r="E524" t="str">
            <v>UNDP</v>
          </cell>
          <cell r="K524">
            <v>4</v>
          </cell>
          <cell r="M524">
            <v>25500</v>
          </cell>
          <cell r="N524">
            <v>10500</v>
          </cell>
        </row>
        <row r="525">
          <cell r="E525" t="str">
            <v>UNDP</v>
          </cell>
          <cell r="K525">
            <v>4</v>
          </cell>
          <cell r="M525">
            <v>12000</v>
          </cell>
          <cell r="N525">
            <v>0</v>
          </cell>
        </row>
        <row r="526">
          <cell r="E526" t="str">
            <v>UNDP</v>
          </cell>
          <cell r="K526">
            <v>5</v>
          </cell>
          <cell r="M526">
            <v>6400</v>
          </cell>
          <cell r="N526">
            <v>0</v>
          </cell>
        </row>
        <row r="527">
          <cell r="E527" t="str">
            <v>UNDP</v>
          </cell>
          <cell r="K527">
            <v>3</v>
          </cell>
          <cell r="M527">
            <v>27000</v>
          </cell>
          <cell r="N527">
            <v>0</v>
          </cell>
        </row>
        <row r="528">
          <cell r="E528" t="str">
            <v>UNDP</v>
          </cell>
          <cell r="K528">
            <v>3</v>
          </cell>
          <cell r="M528">
            <v>6000</v>
          </cell>
          <cell r="N528">
            <v>0</v>
          </cell>
        </row>
        <row r="529">
          <cell r="E529" t="str">
            <v>UNDP</v>
          </cell>
          <cell r="K529">
            <v>2</v>
          </cell>
          <cell r="M529">
            <v>12000</v>
          </cell>
          <cell r="N529">
            <v>0</v>
          </cell>
        </row>
        <row r="530">
          <cell r="E530" t="str">
            <v>UNDP</v>
          </cell>
          <cell r="K530">
            <v>7</v>
          </cell>
          <cell r="M530">
            <v>12150</v>
          </cell>
          <cell r="N530">
            <v>29850</v>
          </cell>
        </row>
        <row r="531">
          <cell r="E531" t="str">
            <v>UNDP</v>
          </cell>
          <cell r="K531">
            <v>5</v>
          </cell>
          <cell r="M531">
            <v>5400</v>
          </cell>
          <cell r="N531">
            <v>0</v>
          </cell>
        </row>
        <row r="532">
          <cell r="E532">
            <v>0</v>
          </cell>
          <cell r="K532">
            <v>0</v>
          </cell>
          <cell r="M532">
            <v>139450</v>
          </cell>
          <cell r="N532">
            <v>40350</v>
          </cell>
        </row>
        <row r="533">
          <cell r="E533">
            <v>0</v>
          </cell>
          <cell r="K533">
            <v>0</v>
          </cell>
          <cell r="M533">
            <v>303303</v>
          </cell>
          <cell r="N533">
            <v>80700</v>
          </cell>
        </row>
        <row r="534">
          <cell r="E534">
            <v>0</v>
          </cell>
          <cell r="K534">
            <v>0</v>
          </cell>
          <cell r="M534">
            <v>0</v>
          </cell>
          <cell r="N534">
            <v>0</v>
          </cell>
        </row>
        <row r="535">
          <cell r="E535" t="str">
            <v>UN Women</v>
          </cell>
          <cell r="K535">
            <v>0</v>
          </cell>
          <cell r="M535">
            <v>0</v>
          </cell>
          <cell r="N535">
            <v>0</v>
          </cell>
        </row>
        <row r="536">
          <cell r="E536" t="str">
            <v>UN Women</v>
          </cell>
          <cell r="K536">
            <v>4</v>
          </cell>
          <cell r="M536">
            <v>7500</v>
          </cell>
          <cell r="N536">
            <v>0</v>
          </cell>
        </row>
        <row r="537">
          <cell r="E537" t="str">
            <v>UN Women</v>
          </cell>
          <cell r="K537">
            <v>4</v>
          </cell>
          <cell r="M537">
            <v>15000</v>
          </cell>
          <cell r="N537">
            <v>15000</v>
          </cell>
        </row>
        <row r="538">
          <cell r="E538" t="str">
            <v>UN Women</v>
          </cell>
          <cell r="K538">
            <v>4</v>
          </cell>
          <cell r="M538">
            <v>7500</v>
          </cell>
          <cell r="N538">
            <v>0</v>
          </cell>
        </row>
        <row r="539">
          <cell r="E539" t="str">
            <v>UN Women</v>
          </cell>
          <cell r="K539">
            <v>4</v>
          </cell>
          <cell r="M539">
            <v>5250</v>
          </cell>
          <cell r="N539">
            <v>0</v>
          </cell>
        </row>
        <row r="540">
          <cell r="E540" t="str">
            <v>UN Women</v>
          </cell>
          <cell r="K540">
            <v>4</v>
          </cell>
          <cell r="M540">
            <v>33550.020000000004</v>
          </cell>
          <cell r="N540">
            <v>0</v>
          </cell>
        </row>
        <row r="541">
          <cell r="E541" t="str">
            <v>UN Women</v>
          </cell>
          <cell r="K541">
            <v>5</v>
          </cell>
          <cell r="M541">
            <v>27200</v>
          </cell>
          <cell r="N541">
            <v>0</v>
          </cell>
        </row>
        <row r="542">
          <cell r="E542" t="str">
            <v>UN Women</v>
          </cell>
          <cell r="K542">
            <v>2</v>
          </cell>
          <cell r="M542">
            <v>2700</v>
          </cell>
          <cell r="N542">
            <v>0</v>
          </cell>
        </row>
        <row r="543">
          <cell r="E543">
            <v>0</v>
          </cell>
          <cell r="K543">
            <v>0</v>
          </cell>
          <cell r="M543">
            <v>98700.02</v>
          </cell>
          <cell r="N543">
            <v>15000</v>
          </cell>
        </row>
        <row r="544">
          <cell r="E544" t="str">
            <v>UN Women</v>
          </cell>
          <cell r="K544">
            <v>0</v>
          </cell>
          <cell r="M544">
            <v>0</v>
          </cell>
          <cell r="N544">
            <v>0</v>
          </cell>
        </row>
        <row r="545">
          <cell r="E545" t="str">
            <v>UN Women</v>
          </cell>
          <cell r="K545">
            <v>4</v>
          </cell>
          <cell r="M545">
            <v>5000</v>
          </cell>
          <cell r="N545">
            <v>0</v>
          </cell>
        </row>
        <row r="546">
          <cell r="E546" t="str">
            <v>UN Women</v>
          </cell>
          <cell r="K546">
            <v>4</v>
          </cell>
          <cell r="M546">
            <v>30800</v>
          </cell>
          <cell r="N546">
            <v>0</v>
          </cell>
        </row>
        <row r="547">
          <cell r="E547" t="str">
            <v>UN Women</v>
          </cell>
          <cell r="K547">
            <v>6</v>
          </cell>
          <cell r="M547">
            <v>36000</v>
          </cell>
          <cell r="N547">
            <v>0</v>
          </cell>
        </row>
        <row r="548">
          <cell r="E548" t="str">
            <v>UN Women</v>
          </cell>
          <cell r="K548">
            <v>6</v>
          </cell>
          <cell r="M548">
            <v>2400</v>
          </cell>
          <cell r="N548">
            <v>0</v>
          </cell>
        </row>
        <row r="549">
          <cell r="E549" t="str">
            <v>UN Women</v>
          </cell>
          <cell r="K549">
            <v>2</v>
          </cell>
          <cell r="M549">
            <v>4170</v>
          </cell>
          <cell r="N549">
            <v>0</v>
          </cell>
        </row>
        <row r="550">
          <cell r="E550">
            <v>0</v>
          </cell>
          <cell r="K550">
            <v>0</v>
          </cell>
          <cell r="M550">
            <v>78370</v>
          </cell>
          <cell r="N550">
            <v>0</v>
          </cell>
        </row>
        <row r="551">
          <cell r="E551" t="str">
            <v>UN Women</v>
          </cell>
          <cell r="K551">
            <v>0</v>
          </cell>
          <cell r="M551">
            <v>0</v>
          </cell>
          <cell r="N551">
            <v>0</v>
          </cell>
        </row>
        <row r="552">
          <cell r="E552" t="str">
            <v>UN Women</v>
          </cell>
          <cell r="K552">
            <v>4</v>
          </cell>
          <cell r="M552">
            <v>10000</v>
          </cell>
          <cell r="N552">
            <v>0</v>
          </cell>
        </row>
        <row r="553">
          <cell r="E553" t="str">
            <v>UN Women</v>
          </cell>
          <cell r="K553">
            <v>2</v>
          </cell>
          <cell r="M553">
            <v>2500</v>
          </cell>
          <cell r="N553">
            <v>0</v>
          </cell>
        </row>
        <row r="554">
          <cell r="E554">
            <v>0</v>
          </cell>
          <cell r="K554">
            <v>0</v>
          </cell>
          <cell r="M554">
            <v>12500</v>
          </cell>
          <cell r="N554">
            <v>0</v>
          </cell>
        </row>
        <row r="555">
          <cell r="E555" t="str">
            <v>UN Women</v>
          </cell>
          <cell r="K555">
            <v>0</v>
          </cell>
          <cell r="M555">
            <v>0</v>
          </cell>
          <cell r="N555">
            <v>0</v>
          </cell>
        </row>
        <row r="556">
          <cell r="E556" t="str">
            <v>UN Women</v>
          </cell>
          <cell r="K556">
            <v>4</v>
          </cell>
          <cell r="M556">
            <v>0</v>
          </cell>
          <cell r="N556">
            <v>0</v>
          </cell>
        </row>
        <row r="557">
          <cell r="E557" t="str">
            <v>UN Women</v>
          </cell>
          <cell r="K557">
            <v>4</v>
          </cell>
          <cell r="M557">
            <v>0</v>
          </cell>
          <cell r="N557">
            <v>0</v>
          </cell>
        </row>
        <row r="558">
          <cell r="E558" t="str">
            <v>UN Women</v>
          </cell>
          <cell r="K558">
            <v>6</v>
          </cell>
          <cell r="M558">
            <v>0</v>
          </cell>
          <cell r="N558">
            <v>0</v>
          </cell>
        </row>
        <row r="559">
          <cell r="E559" t="str">
            <v>UN Women</v>
          </cell>
          <cell r="K559">
            <v>6</v>
          </cell>
          <cell r="M559">
            <v>0</v>
          </cell>
          <cell r="N559">
            <v>0</v>
          </cell>
        </row>
        <row r="560">
          <cell r="E560" t="str">
            <v>UN Women</v>
          </cell>
          <cell r="K560">
            <v>6</v>
          </cell>
          <cell r="M560">
            <v>0</v>
          </cell>
          <cell r="N560">
            <v>0</v>
          </cell>
        </row>
        <row r="561">
          <cell r="E561" t="str">
            <v>UN Women</v>
          </cell>
          <cell r="K561">
            <v>2</v>
          </cell>
          <cell r="M561">
            <v>0</v>
          </cell>
          <cell r="N561">
            <v>0</v>
          </cell>
        </row>
        <row r="562">
          <cell r="E562">
            <v>0</v>
          </cell>
          <cell r="K562">
            <v>0</v>
          </cell>
          <cell r="M562">
            <v>0</v>
          </cell>
          <cell r="N562">
            <v>0</v>
          </cell>
        </row>
        <row r="563">
          <cell r="E563">
            <v>0</v>
          </cell>
          <cell r="K563">
            <v>0</v>
          </cell>
          <cell r="M563">
            <v>189570.02000000002</v>
          </cell>
          <cell r="N563">
            <v>15000</v>
          </cell>
        </row>
        <row r="564">
          <cell r="E564">
            <v>0</v>
          </cell>
          <cell r="K564">
            <v>0</v>
          </cell>
          <cell r="M564">
            <v>758255.95</v>
          </cell>
          <cell r="N564">
            <v>176712</v>
          </cell>
        </row>
        <row r="565">
          <cell r="E565">
            <v>0</v>
          </cell>
          <cell r="K565">
            <v>0</v>
          </cell>
          <cell r="M565">
            <v>0</v>
          </cell>
          <cell r="N565">
            <v>0</v>
          </cell>
        </row>
        <row r="566">
          <cell r="E566">
            <v>0</v>
          </cell>
          <cell r="K566">
            <v>0</v>
          </cell>
          <cell r="M566">
            <v>0</v>
          </cell>
          <cell r="N566">
            <v>0</v>
          </cell>
        </row>
        <row r="567">
          <cell r="E567" t="str">
            <v>UN Women</v>
          </cell>
          <cell r="K567">
            <v>0</v>
          </cell>
          <cell r="M567">
            <v>0</v>
          </cell>
          <cell r="N567" t="str">
            <v xml:space="preserve">   </v>
          </cell>
        </row>
        <row r="568">
          <cell r="E568" t="str">
            <v>UN Women</v>
          </cell>
          <cell r="K568">
            <v>1</v>
          </cell>
          <cell r="M568">
            <v>0</v>
          </cell>
          <cell r="N568">
            <v>11000</v>
          </cell>
        </row>
        <row r="569">
          <cell r="E569" t="str">
            <v>UN Women</v>
          </cell>
          <cell r="K569">
            <v>2</v>
          </cell>
          <cell r="M569">
            <v>5464.24</v>
          </cell>
          <cell r="N569">
            <v>1500</v>
          </cell>
        </row>
        <row r="570">
          <cell r="E570" t="str">
            <v>UN Women</v>
          </cell>
          <cell r="K570">
            <v>3</v>
          </cell>
          <cell r="M570">
            <v>3500</v>
          </cell>
          <cell r="N570">
            <v>1500</v>
          </cell>
        </row>
        <row r="571">
          <cell r="E571" t="str">
            <v>UN Women</v>
          </cell>
          <cell r="K571">
            <v>4</v>
          </cell>
          <cell r="M571">
            <v>2200</v>
          </cell>
          <cell r="N571">
            <v>2200</v>
          </cell>
        </row>
        <row r="572">
          <cell r="E572" t="str">
            <v>UN Women</v>
          </cell>
          <cell r="K572">
            <v>5</v>
          </cell>
          <cell r="M572">
            <v>15000</v>
          </cell>
          <cell r="N572">
            <v>3000</v>
          </cell>
        </row>
        <row r="573">
          <cell r="E573" t="str">
            <v>UN Women</v>
          </cell>
          <cell r="K573">
            <v>6</v>
          </cell>
          <cell r="M573">
            <v>37766</v>
          </cell>
          <cell r="N573">
            <v>0</v>
          </cell>
        </row>
        <row r="574">
          <cell r="E574" t="str">
            <v>UN Women</v>
          </cell>
          <cell r="K574">
            <v>7</v>
          </cell>
          <cell r="M574">
            <v>4963.55</v>
          </cell>
          <cell r="N574">
            <v>0</v>
          </cell>
        </row>
        <row r="575">
          <cell r="E575">
            <v>0</v>
          </cell>
          <cell r="K575">
            <v>0</v>
          </cell>
          <cell r="M575">
            <v>68893.789999999994</v>
          </cell>
          <cell r="N575">
            <v>19200</v>
          </cell>
        </row>
        <row r="576">
          <cell r="E576" t="str">
            <v>UN Women</v>
          </cell>
          <cell r="K576">
            <v>0</v>
          </cell>
          <cell r="M576">
            <v>0</v>
          </cell>
          <cell r="N576">
            <v>0</v>
          </cell>
        </row>
        <row r="577">
          <cell r="E577" t="str">
            <v>UN Women</v>
          </cell>
          <cell r="K577">
            <v>1</v>
          </cell>
          <cell r="M577">
            <v>0</v>
          </cell>
          <cell r="N577">
            <v>11000</v>
          </cell>
        </row>
        <row r="578">
          <cell r="E578" t="str">
            <v>UN Women</v>
          </cell>
          <cell r="K578">
            <v>2</v>
          </cell>
          <cell r="M578">
            <v>5373.02</v>
          </cell>
          <cell r="N578">
            <v>0</v>
          </cell>
        </row>
        <row r="579">
          <cell r="E579" t="str">
            <v>UN Women</v>
          </cell>
          <cell r="K579">
            <v>3</v>
          </cell>
          <cell r="M579">
            <v>3500</v>
          </cell>
          <cell r="N579">
            <v>1500</v>
          </cell>
        </row>
        <row r="580">
          <cell r="E580" t="str">
            <v>UN Women</v>
          </cell>
          <cell r="K580">
            <v>4</v>
          </cell>
          <cell r="M580">
            <v>5500</v>
          </cell>
          <cell r="N580">
            <v>5500</v>
          </cell>
        </row>
        <row r="581">
          <cell r="E581" t="str">
            <v>UN Women</v>
          </cell>
          <cell r="K581">
            <v>5</v>
          </cell>
          <cell r="M581">
            <v>3000</v>
          </cell>
          <cell r="N581">
            <v>1000</v>
          </cell>
        </row>
        <row r="582">
          <cell r="E582" t="str">
            <v>UN Women</v>
          </cell>
          <cell r="K582">
            <v>6</v>
          </cell>
          <cell r="M582">
            <v>15107</v>
          </cell>
          <cell r="N582">
            <v>0</v>
          </cell>
        </row>
        <row r="583">
          <cell r="E583">
            <v>0</v>
          </cell>
          <cell r="K583">
            <v>0</v>
          </cell>
          <cell r="M583">
            <v>32480.02</v>
          </cell>
          <cell r="N583">
            <v>19000</v>
          </cell>
        </row>
        <row r="584">
          <cell r="E584" t="str">
            <v>UN Women</v>
          </cell>
          <cell r="K584">
            <v>0</v>
          </cell>
          <cell r="M584">
            <v>0</v>
          </cell>
          <cell r="N584">
            <v>0</v>
          </cell>
        </row>
        <row r="585">
          <cell r="E585" t="str">
            <v>UN Women</v>
          </cell>
          <cell r="K585">
            <v>1</v>
          </cell>
          <cell r="M585">
            <v>0</v>
          </cell>
          <cell r="N585">
            <v>5500</v>
          </cell>
        </row>
        <row r="586">
          <cell r="E586" t="str">
            <v>UN Women</v>
          </cell>
          <cell r="K586">
            <v>2</v>
          </cell>
          <cell r="M586">
            <v>4000</v>
          </cell>
          <cell r="N586">
            <v>2000</v>
          </cell>
        </row>
        <row r="587">
          <cell r="E587" t="str">
            <v>UN Women</v>
          </cell>
          <cell r="K587">
            <v>3</v>
          </cell>
          <cell r="M587">
            <v>1500</v>
          </cell>
          <cell r="N587">
            <v>1500</v>
          </cell>
        </row>
        <row r="588">
          <cell r="E588" t="str">
            <v>UN Women</v>
          </cell>
          <cell r="K588">
            <v>4</v>
          </cell>
          <cell r="M588">
            <v>2200</v>
          </cell>
          <cell r="N588">
            <v>2200</v>
          </cell>
        </row>
        <row r="589">
          <cell r="E589" t="str">
            <v>UN Women</v>
          </cell>
          <cell r="K589">
            <v>5</v>
          </cell>
          <cell r="M589">
            <v>3000</v>
          </cell>
          <cell r="N589">
            <v>1000</v>
          </cell>
        </row>
        <row r="590">
          <cell r="E590" t="str">
            <v>UN Women</v>
          </cell>
          <cell r="K590">
            <v>6</v>
          </cell>
          <cell r="M590">
            <v>33460</v>
          </cell>
          <cell r="N590">
            <v>0</v>
          </cell>
        </row>
        <row r="591">
          <cell r="E591" t="str">
            <v>UN Women</v>
          </cell>
          <cell r="K591">
            <v>7</v>
          </cell>
          <cell r="M591">
            <v>4755.67</v>
          </cell>
          <cell r="N591">
            <v>0</v>
          </cell>
        </row>
        <row r="592">
          <cell r="E592">
            <v>0</v>
          </cell>
          <cell r="K592">
            <v>0</v>
          </cell>
          <cell r="M592">
            <v>48915.67</v>
          </cell>
          <cell r="N592">
            <v>12200</v>
          </cell>
        </row>
        <row r="593">
          <cell r="E593">
            <v>0</v>
          </cell>
          <cell r="K593">
            <v>0</v>
          </cell>
          <cell r="M593">
            <v>150289.47999999998</v>
          </cell>
          <cell r="N593">
            <v>50400</v>
          </cell>
        </row>
        <row r="594">
          <cell r="E594">
            <v>0</v>
          </cell>
          <cell r="K594">
            <v>0</v>
          </cell>
          <cell r="M594">
            <v>0</v>
          </cell>
          <cell r="N594">
            <v>0</v>
          </cell>
        </row>
        <row r="595">
          <cell r="E595" t="str">
            <v>UN Women</v>
          </cell>
          <cell r="K595">
            <v>0</v>
          </cell>
          <cell r="M595">
            <v>0</v>
          </cell>
          <cell r="N595">
            <v>0</v>
          </cell>
        </row>
        <row r="596">
          <cell r="E596" t="str">
            <v>UN Women</v>
          </cell>
          <cell r="K596">
            <v>1</v>
          </cell>
          <cell r="M596">
            <v>0</v>
          </cell>
          <cell r="N596">
            <v>16500</v>
          </cell>
        </row>
        <row r="597">
          <cell r="E597" t="str">
            <v>UN Women</v>
          </cell>
          <cell r="K597">
            <v>2</v>
          </cell>
          <cell r="M597">
            <v>1500</v>
          </cell>
          <cell r="N597">
            <v>1500</v>
          </cell>
        </row>
        <row r="598">
          <cell r="E598" t="str">
            <v>UN Women</v>
          </cell>
          <cell r="K598">
            <v>3</v>
          </cell>
          <cell r="M598">
            <v>500</v>
          </cell>
          <cell r="N598">
            <v>1500</v>
          </cell>
        </row>
        <row r="599">
          <cell r="E599" t="str">
            <v>UN Women</v>
          </cell>
          <cell r="K599">
            <v>4</v>
          </cell>
          <cell r="M599">
            <v>0</v>
          </cell>
          <cell r="N599">
            <v>2200</v>
          </cell>
        </row>
        <row r="600">
          <cell r="E600" t="str">
            <v>UN Women</v>
          </cell>
          <cell r="K600">
            <v>5</v>
          </cell>
          <cell r="M600">
            <v>3859.8680000000004</v>
          </cell>
          <cell r="N600">
            <v>1500</v>
          </cell>
        </row>
        <row r="601">
          <cell r="E601" t="str">
            <v>UN Women</v>
          </cell>
          <cell r="K601">
            <v>6</v>
          </cell>
          <cell r="M601">
            <v>18000</v>
          </cell>
          <cell r="N601">
            <v>0</v>
          </cell>
        </row>
        <row r="602">
          <cell r="E602" t="str">
            <v>UN Women</v>
          </cell>
          <cell r="K602">
            <v>7</v>
          </cell>
          <cell r="M602">
            <v>5500</v>
          </cell>
          <cell r="N602">
            <v>0</v>
          </cell>
        </row>
        <row r="603">
          <cell r="E603">
            <v>0</v>
          </cell>
          <cell r="K603">
            <v>0</v>
          </cell>
          <cell r="M603">
            <v>29359.868000000002</v>
          </cell>
          <cell r="N603">
            <v>23200</v>
          </cell>
        </row>
        <row r="604">
          <cell r="E604" t="str">
            <v>UN Women</v>
          </cell>
          <cell r="K604">
            <v>0</v>
          </cell>
          <cell r="M604">
            <v>0</v>
          </cell>
          <cell r="N604">
            <v>0</v>
          </cell>
        </row>
        <row r="605">
          <cell r="E605" t="str">
            <v>UN Women</v>
          </cell>
          <cell r="K605">
            <v>1</v>
          </cell>
          <cell r="M605">
            <v>0</v>
          </cell>
          <cell r="N605">
            <v>11000</v>
          </cell>
        </row>
        <row r="606">
          <cell r="E606" t="str">
            <v>UN Women</v>
          </cell>
          <cell r="K606">
            <v>2</v>
          </cell>
          <cell r="M606">
            <v>3000</v>
          </cell>
          <cell r="N606">
            <v>1500</v>
          </cell>
        </row>
        <row r="607">
          <cell r="E607" t="str">
            <v>UN Women</v>
          </cell>
          <cell r="K607">
            <v>3</v>
          </cell>
          <cell r="M607">
            <v>500</v>
          </cell>
          <cell r="N607">
            <v>1500</v>
          </cell>
        </row>
        <row r="608">
          <cell r="E608" t="str">
            <v>UN Women</v>
          </cell>
          <cell r="K608">
            <v>4</v>
          </cell>
          <cell r="M608">
            <v>3500</v>
          </cell>
          <cell r="N608">
            <v>3500</v>
          </cell>
        </row>
        <row r="609">
          <cell r="E609" t="str">
            <v>UN Women</v>
          </cell>
          <cell r="K609">
            <v>5</v>
          </cell>
          <cell r="M609">
            <v>6850.235999999999</v>
          </cell>
          <cell r="N609">
            <v>1500</v>
          </cell>
        </row>
        <row r="610">
          <cell r="E610" t="str">
            <v>UN Women</v>
          </cell>
          <cell r="K610">
            <v>6</v>
          </cell>
          <cell r="M610">
            <v>15000</v>
          </cell>
          <cell r="N610">
            <v>0</v>
          </cell>
        </row>
        <row r="611">
          <cell r="E611" t="str">
            <v>UN Women</v>
          </cell>
          <cell r="K611">
            <v>7</v>
          </cell>
          <cell r="M611">
            <v>5500</v>
          </cell>
          <cell r="N611">
            <v>0</v>
          </cell>
        </row>
        <row r="612">
          <cell r="E612">
            <v>0</v>
          </cell>
          <cell r="K612">
            <v>0</v>
          </cell>
          <cell r="M612">
            <v>34350.235999999997</v>
          </cell>
          <cell r="N612">
            <v>19000</v>
          </cell>
        </row>
        <row r="613">
          <cell r="E613" t="str">
            <v>UN Women</v>
          </cell>
          <cell r="K613">
            <v>0</v>
          </cell>
          <cell r="M613">
            <v>0</v>
          </cell>
          <cell r="N613">
            <v>0</v>
          </cell>
        </row>
        <row r="614">
          <cell r="E614" t="str">
            <v>UN Women</v>
          </cell>
          <cell r="K614">
            <v>1</v>
          </cell>
          <cell r="M614">
            <v>0</v>
          </cell>
          <cell r="N614">
            <v>5500</v>
          </cell>
        </row>
        <row r="615">
          <cell r="E615" t="str">
            <v>UN Women</v>
          </cell>
          <cell r="K615">
            <v>2</v>
          </cell>
          <cell r="M615">
            <v>3000</v>
          </cell>
          <cell r="N615">
            <v>1500</v>
          </cell>
        </row>
        <row r="616">
          <cell r="E616" t="str">
            <v>UN Women</v>
          </cell>
          <cell r="K616">
            <v>3</v>
          </cell>
          <cell r="M616">
            <v>0</v>
          </cell>
          <cell r="N616">
            <v>1000</v>
          </cell>
        </row>
        <row r="617">
          <cell r="E617" t="str">
            <v>UN Women</v>
          </cell>
          <cell r="K617">
            <v>4</v>
          </cell>
          <cell r="M617">
            <v>11000</v>
          </cell>
          <cell r="N617">
            <v>0</v>
          </cell>
        </row>
        <row r="618">
          <cell r="E618" t="str">
            <v>UN Women</v>
          </cell>
          <cell r="K618">
            <v>5</v>
          </cell>
          <cell r="M618">
            <v>4000</v>
          </cell>
          <cell r="N618">
            <v>2000</v>
          </cell>
        </row>
        <row r="619">
          <cell r="E619" t="str">
            <v>UN Women</v>
          </cell>
          <cell r="K619">
            <v>6</v>
          </cell>
          <cell r="M619">
            <v>10820</v>
          </cell>
          <cell r="N619">
            <v>0</v>
          </cell>
        </row>
        <row r="620">
          <cell r="E620" t="str">
            <v>UN Women</v>
          </cell>
          <cell r="K620">
            <v>7</v>
          </cell>
          <cell r="M620">
            <v>4966.72</v>
          </cell>
          <cell r="N620">
            <v>0</v>
          </cell>
        </row>
        <row r="621">
          <cell r="E621">
            <v>0</v>
          </cell>
          <cell r="K621">
            <v>0</v>
          </cell>
          <cell r="M621">
            <v>33786.720000000001</v>
          </cell>
          <cell r="N621">
            <v>10000</v>
          </cell>
        </row>
        <row r="622">
          <cell r="E622">
            <v>0</v>
          </cell>
          <cell r="K622">
            <v>0</v>
          </cell>
          <cell r="M622">
            <v>97496.824000000008</v>
          </cell>
          <cell r="N622">
            <v>52200</v>
          </cell>
        </row>
        <row r="623">
          <cell r="E623">
            <v>0</v>
          </cell>
          <cell r="K623">
            <v>0</v>
          </cell>
          <cell r="M623">
            <v>0</v>
          </cell>
          <cell r="N623">
            <v>0</v>
          </cell>
        </row>
        <row r="624">
          <cell r="E624" t="str">
            <v>UN Women</v>
          </cell>
          <cell r="K624">
            <v>0</v>
          </cell>
          <cell r="M624">
            <v>0</v>
          </cell>
          <cell r="N624">
            <v>0</v>
          </cell>
        </row>
        <row r="625">
          <cell r="E625" t="str">
            <v>UN Women</v>
          </cell>
          <cell r="K625">
            <v>1</v>
          </cell>
          <cell r="M625">
            <v>0</v>
          </cell>
          <cell r="N625">
            <v>22000</v>
          </cell>
        </row>
        <row r="626">
          <cell r="E626" t="str">
            <v>UN Women</v>
          </cell>
          <cell r="K626">
            <v>2</v>
          </cell>
          <cell r="M626">
            <v>0</v>
          </cell>
          <cell r="N626">
            <v>750</v>
          </cell>
        </row>
        <row r="627">
          <cell r="E627" t="str">
            <v>UN Women</v>
          </cell>
          <cell r="K627">
            <v>3</v>
          </cell>
          <cell r="M627">
            <v>0</v>
          </cell>
          <cell r="N627">
            <v>1000</v>
          </cell>
        </row>
        <row r="628">
          <cell r="E628" t="str">
            <v>UN Women</v>
          </cell>
          <cell r="K628">
            <v>5</v>
          </cell>
          <cell r="M628">
            <v>0</v>
          </cell>
          <cell r="N628">
            <v>2000</v>
          </cell>
        </row>
        <row r="629">
          <cell r="E629" t="str">
            <v>UN Women</v>
          </cell>
          <cell r="K629">
            <v>6</v>
          </cell>
          <cell r="M629">
            <v>150746.18300000002</v>
          </cell>
          <cell r="N629">
            <v>22071</v>
          </cell>
        </row>
        <row r="630">
          <cell r="E630">
            <v>0</v>
          </cell>
          <cell r="K630">
            <v>0</v>
          </cell>
          <cell r="M630">
            <v>150746.18300000002</v>
          </cell>
          <cell r="N630">
            <v>47821</v>
          </cell>
        </row>
        <row r="631">
          <cell r="E631" t="str">
            <v>UNFPA</v>
          </cell>
          <cell r="K631">
            <v>0</v>
          </cell>
          <cell r="M631">
            <v>0</v>
          </cell>
          <cell r="N631">
            <v>0</v>
          </cell>
        </row>
        <row r="632">
          <cell r="E632" t="str">
            <v>UNFPA</v>
          </cell>
          <cell r="K632">
            <v>1</v>
          </cell>
          <cell r="M632">
            <v>0</v>
          </cell>
          <cell r="N632">
            <v>40665.599999999999</v>
          </cell>
        </row>
        <row r="633">
          <cell r="E633" t="str">
            <v>UNFPA</v>
          </cell>
          <cell r="K633">
            <v>5</v>
          </cell>
          <cell r="M633">
            <v>0</v>
          </cell>
          <cell r="N633">
            <v>2500</v>
          </cell>
        </row>
        <row r="634">
          <cell r="E634" t="str">
            <v>UNFPA</v>
          </cell>
          <cell r="K634">
            <v>6</v>
          </cell>
          <cell r="M634">
            <v>120000</v>
          </cell>
          <cell r="N634">
            <v>0</v>
          </cell>
        </row>
        <row r="635">
          <cell r="E635" t="str">
            <v>UNFPA</v>
          </cell>
          <cell r="K635">
            <v>7</v>
          </cell>
          <cell r="M635">
            <v>0</v>
          </cell>
          <cell r="N635">
            <v>6760.8</v>
          </cell>
        </row>
        <row r="636">
          <cell r="E636">
            <v>0</v>
          </cell>
          <cell r="K636">
            <v>0</v>
          </cell>
          <cell r="M636">
            <v>120000</v>
          </cell>
          <cell r="N636">
            <v>49926.400000000001</v>
          </cell>
        </row>
        <row r="637">
          <cell r="E637" t="str">
            <v>UN Women</v>
          </cell>
          <cell r="K637">
            <v>0</v>
          </cell>
          <cell r="M637">
            <v>0</v>
          </cell>
          <cell r="N637">
            <v>0</v>
          </cell>
        </row>
        <row r="638">
          <cell r="E638" t="str">
            <v>UN Women</v>
          </cell>
          <cell r="K638">
            <v>1</v>
          </cell>
          <cell r="M638">
            <v>0</v>
          </cell>
          <cell r="N638">
            <v>22000</v>
          </cell>
        </row>
        <row r="639">
          <cell r="E639" t="str">
            <v>UN Women</v>
          </cell>
          <cell r="K639">
            <v>2</v>
          </cell>
          <cell r="M639">
            <v>0</v>
          </cell>
          <cell r="N639">
            <v>750</v>
          </cell>
        </row>
        <row r="640">
          <cell r="E640" t="str">
            <v>UN Women</v>
          </cell>
          <cell r="K640">
            <v>3</v>
          </cell>
          <cell r="M640">
            <v>0</v>
          </cell>
          <cell r="N640">
            <v>1000</v>
          </cell>
        </row>
        <row r="641">
          <cell r="E641" t="str">
            <v>UN Women</v>
          </cell>
          <cell r="K641">
            <v>5</v>
          </cell>
          <cell r="M641">
            <v>0</v>
          </cell>
          <cell r="N641">
            <v>2000</v>
          </cell>
        </row>
        <row r="642">
          <cell r="E642" t="str">
            <v>UN Women</v>
          </cell>
          <cell r="K642">
            <v>6</v>
          </cell>
          <cell r="M642">
            <v>119999.99900000001</v>
          </cell>
          <cell r="N642">
            <v>22071</v>
          </cell>
        </row>
        <row r="643">
          <cell r="E643">
            <v>0</v>
          </cell>
          <cell r="K643">
            <v>0</v>
          </cell>
          <cell r="M643">
            <v>119999.99900000001</v>
          </cell>
          <cell r="N643">
            <v>47821</v>
          </cell>
        </row>
        <row r="644">
          <cell r="E644">
            <v>0</v>
          </cell>
          <cell r="K644">
            <v>0</v>
          </cell>
          <cell r="M644">
            <v>390746.18200000003</v>
          </cell>
          <cell r="N644">
            <v>145568.4</v>
          </cell>
        </row>
        <row r="645">
          <cell r="E645">
            <v>0</v>
          </cell>
          <cell r="K645">
            <v>0</v>
          </cell>
          <cell r="M645">
            <v>638532.48600000003</v>
          </cell>
          <cell r="N645">
            <v>248168.4</v>
          </cell>
        </row>
        <row r="646">
          <cell r="E646">
            <v>0</v>
          </cell>
          <cell r="K646">
            <v>0</v>
          </cell>
          <cell r="M646">
            <v>3990822.9655599999</v>
          </cell>
          <cell r="N646">
            <v>1520903.4</v>
          </cell>
        </row>
        <row r="647">
          <cell r="E647">
            <v>0</v>
          </cell>
          <cell r="K647">
            <v>0</v>
          </cell>
          <cell r="M647">
            <v>0</v>
          </cell>
          <cell r="N647">
            <v>0</v>
          </cell>
        </row>
        <row r="648">
          <cell r="E648">
            <v>0</v>
          </cell>
          <cell r="K648">
            <v>0</v>
          </cell>
          <cell r="M648">
            <v>0</v>
          </cell>
          <cell r="N648">
            <v>0</v>
          </cell>
        </row>
        <row r="649">
          <cell r="E649" t="str">
            <v>UNDP</v>
          </cell>
          <cell r="K649">
            <v>1</v>
          </cell>
          <cell r="M649">
            <v>207710.42</v>
          </cell>
          <cell r="N649">
            <v>0</v>
          </cell>
        </row>
        <row r="650">
          <cell r="E650" t="str">
            <v>UNDP</v>
          </cell>
          <cell r="K650">
            <v>1</v>
          </cell>
          <cell r="M650">
            <v>115556.08</v>
          </cell>
          <cell r="N650">
            <v>0</v>
          </cell>
        </row>
        <row r="651">
          <cell r="E651" t="str">
            <v>UNDP</v>
          </cell>
          <cell r="K651">
            <v>1</v>
          </cell>
          <cell r="M651">
            <v>44294.720000000001</v>
          </cell>
          <cell r="N651">
            <v>0</v>
          </cell>
        </row>
        <row r="652">
          <cell r="E652" t="str">
            <v>UNDP</v>
          </cell>
          <cell r="K652">
            <v>4</v>
          </cell>
          <cell r="M652">
            <v>52200</v>
          </cell>
          <cell r="N652">
            <v>0</v>
          </cell>
        </row>
        <row r="653">
          <cell r="E653" t="str">
            <v>UNDP</v>
          </cell>
          <cell r="K653">
            <v>5</v>
          </cell>
          <cell r="M653">
            <v>20000.48</v>
          </cell>
          <cell r="N653">
            <v>0</v>
          </cell>
        </row>
        <row r="654">
          <cell r="E654" t="str">
            <v>UNDP</v>
          </cell>
          <cell r="K654">
            <v>3</v>
          </cell>
          <cell r="M654">
            <v>70560</v>
          </cell>
          <cell r="N654">
            <v>0</v>
          </cell>
        </row>
        <row r="655">
          <cell r="E655" t="str">
            <v>UNDP</v>
          </cell>
          <cell r="K655">
            <v>3</v>
          </cell>
          <cell r="M655">
            <v>10000</v>
          </cell>
          <cell r="N655">
            <v>0</v>
          </cell>
        </row>
        <row r="656">
          <cell r="E656" t="str">
            <v>UNDP</v>
          </cell>
          <cell r="K656">
            <v>5</v>
          </cell>
          <cell r="M656">
            <v>8027</v>
          </cell>
          <cell r="N656">
            <v>0</v>
          </cell>
        </row>
        <row r="657">
          <cell r="E657" t="str">
            <v>UNDP</v>
          </cell>
          <cell r="K657">
            <v>4</v>
          </cell>
          <cell r="M657">
            <v>70000</v>
          </cell>
          <cell r="N657">
            <v>0</v>
          </cell>
        </row>
        <row r="658">
          <cell r="E658">
            <v>0</v>
          </cell>
          <cell r="K658">
            <v>0</v>
          </cell>
          <cell r="M658">
            <v>598348.69999999995</v>
          </cell>
          <cell r="N658">
            <v>0</v>
          </cell>
        </row>
        <row r="659">
          <cell r="E659">
            <v>0</v>
          </cell>
          <cell r="K659">
            <v>0</v>
          </cell>
          <cell r="M659">
            <v>0</v>
          </cell>
          <cell r="N659">
            <v>0</v>
          </cell>
        </row>
        <row r="660">
          <cell r="E660" t="str">
            <v>UNDP</v>
          </cell>
          <cell r="K660">
            <v>1</v>
          </cell>
          <cell r="M660">
            <v>45180</v>
          </cell>
          <cell r="N660">
            <v>0</v>
          </cell>
        </row>
        <row r="661">
          <cell r="E661">
            <v>0</v>
          </cell>
          <cell r="K661">
            <v>0</v>
          </cell>
          <cell r="M661">
            <v>45180</v>
          </cell>
          <cell r="N661">
            <v>0</v>
          </cell>
        </row>
        <row r="662">
          <cell r="E662">
            <v>0</v>
          </cell>
          <cell r="K662">
            <v>0</v>
          </cell>
          <cell r="M662">
            <v>0</v>
          </cell>
          <cell r="N662">
            <v>0</v>
          </cell>
        </row>
        <row r="663">
          <cell r="E663" t="str">
            <v>UN Women</v>
          </cell>
          <cell r="K663">
            <v>1</v>
          </cell>
          <cell r="M663">
            <v>99165.119999999995</v>
          </cell>
          <cell r="N663">
            <v>0</v>
          </cell>
        </row>
        <row r="664">
          <cell r="E664" t="str">
            <v>UN Women</v>
          </cell>
          <cell r="K664">
            <v>1</v>
          </cell>
          <cell r="M664">
            <v>72697.600000000006</v>
          </cell>
          <cell r="N664">
            <v>0</v>
          </cell>
        </row>
        <row r="665">
          <cell r="E665">
            <v>0</v>
          </cell>
          <cell r="K665">
            <v>0</v>
          </cell>
          <cell r="M665">
            <v>171862.72</v>
          </cell>
          <cell r="N665">
            <v>0</v>
          </cell>
        </row>
        <row r="666">
          <cell r="E666">
            <v>0</v>
          </cell>
          <cell r="K666">
            <v>0</v>
          </cell>
          <cell r="M666">
            <v>0</v>
          </cell>
          <cell r="N666">
            <v>0</v>
          </cell>
        </row>
        <row r="667">
          <cell r="E667" t="str">
            <v>UNFPA</v>
          </cell>
          <cell r="K667">
            <v>1</v>
          </cell>
          <cell r="M667">
            <v>93019</v>
          </cell>
          <cell r="N667">
            <v>0</v>
          </cell>
        </row>
        <row r="668">
          <cell r="E668">
            <v>0</v>
          </cell>
          <cell r="K668">
            <v>0</v>
          </cell>
          <cell r="M668">
            <v>93019</v>
          </cell>
          <cell r="N668">
            <v>0</v>
          </cell>
        </row>
        <row r="669">
          <cell r="E669" t="str">
            <v>UNDP</v>
          </cell>
          <cell r="K669" t="str">
            <v>2</v>
          </cell>
          <cell r="M669">
            <v>12400</v>
          </cell>
          <cell r="N669">
            <v>0</v>
          </cell>
        </row>
        <row r="670">
          <cell r="E670" t="str">
            <v>UNDP</v>
          </cell>
          <cell r="K670" t="str">
            <v>3</v>
          </cell>
          <cell r="M670">
            <v>7500</v>
          </cell>
          <cell r="N670">
            <v>0</v>
          </cell>
        </row>
        <row r="671">
          <cell r="E671" t="str">
            <v>UNDP</v>
          </cell>
          <cell r="K671" t="str">
            <v>4</v>
          </cell>
          <cell r="M671">
            <v>15950</v>
          </cell>
          <cell r="N671">
            <v>0</v>
          </cell>
        </row>
        <row r="672">
          <cell r="E672" t="str">
            <v>UNDP</v>
          </cell>
          <cell r="K672" t="str">
            <v>5</v>
          </cell>
          <cell r="M672">
            <v>5515</v>
          </cell>
          <cell r="N672">
            <v>0</v>
          </cell>
        </row>
        <row r="673">
          <cell r="E673" t="str">
            <v>UNDP</v>
          </cell>
          <cell r="K673" t="str">
            <v>7</v>
          </cell>
          <cell r="M673">
            <v>21715</v>
          </cell>
          <cell r="N673">
            <v>0</v>
          </cell>
        </row>
        <row r="674">
          <cell r="E674">
            <v>0</v>
          </cell>
          <cell r="K674">
            <v>0</v>
          </cell>
          <cell r="M674">
            <v>63080</v>
          </cell>
          <cell r="N674">
            <v>0</v>
          </cell>
        </row>
        <row r="675">
          <cell r="E675" t="str">
            <v>UN Women</v>
          </cell>
          <cell r="K675">
            <v>4</v>
          </cell>
          <cell r="M675">
            <v>30000</v>
          </cell>
          <cell r="N675">
            <v>0</v>
          </cell>
        </row>
        <row r="676">
          <cell r="E676" t="str">
            <v>UN Women</v>
          </cell>
          <cell r="K676">
            <v>4</v>
          </cell>
          <cell r="M676">
            <v>50000</v>
          </cell>
          <cell r="N676">
            <v>0</v>
          </cell>
        </row>
        <row r="677">
          <cell r="E677" t="str">
            <v>UN Women</v>
          </cell>
          <cell r="K677">
            <v>7</v>
          </cell>
          <cell r="M677">
            <v>4415.59</v>
          </cell>
          <cell r="N677">
            <v>0</v>
          </cell>
        </row>
        <row r="678">
          <cell r="E678">
            <v>0</v>
          </cell>
          <cell r="K678">
            <v>0</v>
          </cell>
          <cell r="M678">
            <v>84415.59</v>
          </cell>
          <cell r="N678">
            <v>0</v>
          </cell>
        </row>
        <row r="679">
          <cell r="E679">
            <v>0</v>
          </cell>
          <cell r="K679">
            <v>0</v>
          </cell>
          <cell r="M679">
            <v>908410.41999999993</v>
          </cell>
          <cell r="N679">
            <v>0</v>
          </cell>
        </row>
        <row r="680">
          <cell r="E680">
            <v>0</v>
          </cell>
          <cell r="K680">
            <v>0</v>
          </cell>
          <cell r="M680">
            <v>5046728.9755600002</v>
          </cell>
          <cell r="N680">
            <v>1520903.4</v>
          </cell>
        </row>
        <row r="681">
          <cell r="E681">
            <v>0</v>
          </cell>
          <cell r="K681">
            <v>0</v>
          </cell>
          <cell r="M681">
            <v>353271.02828920004</v>
          </cell>
          <cell r="N681">
            <v>106463.238</v>
          </cell>
        </row>
        <row r="682">
          <cell r="E682">
            <v>0</v>
          </cell>
          <cell r="K682">
            <v>0</v>
          </cell>
          <cell r="M682">
            <v>5400000.0038492</v>
          </cell>
          <cell r="N682">
            <v>1627366.6379999998</v>
          </cell>
        </row>
        <row r="683">
          <cell r="E683">
            <v>0</v>
          </cell>
          <cell r="K683">
            <v>0</v>
          </cell>
          <cell r="M683">
            <v>67496</v>
          </cell>
          <cell r="N683">
            <v>0</v>
          </cell>
        </row>
        <row r="684">
          <cell r="E684">
            <v>0</v>
          </cell>
          <cell r="K684">
            <v>0</v>
          </cell>
          <cell r="M684">
            <v>5467496.0038492</v>
          </cell>
          <cell r="N684">
            <v>0</v>
          </cell>
        </row>
        <row r="685">
          <cell r="E685">
            <v>0</v>
          </cell>
          <cell r="K685">
            <v>0</v>
          </cell>
          <cell r="M685">
            <v>0</v>
          </cell>
          <cell r="N685">
            <v>0</v>
          </cell>
        </row>
        <row r="686">
          <cell r="E686">
            <v>0</v>
          </cell>
          <cell r="K686">
            <v>0</v>
          </cell>
          <cell r="M686">
            <v>0</v>
          </cell>
          <cell r="N686">
            <v>0</v>
          </cell>
        </row>
        <row r="687">
          <cell r="E687">
            <v>0</v>
          </cell>
          <cell r="K687">
            <v>0</v>
          </cell>
          <cell r="M687">
            <v>0</v>
          </cell>
          <cell r="N687">
            <v>0</v>
          </cell>
        </row>
        <row r="688">
          <cell r="E688">
            <v>0</v>
          </cell>
          <cell r="K688">
            <v>0</v>
          </cell>
          <cell r="M688">
            <v>0</v>
          </cell>
          <cell r="N688">
            <v>0</v>
          </cell>
        </row>
        <row r="689">
          <cell r="E689">
            <v>0</v>
          </cell>
          <cell r="K689">
            <v>0</v>
          </cell>
          <cell r="M689">
            <v>0</v>
          </cell>
          <cell r="N689">
            <v>0</v>
          </cell>
        </row>
        <row r="690">
          <cell r="E690">
            <v>0</v>
          </cell>
          <cell r="K690">
            <v>0</v>
          </cell>
          <cell r="M690">
            <v>0</v>
          </cell>
          <cell r="N690">
            <v>0</v>
          </cell>
        </row>
        <row r="691">
          <cell r="E691">
            <v>0</v>
          </cell>
          <cell r="K691">
            <v>0</v>
          </cell>
          <cell r="M691">
            <v>0</v>
          </cell>
          <cell r="N691">
            <v>0</v>
          </cell>
        </row>
        <row r="692">
          <cell r="E692">
            <v>0</v>
          </cell>
          <cell r="K692">
            <v>0</v>
          </cell>
          <cell r="M692">
            <v>0</v>
          </cell>
          <cell r="N692">
            <v>0</v>
          </cell>
        </row>
        <row r="693">
          <cell r="E693">
            <v>0</v>
          </cell>
          <cell r="K693">
            <v>0</v>
          </cell>
          <cell r="M693">
            <v>0</v>
          </cell>
          <cell r="N693">
            <v>0</v>
          </cell>
        </row>
        <row r="694">
          <cell r="E694">
            <v>0</v>
          </cell>
          <cell r="K694">
            <v>0</v>
          </cell>
          <cell r="M694">
            <v>0</v>
          </cell>
          <cell r="N694">
            <v>0</v>
          </cell>
        </row>
        <row r="695">
          <cell r="E695">
            <v>0</v>
          </cell>
          <cell r="K695">
            <v>0</v>
          </cell>
          <cell r="M695">
            <v>0</v>
          </cell>
          <cell r="N695">
            <v>0</v>
          </cell>
        </row>
        <row r="696">
          <cell r="E696">
            <v>0</v>
          </cell>
          <cell r="K696">
            <v>0</v>
          </cell>
          <cell r="M696">
            <v>0</v>
          </cell>
          <cell r="N696">
            <v>0</v>
          </cell>
        </row>
        <row r="697">
          <cell r="E697">
            <v>0</v>
          </cell>
          <cell r="K697">
            <v>0</v>
          </cell>
          <cell r="M697">
            <v>0</v>
          </cell>
          <cell r="N697">
            <v>0</v>
          </cell>
        </row>
        <row r="698">
          <cell r="E698">
            <v>0</v>
          </cell>
          <cell r="K698">
            <v>0</v>
          </cell>
          <cell r="M698">
            <v>0</v>
          </cell>
          <cell r="N698">
            <v>0</v>
          </cell>
        </row>
        <row r="699">
          <cell r="E699">
            <v>0</v>
          </cell>
          <cell r="K699">
            <v>0</v>
          </cell>
          <cell r="M699">
            <v>0</v>
          </cell>
          <cell r="N699">
            <v>0</v>
          </cell>
        </row>
        <row r="700">
          <cell r="E700">
            <v>0</v>
          </cell>
          <cell r="K700">
            <v>0</v>
          </cell>
          <cell r="M700">
            <v>0</v>
          </cell>
          <cell r="N700">
            <v>0</v>
          </cell>
        </row>
        <row r="701">
          <cell r="E701">
            <v>0</v>
          </cell>
          <cell r="K701">
            <v>0</v>
          </cell>
          <cell r="M701">
            <v>0</v>
          </cell>
          <cell r="N701">
            <v>0</v>
          </cell>
        </row>
        <row r="702">
          <cell r="E702">
            <v>0</v>
          </cell>
          <cell r="K702">
            <v>0</v>
          </cell>
          <cell r="M702">
            <v>0</v>
          </cell>
          <cell r="N702">
            <v>0</v>
          </cell>
        </row>
        <row r="703">
          <cell r="E703">
            <v>0</v>
          </cell>
          <cell r="K703">
            <v>0</v>
          </cell>
          <cell r="M703">
            <v>0</v>
          </cell>
          <cell r="N703">
            <v>0</v>
          </cell>
        </row>
        <row r="704">
          <cell r="E704">
            <v>0</v>
          </cell>
          <cell r="K704">
            <v>0</v>
          </cell>
          <cell r="M704">
            <v>0</v>
          </cell>
          <cell r="N704">
            <v>0</v>
          </cell>
        </row>
        <row r="705">
          <cell r="E705">
            <v>0</v>
          </cell>
          <cell r="K705">
            <v>0</v>
          </cell>
          <cell r="M705">
            <v>0</v>
          </cell>
          <cell r="N705">
            <v>0</v>
          </cell>
        </row>
        <row r="706">
          <cell r="E706">
            <v>0</v>
          </cell>
          <cell r="K706">
            <v>0</v>
          </cell>
          <cell r="M706">
            <v>0</v>
          </cell>
          <cell r="N706">
            <v>0</v>
          </cell>
        </row>
        <row r="707">
          <cell r="E707">
            <v>0</v>
          </cell>
          <cell r="K707">
            <v>0</v>
          </cell>
          <cell r="M707">
            <v>0</v>
          </cell>
          <cell r="N707">
            <v>0</v>
          </cell>
        </row>
        <row r="708">
          <cell r="E708">
            <v>0</v>
          </cell>
          <cell r="K708">
            <v>0</v>
          </cell>
          <cell r="M708">
            <v>0</v>
          </cell>
          <cell r="N708">
            <v>0</v>
          </cell>
        </row>
        <row r="709">
          <cell r="E709">
            <v>0</v>
          </cell>
          <cell r="K709">
            <v>0</v>
          </cell>
          <cell r="M709">
            <v>0</v>
          </cell>
          <cell r="N709">
            <v>0</v>
          </cell>
        </row>
        <row r="710">
          <cell r="E710">
            <v>0</v>
          </cell>
          <cell r="K710">
            <v>0</v>
          </cell>
          <cell r="M710">
            <v>0</v>
          </cell>
          <cell r="N710">
            <v>0</v>
          </cell>
        </row>
        <row r="711">
          <cell r="E711">
            <v>0</v>
          </cell>
          <cell r="K711">
            <v>0</v>
          </cell>
          <cell r="M711">
            <v>0</v>
          </cell>
          <cell r="N711">
            <v>0</v>
          </cell>
        </row>
        <row r="712">
          <cell r="E712">
            <v>0</v>
          </cell>
          <cell r="K712">
            <v>0</v>
          </cell>
          <cell r="M712">
            <v>0</v>
          </cell>
          <cell r="N712">
            <v>0</v>
          </cell>
        </row>
        <row r="713">
          <cell r="E713">
            <v>0</v>
          </cell>
          <cell r="K713">
            <v>0</v>
          </cell>
          <cell r="M713">
            <v>0</v>
          </cell>
          <cell r="N713">
            <v>0</v>
          </cell>
        </row>
        <row r="714">
          <cell r="E714">
            <v>0</v>
          </cell>
          <cell r="K714">
            <v>0</v>
          </cell>
          <cell r="M714">
            <v>0</v>
          </cell>
          <cell r="N714">
            <v>0</v>
          </cell>
        </row>
        <row r="715">
          <cell r="E715">
            <v>0</v>
          </cell>
          <cell r="K715">
            <v>0</v>
          </cell>
          <cell r="M715">
            <v>0</v>
          </cell>
          <cell r="N715">
            <v>0</v>
          </cell>
        </row>
        <row r="716">
          <cell r="E716">
            <v>0</v>
          </cell>
          <cell r="K716">
            <v>0</v>
          </cell>
          <cell r="M716">
            <v>0</v>
          </cell>
          <cell r="N716">
            <v>0</v>
          </cell>
        </row>
        <row r="717">
          <cell r="E717">
            <v>0</v>
          </cell>
          <cell r="K717">
            <v>0</v>
          </cell>
          <cell r="M717">
            <v>0</v>
          </cell>
          <cell r="N717">
            <v>0</v>
          </cell>
        </row>
        <row r="718">
          <cell r="E718">
            <v>0</v>
          </cell>
          <cell r="K718">
            <v>0</v>
          </cell>
          <cell r="M718">
            <v>0</v>
          </cell>
          <cell r="N718">
            <v>0</v>
          </cell>
        </row>
        <row r="719">
          <cell r="E719">
            <v>0</v>
          </cell>
          <cell r="K719">
            <v>0</v>
          </cell>
          <cell r="M719">
            <v>0</v>
          </cell>
          <cell r="N719">
            <v>0</v>
          </cell>
        </row>
        <row r="720">
          <cell r="E720">
            <v>0</v>
          </cell>
          <cell r="K720">
            <v>0</v>
          </cell>
          <cell r="M720">
            <v>0</v>
          </cell>
          <cell r="N720">
            <v>0</v>
          </cell>
        </row>
        <row r="721">
          <cell r="E721">
            <v>0</v>
          </cell>
          <cell r="K721">
            <v>0</v>
          </cell>
          <cell r="M721">
            <v>0</v>
          </cell>
          <cell r="N721">
            <v>0</v>
          </cell>
        </row>
        <row r="722">
          <cell r="E722">
            <v>0</v>
          </cell>
          <cell r="K722">
            <v>0</v>
          </cell>
          <cell r="M722">
            <v>0</v>
          </cell>
          <cell r="N722">
            <v>0</v>
          </cell>
        </row>
        <row r="723">
          <cell r="E723">
            <v>0</v>
          </cell>
          <cell r="K723">
            <v>0</v>
          </cell>
          <cell r="M723">
            <v>0</v>
          </cell>
          <cell r="N723">
            <v>0</v>
          </cell>
        </row>
        <row r="724">
          <cell r="E724">
            <v>0</v>
          </cell>
          <cell r="K724">
            <v>0</v>
          </cell>
          <cell r="M724">
            <v>0</v>
          </cell>
          <cell r="N724">
            <v>0</v>
          </cell>
        </row>
        <row r="725">
          <cell r="E725">
            <v>0</v>
          </cell>
          <cell r="K725">
            <v>0</v>
          </cell>
          <cell r="M725">
            <v>0</v>
          </cell>
          <cell r="N725">
            <v>0</v>
          </cell>
        </row>
        <row r="726">
          <cell r="E726">
            <v>0</v>
          </cell>
          <cell r="K726">
            <v>0</v>
          </cell>
          <cell r="M726">
            <v>0</v>
          </cell>
          <cell r="N726">
            <v>0</v>
          </cell>
        </row>
        <row r="727">
          <cell r="E727">
            <v>0</v>
          </cell>
          <cell r="K727">
            <v>0</v>
          </cell>
          <cell r="M727">
            <v>0</v>
          </cell>
          <cell r="N727">
            <v>0</v>
          </cell>
        </row>
        <row r="728">
          <cell r="E728">
            <v>0</v>
          </cell>
          <cell r="K728">
            <v>0</v>
          </cell>
          <cell r="M728">
            <v>0</v>
          </cell>
          <cell r="N728">
            <v>0</v>
          </cell>
        </row>
        <row r="729">
          <cell r="E729">
            <v>0</v>
          </cell>
          <cell r="K729">
            <v>0</v>
          </cell>
          <cell r="M729">
            <v>0</v>
          </cell>
          <cell r="N729">
            <v>0</v>
          </cell>
        </row>
        <row r="730">
          <cell r="E730">
            <v>0</v>
          </cell>
          <cell r="K730">
            <v>0</v>
          </cell>
          <cell r="M730">
            <v>0</v>
          </cell>
          <cell r="N730">
            <v>0</v>
          </cell>
        </row>
        <row r="731">
          <cell r="E731">
            <v>0</v>
          </cell>
          <cell r="K731">
            <v>0</v>
          </cell>
          <cell r="M731">
            <v>0</v>
          </cell>
          <cell r="N731">
            <v>0</v>
          </cell>
        </row>
        <row r="732">
          <cell r="E732">
            <v>0</v>
          </cell>
          <cell r="K732">
            <v>0</v>
          </cell>
          <cell r="M732">
            <v>0</v>
          </cell>
          <cell r="N732">
            <v>0</v>
          </cell>
        </row>
        <row r="733">
          <cell r="E733">
            <v>0</v>
          </cell>
          <cell r="K733">
            <v>0</v>
          </cell>
          <cell r="M733">
            <v>0</v>
          </cell>
          <cell r="N733">
            <v>0</v>
          </cell>
        </row>
        <row r="734">
          <cell r="E734">
            <v>0</v>
          </cell>
          <cell r="K734">
            <v>0</v>
          </cell>
          <cell r="M734">
            <v>0</v>
          </cell>
          <cell r="N734">
            <v>0</v>
          </cell>
        </row>
        <row r="735">
          <cell r="E735">
            <v>0</v>
          </cell>
          <cell r="K735">
            <v>0</v>
          </cell>
          <cell r="M735">
            <v>0</v>
          </cell>
          <cell r="N735">
            <v>0</v>
          </cell>
        </row>
        <row r="736">
          <cell r="E736">
            <v>0</v>
          </cell>
          <cell r="K736">
            <v>0</v>
          </cell>
          <cell r="M736">
            <v>0</v>
          </cell>
          <cell r="N736">
            <v>0</v>
          </cell>
        </row>
        <row r="737">
          <cell r="E737">
            <v>0</v>
          </cell>
          <cell r="K737">
            <v>0</v>
          </cell>
          <cell r="M737">
            <v>0</v>
          </cell>
          <cell r="N737">
            <v>0</v>
          </cell>
        </row>
        <row r="738">
          <cell r="E738">
            <v>0</v>
          </cell>
          <cell r="K738">
            <v>0</v>
          </cell>
          <cell r="M738">
            <v>0</v>
          </cell>
          <cell r="N738">
            <v>0</v>
          </cell>
        </row>
        <row r="739">
          <cell r="E739">
            <v>0</v>
          </cell>
          <cell r="K739">
            <v>0</v>
          </cell>
          <cell r="M739">
            <v>0</v>
          </cell>
          <cell r="N739">
            <v>0</v>
          </cell>
        </row>
        <row r="740">
          <cell r="E740">
            <v>0</v>
          </cell>
          <cell r="K740">
            <v>0</v>
          </cell>
          <cell r="M740">
            <v>0</v>
          </cell>
          <cell r="N740">
            <v>0</v>
          </cell>
        </row>
        <row r="741">
          <cell r="E741">
            <v>0</v>
          </cell>
          <cell r="K741">
            <v>0</v>
          </cell>
          <cell r="M741">
            <v>0</v>
          </cell>
          <cell r="N741">
            <v>0</v>
          </cell>
        </row>
        <row r="742">
          <cell r="E742">
            <v>0</v>
          </cell>
          <cell r="K742">
            <v>0</v>
          </cell>
          <cell r="M742">
            <v>0</v>
          </cell>
          <cell r="N742">
            <v>0</v>
          </cell>
        </row>
        <row r="743">
          <cell r="E743">
            <v>0</v>
          </cell>
          <cell r="K743">
            <v>0</v>
          </cell>
          <cell r="M743">
            <v>0</v>
          </cell>
          <cell r="N743">
            <v>0</v>
          </cell>
        </row>
        <row r="744">
          <cell r="E744">
            <v>0</v>
          </cell>
          <cell r="K744">
            <v>0</v>
          </cell>
          <cell r="M744">
            <v>0</v>
          </cell>
          <cell r="N744">
            <v>0</v>
          </cell>
        </row>
        <row r="745">
          <cell r="E745">
            <v>0</v>
          </cell>
          <cell r="K745">
            <v>0</v>
          </cell>
          <cell r="M745">
            <v>0</v>
          </cell>
          <cell r="N745">
            <v>0</v>
          </cell>
        </row>
        <row r="746">
          <cell r="E746">
            <v>0</v>
          </cell>
          <cell r="K746">
            <v>0</v>
          </cell>
          <cell r="M746">
            <v>0</v>
          </cell>
          <cell r="N746">
            <v>0</v>
          </cell>
        </row>
        <row r="747">
          <cell r="E747">
            <v>0</v>
          </cell>
          <cell r="K747">
            <v>0</v>
          </cell>
          <cell r="M747">
            <v>0</v>
          </cell>
          <cell r="N747">
            <v>0</v>
          </cell>
        </row>
        <row r="748">
          <cell r="E748">
            <v>0</v>
          </cell>
          <cell r="K748">
            <v>0</v>
          </cell>
          <cell r="M748">
            <v>0</v>
          </cell>
          <cell r="N748">
            <v>0</v>
          </cell>
        </row>
        <row r="749">
          <cell r="E749">
            <v>0</v>
          </cell>
          <cell r="K749">
            <v>0</v>
          </cell>
          <cell r="M749">
            <v>0</v>
          </cell>
          <cell r="N749">
            <v>0</v>
          </cell>
        </row>
        <row r="750">
          <cell r="E750">
            <v>0</v>
          </cell>
          <cell r="K750">
            <v>0</v>
          </cell>
          <cell r="M750">
            <v>0</v>
          </cell>
          <cell r="N750">
            <v>0</v>
          </cell>
        </row>
        <row r="751">
          <cell r="E751">
            <v>0</v>
          </cell>
          <cell r="K751">
            <v>0</v>
          </cell>
          <cell r="M751">
            <v>0</v>
          </cell>
          <cell r="N751">
            <v>0</v>
          </cell>
        </row>
        <row r="752">
          <cell r="E752">
            <v>0</v>
          </cell>
          <cell r="K752">
            <v>0</v>
          </cell>
          <cell r="M752">
            <v>0</v>
          </cell>
          <cell r="N752">
            <v>0</v>
          </cell>
        </row>
        <row r="753">
          <cell r="E753">
            <v>0</v>
          </cell>
          <cell r="K753">
            <v>0</v>
          </cell>
          <cell r="M753">
            <v>0</v>
          </cell>
          <cell r="N753">
            <v>0</v>
          </cell>
        </row>
        <row r="754">
          <cell r="E754">
            <v>0</v>
          </cell>
          <cell r="K754">
            <v>0</v>
          </cell>
          <cell r="M754">
            <v>0</v>
          </cell>
          <cell r="N754">
            <v>0</v>
          </cell>
        </row>
        <row r="755">
          <cell r="E755">
            <v>0</v>
          </cell>
          <cell r="K755">
            <v>0</v>
          </cell>
          <cell r="M755">
            <v>0</v>
          </cell>
          <cell r="N755">
            <v>0</v>
          </cell>
        </row>
        <row r="756">
          <cell r="E756">
            <v>0</v>
          </cell>
          <cell r="K756">
            <v>0</v>
          </cell>
          <cell r="M756">
            <v>0</v>
          </cell>
          <cell r="N756">
            <v>0</v>
          </cell>
        </row>
        <row r="757">
          <cell r="E757">
            <v>0</v>
          </cell>
          <cell r="K757">
            <v>0</v>
          </cell>
          <cell r="M757">
            <v>0</v>
          </cell>
          <cell r="N757">
            <v>0</v>
          </cell>
        </row>
        <row r="758">
          <cell r="E758">
            <v>0</v>
          </cell>
          <cell r="K758">
            <v>0</v>
          </cell>
          <cell r="M758">
            <v>0</v>
          </cell>
          <cell r="N758">
            <v>0</v>
          </cell>
        </row>
        <row r="759">
          <cell r="E759">
            <v>0</v>
          </cell>
          <cell r="K759">
            <v>0</v>
          </cell>
          <cell r="M759">
            <v>0</v>
          </cell>
          <cell r="N759">
            <v>0</v>
          </cell>
        </row>
        <row r="760">
          <cell r="E760">
            <v>0</v>
          </cell>
          <cell r="K760">
            <v>0</v>
          </cell>
          <cell r="M760">
            <v>0</v>
          </cell>
          <cell r="N760">
            <v>0</v>
          </cell>
        </row>
        <row r="761">
          <cell r="E761">
            <v>0</v>
          </cell>
          <cell r="K761">
            <v>0</v>
          </cell>
          <cell r="M761">
            <v>0</v>
          </cell>
          <cell r="N761">
            <v>0</v>
          </cell>
        </row>
        <row r="762">
          <cell r="E762">
            <v>0</v>
          </cell>
          <cell r="K762">
            <v>0</v>
          </cell>
          <cell r="M762">
            <v>0</v>
          </cell>
          <cell r="N762">
            <v>0</v>
          </cell>
        </row>
        <row r="763">
          <cell r="E763">
            <v>0</v>
          </cell>
          <cell r="K763">
            <v>0</v>
          </cell>
          <cell r="M763">
            <v>0</v>
          </cell>
          <cell r="N763">
            <v>0</v>
          </cell>
        </row>
        <row r="764">
          <cell r="E764">
            <v>0</v>
          </cell>
          <cell r="K764">
            <v>0</v>
          </cell>
          <cell r="M764">
            <v>0</v>
          </cell>
          <cell r="N764">
            <v>0</v>
          </cell>
        </row>
        <row r="765">
          <cell r="E765">
            <v>0</v>
          </cell>
          <cell r="K765">
            <v>0</v>
          </cell>
          <cell r="M765">
            <v>0</v>
          </cell>
          <cell r="N765">
            <v>0</v>
          </cell>
        </row>
        <row r="766">
          <cell r="E766">
            <v>0</v>
          </cell>
          <cell r="K766">
            <v>0</v>
          </cell>
          <cell r="M766">
            <v>0</v>
          </cell>
          <cell r="N766">
            <v>0</v>
          </cell>
        </row>
        <row r="767">
          <cell r="E767">
            <v>0</v>
          </cell>
          <cell r="K767">
            <v>0</v>
          </cell>
          <cell r="M767">
            <v>0</v>
          </cell>
          <cell r="N767">
            <v>0</v>
          </cell>
        </row>
        <row r="768">
          <cell r="E768">
            <v>0</v>
          </cell>
          <cell r="K768">
            <v>0</v>
          </cell>
          <cell r="M768">
            <v>0</v>
          </cell>
          <cell r="N768">
            <v>0</v>
          </cell>
        </row>
        <row r="769">
          <cell r="E769">
            <v>0</v>
          </cell>
          <cell r="K769">
            <v>0</v>
          </cell>
          <cell r="M769">
            <v>0</v>
          </cell>
          <cell r="N769">
            <v>0</v>
          </cell>
        </row>
        <row r="770">
          <cell r="E770">
            <v>0</v>
          </cell>
          <cell r="K770">
            <v>0</v>
          </cell>
          <cell r="M770">
            <v>0</v>
          </cell>
          <cell r="N770">
            <v>0</v>
          </cell>
        </row>
        <row r="771">
          <cell r="E771">
            <v>0</v>
          </cell>
          <cell r="K771">
            <v>0</v>
          </cell>
          <cell r="M771">
            <v>0</v>
          </cell>
          <cell r="N771">
            <v>0</v>
          </cell>
        </row>
        <row r="772">
          <cell r="E772">
            <v>0</v>
          </cell>
          <cell r="K772">
            <v>0</v>
          </cell>
          <cell r="M772">
            <v>0</v>
          </cell>
          <cell r="N772">
            <v>0</v>
          </cell>
        </row>
        <row r="773">
          <cell r="E773">
            <v>0</v>
          </cell>
          <cell r="K773">
            <v>0</v>
          </cell>
          <cell r="M773">
            <v>0</v>
          </cell>
          <cell r="N773">
            <v>0</v>
          </cell>
        </row>
        <row r="774">
          <cell r="E774">
            <v>0</v>
          </cell>
          <cell r="K774">
            <v>0</v>
          </cell>
          <cell r="M774">
            <v>0</v>
          </cell>
          <cell r="N774">
            <v>0</v>
          </cell>
        </row>
        <row r="775">
          <cell r="E775">
            <v>0</v>
          </cell>
          <cell r="K775">
            <v>0</v>
          </cell>
          <cell r="M775">
            <v>0</v>
          </cell>
          <cell r="N775">
            <v>0</v>
          </cell>
        </row>
        <row r="776">
          <cell r="E776">
            <v>0</v>
          </cell>
          <cell r="K776">
            <v>0</v>
          </cell>
          <cell r="M776">
            <v>0</v>
          </cell>
          <cell r="N776">
            <v>0</v>
          </cell>
        </row>
        <row r="777">
          <cell r="E777">
            <v>0</v>
          </cell>
          <cell r="K777">
            <v>0</v>
          </cell>
          <cell r="M777">
            <v>0</v>
          </cell>
          <cell r="N777">
            <v>0</v>
          </cell>
        </row>
        <row r="778">
          <cell r="E778">
            <v>0</v>
          </cell>
          <cell r="K778">
            <v>0</v>
          </cell>
          <cell r="M778">
            <v>0</v>
          </cell>
          <cell r="N778">
            <v>0</v>
          </cell>
        </row>
        <row r="779">
          <cell r="E779">
            <v>0</v>
          </cell>
          <cell r="K779">
            <v>0</v>
          </cell>
          <cell r="M779">
            <v>0</v>
          </cell>
          <cell r="N779">
            <v>0</v>
          </cell>
        </row>
        <row r="780">
          <cell r="E780">
            <v>0</v>
          </cell>
          <cell r="K780">
            <v>0</v>
          </cell>
          <cell r="M780">
            <v>0</v>
          </cell>
          <cell r="N780">
            <v>0</v>
          </cell>
        </row>
        <row r="781">
          <cell r="E781">
            <v>0</v>
          </cell>
          <cell r="K781">
            <v>0</v>
          </cell>
          <cell r="M781">
            <v>0</v>
          </cell>
          <cell r="N781">
            <v>0</v>
          </cell>
        </row>
        <row r="782">
          <cell r="E782">
            <v>0</v>
          </cell>
          <cell r="K782">
            <v>0</v>
          </cell>
          <cell r="M782">
            <v>0</v>
          </cell>
          <cell r="N782">
            <v>0</v>
          </cell>
        </row>
        <row r="783">
          <cell r="E783">
            <v>0</v>
          </cell>
          <cell r="K783">
            <v>0</v>
          </cell>
          <cell r="M783">
            <v>0</v>
          </cell>
          <cell r="N783">
            <v>0</v>
          </cell>
        </row>
        <row r="784">
          <cell r="E784">
            <v>0</v>
          </cell>
          <cell r="K784">
            <v>0</v>
          </cell>
          <cell r="M784">
            <v>0</v>
          </cell>
          <cell r="N784">
            <v>0</v>
          </cell>
        </row>
        <row r="785">
          <cell r="E785">
            <v>0</v>
          </cell>
          <cell r="K785">
            <v>0</v>
          </cell>
          <cell r="M785">
            <v>0</v>
          </cell>
          <cell r="N785">
            <v>0</v>
          </cell>
        </row>
        <row r="786">
          <cell r="E786">
            <v>0</v>
          </cell>
          <cell r="K786">
            <v>0</v>
          </cell>
          <cell r="M786">
            <v>0</v>
          </cell>
          <cell r="N786">
            <v>0</v>
          </cell>
        </row>
        <row r="787">
          <cell r="E787">
            <v>0</v>
          </cell>
          <cell r="K787">
            <v>0</v>
          </cell>
          <cell r="M787">
            <v>0</v>
          </cell>
          <cell r="N787">
            <v>0</v>
          </cell>
        </row>
        <row r="788">
          <cell r="E788">
            <v>0</v>
          </cell>
          <cell r="K788">
            <v>0</v>
          </cell>
          <cell r="M788">
            <v>0</v>
          </cell>
          <cell r="N788">
            <v>0</v>
          </cell>
        </row>
        <row r="789">
          <cell r="E789">
            <v>0</v>
          </cell>
          <cell r="K789">
            <v>0</v>
          </cell>
          <cell r="M789">
            <v>0</v>
          </cell>
          <cell r="N789">
            <v>0</v>
          </cell>
        </row>
        <row r="790">
          <cell r="E790">
            <v>0</v>
          </cell>
          <cell r="K790">
            <v>0</v>
          </cell>
          <cell r="M790">
            <v>0</v>
          </cell>
          <cell r="N790">
            <v>0</v>
          </cell>
        </row>
        <row r="791">
          <cell r="E791">
            <v>0</v>
          </cell>
          <cell r="K791">
            <v>0</v>
          </cell>
          <cell r="M791">
            <v>0</v>
          </cell>
          <cell r="N791">
            <v>0</v>
          </cell>
        </row>
        <row r="792">
          <cell r="E792">
            <v>0</v>
          </cell>
          <cell r="K792">
            <v>0</v>
          </cell>
          <cell r="M792">
            <v>0</v>
          </cell>
          <cell r="N792">
            <v>0</v>
          </cell>
        </row>
        <row r="793">
          <cell r="E793">
            <v>0</v>
          </cell>
          <cell r="K793">
            <v>0</v>
          </cell>
          <cell r="M793">
            <v>0</v>
          </cell>
          <cell r="N793">
            <v>0</v>
          </cell>
        </row>
        <row r="794">
          <cell r="E794">
            <v>0</v>
          </cell>
          <cell r="K794">
            <v>0</v>
          </cell>
          <cell r="M794">
            <v>0</v>
          </cell>
          <cell r="N794">
            <v>0</v>
          </cell>
        </row>
        <row r="795">
          <cell r="E795">
            <v>0</v>
          </cell>
          <cell r="K795">
            <v>0</v>
          </cell>
          <cell r="M795">
            <v>0</v>
          </cell>
          <cell r="N795">
            <v>0</v>
          </cell>
        </row>
        <row r="796">
          <cell r="E796">
            <v>0</v>
          </cell>
          <cell r="K796">
            <v>0</v>
          </cell>
          <cell r="M796">
            <v>0</v>
          </cell>
          <cell r="N796">
            <v>0</v>
          </cell>
        </row>
        <row r="797">
          <cell r="E797">
            <v>0</v>
          </cell>
          <cell r="K797">
            <v>0</v>
          </cell>
          <cell r="M797">
            <v>0</v>
          </cell>
          <cell r="N797">
            <v>0</v>
          </cell>
        </row>
        <row r="798">
          <cell r="E798">
            <v>0</v>
          </cell>
          <cell r="K798">
            <v>0</v>
          </cell>
          <cell r="M798">
            <v>0</v>
          </cell>
          <cell r="N798">
            <v>0</v>
          </cell>
        </row>
        <row r="799">
          <cell r="E799">
            <v>0</v>
          </cell>
          <cell r="K799">
            <v>0</v>
          </cell>
          <cell r="M799">
            <v>0</v>
          </cell>
          <cell r="N799">
            <v>0</v>
          </cell>
        </row>
        <row r="800">
          <cell r="E800">
            <v>0</v>
          </cell>
          <cell r="K800">
            <v>0</v>
          </cell>
          <cell r="M800">
            <v>0</v>
          </cell>
          <cell r="N800">
            <v>0</v>
          </cell>
        </row>
        <row r="801">
          <cell r="E801">
            <v>0</v>
          </cell>
          <cell r="K801">
            <v>0</v>
          </cell>
          <cell r="M801">
            <v>0</v>
          </cell>
          <cell r="N801">
            <v>0</v>
          </cell>
        </row>
        <row r="802">
          <cell r="E802">
            <v>0</v>
          </cell>
          <cell r="K802">
            <v>0</v>
          </cell>
          <cell r="M802">
            <v>0</v>
          </cell>
          <cell r="N802">
            <v>0</v>
          </cell>
        </row>
        <row r="803">
          <cell r="E803">
            <v>0</v>
          </cell>
          <cell r="K803">
            <v>0</v>
          </cell>
          <cell r="M803">
            <v>0</v>
          </cell>
          <cell r="N803">
            <v>0</v>
          </cell>
        </row>
        <row r="804">
          <cell r="E804">
            <v>0</v>
          </cell>
          <cell r="K804">
            <v>0</v>
          </cell>
          <cell r="M804">
            <v>0</v>
          </cell>
          <cell r="N804">
            <v>0</v>
          </cell>
        </row>
        <row r="805">
          <cell r="E805">
            <v>0</v>
          </cell>
          <cell r="K805">
            <v>0</v>
          </cell>
          <cell r="M805">
            <v>0</v>
          </cell>
          <cell r="N805">
            <v>0</v>
          </cell>
        </row>
        <row r="806">
          <cell r="E806">
            <v>0</v>
          </cell>
          <cell r="K806">
            <v>0</v>
          </cell>
          <cell r="M806">
            <v>0</v>
          </cell>
          <cell r="N806">
            <v>0</v>
          </cell>
        </row>
        <row r="807">
          <cell r="E807">
            <v>0</v>
          </cell>
          <cell r="K807">
            <v>0</v>
          </cell>
          <cell r="M807">
            <v>0</v>
          </cell>
          <cell r="N807">
            <v>0</v>
          </cell>
        </row>
        <row r="808">
          <cell r="E808">
            <v>0</v>
          </cell>
          <cell r="K808">
            <v>0</v>
          </cell>
          <cell r="M808">
            <v>0</v>
          </cell>
          <cell r="N808">
            <v>0</v>
          </cell>
        </row>
        <row r="809">
          <cell r="E809">
            <v>0</v>
          </cell>
          <cell r="K809">
            <v>0</v>
          </cell>
          <cell r="M809">
            <v>0</v>
          </cell>
          <cell r="N809">
            <v>0</v>
          </cell>
        </row>
        <row r="810">
          <cell r="E810">
            <v>0</v>
          </cell>
          <cell r="K810">
            <v>0</v>
          </cell>
          <cell r="M810">
            <v>0</v>
          </cell>
          <cell r="N810">
            <v>0</v>
          </cell>
        </row>
        <row r="811">
          <cell r="E811">
            <v>0</v>
          </cell>
          <cell r="K811">
            <v>0</v>
          </cell>
          <cell r="M811">
            <v>0</v>
          </cell>
          <cell r="N811">
            <v>0</v>
          </cell>
        </row>
        <row r="812">
          <cell r="E812">
            <v>0</v>
          </cell>
          <cell r="K812">
            <v>0</v>
          </cell>
          <cell r="M812">
            <v>0</v>
          </cell>
          <cell r="N812">
            <v>0</v>
          </cell>
        </row>
        <row r="813">
          <cell r="E813">
            <v>0</v>
          </cell>
          <cell r="K813">
            <v>0</v>
          </cell>
          <cell r="M813">
            <v>0</v>
          </cell>
          <cell r="N813">
            <v>0</v>
          </cell>
        </row>
        <row r="814">
          <cell r="E814">
            <v>0</v>
          </cell>
          <cell r="K814">
            <v>0</v>
          </cell>
          <cell r="M814">
            <v>0</v>
          </cell>
          <cell r="N814">
            <v>0</v>
          </cell>
        </row>
        <row r="815">
          <cell r="E815">
            <v>0</v>
          </cell>
          <cell r="K815">
            <v>0</v>
          </cell>
          <cell r="M815">
            <v>0</v>
          </cell>
          <cell r="N815">
            <v>0</v>
          </cell>
        </row>
        <row r="816">
          <cell r="E816">
            <v>0</v>
          </cell>
          <cell r="K816">
            <v>0</v>
          </cell>
          <cell r="M816">
            <v>0</v>
          </cell>
          <cell r="N816">
            <v>0</v>
          </cell>
        </row>
        <row r="817">
          <cell r="E817">
            <v>0</v>
          </cell>
          <cell r="K817">
            <v>0</v>
          </cell>
          <cell r="M817">
            <v>0</v>
          </cell>
          <cell r="N817">
            <v>0</v>
          </cell>
        </row>
        <row r="818">
          <cell r="E818">
            <v>0</v>
          </cell>
          <cell r="K818">
            <v>0</v>
          </cell>
          <cell r="M818">
            <v>0</v>
          </cell>
          <cell r="N818">
            <v>0</v>
          </cell>
        </row>
        <row r="819">
          <cell r="E819">
            <v>0</v>
          </cell>
          <cell r="K819">
            <v>0</v>
          </cell>
          <cell r="M819">
            <v>0</v>
          </cell>
          <cell r="N819">
            <v>0</v>
          </cell>
        </row>
        <row r="820">
          <cell r="E820">
            <v>0</v>
          </cell>
          <cell r="K820">
            <v>0</v>
          </cell>
          <cell r="M820">
            <v>0</v>
          </cell>
          <cell r="N820">
            <v>0</v>
          </cell>
        </row>
        <row r="821">
          <cell r="E821">
            <v>0</v>
          </cell>
          <cell r="K821">
            <v>0</v>
          </cell>
          <cell r="M821">
            <v>0</v>
          </cell>
          <cell r="N821">
            <v>0</v>
          </cell>
        </row>
        <row r="822">
          <cell r="E822">
            <v>0</v>
          </cell>
          <cell r="K822">
            <v>0</v>
          </cell>
          <cell r="M822">
            <v>0</v>
          </cell>
          <cell r="N822">
            <v>0</v>
          </cell>
        </row>
        <row r="823">
          <cell r="E823">
            <v>0</v>
          </cell>
          <cell r="K823">
            <v>0</v>
          </cell>
          <cell r="M823">
            <v>0</v>
          </cell>
          <cell r="N823">
            <v>0</v>
          </cell>
        </row>
        <row r="824">
          <cell r="E824">
            <v>0</v>
          </cell>
          <cell r="K824">
            <v>0</v>
          </cell>
          <cell r="M824">
            <v>0</v>
          </cell>
          <cell r="N824">
            <v>0</v>
          </cell>
        </row>
        <row r="825">
          <cell r="E825">
            <v>0</v>
          </cell>
          <cell r="K825">
            <v>0</v>
          </cell>
          <cell r="M825">
            <v>0</v>
          </cell>
          <cell r="N825">
            <v>0</v>
          </cell>
        </row>
        <row r="826">
          <cell r="E826">
            <v>0</v>
          </cell>
          <cell r="K826">
            <v>0</v>
          </cell>
          <cell r="M826">
            <v>0</v>
          </cell>
          <cell r="N826">
            <v>0</v>
          </cell>
        </row>
        <row r="827">
          <cell r="E827">
            <v>0</v>
          </cell>
          <cell r="K827">
            <v>0</v>
          </cell>
          <cell r="M827">
            <v>0</v>
          </cell>
          <cell r="N827">
            <v>0</v>
          </cell>
        </row>
        <row r="828">
          <cell r="E828">
            <v>0</v>
          </cell>
          <cell r="K828">
            <v>0</v>
          </cell>
          <cell r="M828">
            <v>0</v>
          </cell>
          <cell r="N828">
            <v>0</v>
          </cell>
        </row>
        <row r="829">
          <cell r="E829">
            <v>0</v>
          </cell>
          <cell r="K829">
            <v>0</v>
          </cell>
          <cell r="M829">
            <v>0</v>
          </cell>
          <cell r="N829">
            <v>0</v>
          </cell>
        </row>
        <row r="830">
          <cell r="E830">
            <v>0</v>
          </cell>
          <cell r="K830">
            <v>0</v>
          </cell>
          <cell r="M830">
            <v>0</v>
          </cell>
          <cell r="N830">
            <v>0</v>
          </cell>
        </row>
        <row r="831">
          <cell r="E831">
            <v>0</v>
          </cell>
          <cell r="K831">
            <v>0</v>
          </cell>
          <cell r="M831">
            <v>0</v>
          </cell>
          <cell r="N831">
            <v>0</v>
          </cell>
        </row>
        <row r="832">
          <cell r="E832">
            <v>0</v>
          </cell>
          <cell r="K832">
            <v>0</v>
          </cell>
          <cell r="M832">
            <v>0</v>
          </cell>
          <cell r="N832">
            <v>0</v>
          </cell>
        </row>
        <row r="833">
          <cell r="E833">
            <v>0</v>
          </cell>
          <cell r="K833">
            <v>0</v>
          </cell>
          <cell r="M833">
            <v>0</v>
          </cell>
          <cell r="N833">
            <v>0</v>
          </cell>
        </row>
        <row r="834">
          <cell r="E834">
            <v>0</v>
          </cell>
          <cell r="K834">
            <v>0</v>
          </cell>
          <cell r="M834">
            <v>0</v>
          </cell>
          <cell r="N834">
            <v>0</v>
          </cell>
        </row>
        <row r="835">
          <cell r="E835">
            <v>0</v>
          </cell>
          <cell r="K835">
            <v>0</v>
          </cell>
          <cell r="M835">
            <v>0</v>
          </cell>
          <cell r="N835">
            <v>0</v>
          </cell>
        </row>
        <row r="836">
          <cell r="E836">
            <v>0</v>
          </cell>
          <cell r="K836">
            <v>0</v>
          </cell>
          <cell r="M836">
            <v>0</v>
          </cell>
          <cell r="N836">
            <v>0</v>
          </cell>
        </row>
        <row r="837">
          <cell r="E837">
            <v>0</v>
          </cell>
          <cell r="K837">
            <v>0</v>
          </cell>
          <cell r="M837">
            <v>0</v>
          </cell>
          <cell r="N837">
            <v>0</v>
          </cell>
        </row>
        <row r="838">
          <cell r="E838">
            <v>0</v>
          </cell>
          <cell r="K838">
            <v>0</v>
          </cell>
          <cell r="M838">
            <v>0</v>
          </cell>
          <cell r="N838">
            <v>0</v>
          </cell>
        </row>
        <row r="839">
          <cell r="E839">
            <v>0</v>
          </cell>
          <cell r="K839">
            <v>0</v>
          </cell>
          <cell r="M839">
            <v>0</v>
          </cell>
          <cell r="N839">
            <v>0</v>
          </cell>
        </row>
        <row r="840">
          <cell r="E840">
            <v>0</v>
          </cell>
          <cell r="K840">
            <v>0</v>
          </cell>
          <cell r="M840">
            <v>0</v>
          </cell>
          <cell r="N840">
            <v>0</v>
          </cell>
        </row>
        <row r="841">
          <cell r="E841">
            <v>0</v>
          </cell>
          <cell r="K841">
            <v>0</v>
          </cell>
          <cell r="M841">
            <v>0</v>
          </cell>
          <cell r="N841">
            <v>0</v>
          </cell>
        </row>
        <row r="842">
          <cell r="E842">
            <v>0</v>
          </cell>
          <cell r="K842">
            <v>0</v>
          </cell>
          <cell r="M842">
            <v>0</v>
          </cell>
          <cell r="N842">
            <v>0</v>
          </cell>
        </row>
        <row r="843">
          <cell r="E843">
            <v>0</v>
          </cell>
          <cell r="K843">
            <v>0</v>
          </cell>
          <cell r="M843">
            <v>0</v>
          </cell>
          <cell r="N843">
            <v>0</v>
          </cell>
        </row>
        <row r="844">
          <cell r="E844">
            <v>0</v>
          </cell>
          <cell r="K844">
            <v>0</v>
          </cell>
          <cell r="M844">
            <v>0</v>
          </cell>
          <cell r="N844">
            <v>0</v>
          </cell>
        </row>
        <row r="845">
          <cell r="E845">
            <v>0</v>
          </cell>
          <cell r="K845">
            <v>0</v>
          </cell>
          <cell r="M845">
            <v>0</v>
          </cell>
          <cell r="N845">
            <v>0</v>
          </cell>
        </row>
        <row r="846">
          <cell r="E846">
            <v>0</v>
          </cell>
          <cell r="K846">
            <v>0</v>
          </cell>
          <cell r="M846">
            <v>0</v>
          </cell>
          <cell r="N846">
            <v>0</v>
          </cell>
        </row>
        <row r="847">
          <cell r="E847">
            <v>0</v>
          </cell>
          <cell r="K847">
            <v>0</v>
          </cell>
          <cell r="M847">
            <v>0</v>
          </cell>
          <cell r="N847">
            <v>0</v>
          </cell>
        </row>
        <row r="848">
          <cell r="E848">
            <v>0</v>
          </cell>
          <cell r="K848">
            <v>0</v>
          </cell>
          <cell r="M848">
            <v>0</v>
          </cell>
          <cell r="N848">
            <v>0</v>
          </cell>
        </row>
        <row r="849">
          <cell r="E849">
            <v>0</v>
          </cell>
          <cell r="K849">
            <v>0</v>
          </cell>
          <cell r="M849">
            <v>0</v>
          </cell>
          <cell r="N849">
            <v>0</v>
          </cell>
        </row>
        <row r="850">
          <cell r="E850">
            <v>0</v>
          </cell>
          <cell r="K850">
            <v>0</v>
          </cell>
          <cell r="M850">
            <v>0</v>
          </cell>
          <cell r="N850">
            <v>0</v>
          </cell>
        </row>
        <row r="851">
          <cell r="E851">
            <v>0</v>
          </cell>
          <cell r="K851">
            <v>0</v>
          </cell>
          <cell r="M851">
            <v>0</v>
          </cell>
          <cell r="N851">
            <v>0</v>
          </cell>
        </row>
        <row r="852">
          <cell r="E852">
            <v>0</v>
          </cell>
          <cell r="K852">
            <v>0</v>
          </cell>
          <cell r="M852">
            <v>0</v>
          </cell>
          <cell r="N852">
            <v>0</v>
          </cell>
        </row>
        <row r="853">
          <cell r="E853">
            <v>0</v>
          </cell>
          <cell r="K853">
            <v>0</v>
          </cell>
          <cell r="M853">
            <v>0</v>
          </cell>
          <cell r="N853">
            <v>0</v>
          </cell>
        </row>
        <row r="854">
          <cell r="E854">
            <v>0</v>
          </cell>
          <cell r="K854">
            <v>0</v>
          </cell>
          <cell r="M854">
            <v>0</v>
          </cell>
          <cell r="N854">
            <v>0</v>
          </cell>
        </row>
        <row r="855">
          <cell r="E855">
            <v>0</v>
          </cell>
          <cell r="K855">
            <v>0</v>
          </cell>
          <cell r="M855">
            <v>0</v>
          </cell>
          <cell r="N855">
            <v>0</v>
          </cell>
        </row>
        <row r="856">
          <cell r="E856">
            <v>0</v>
          </cell>
          <cell r="K856">
            <v>0</v>
          </cell>
          <cell r="M856">
            <v>0</v>
          </cell>
          <cell r="N856">
            <v>0</v>
          </cell>
        </row>
        <row r="857">
          <cell r="E857">
            <v>0</v>
          </cell>
          <cell r="K857">
            <v>0</v>
          </cell>
          <cell r="M857">
            <v>0</v>
          </cell>
          <cell r="N857">
            <v>0</v>
          </cell>
        </row>
        <row r="858">
          <cell r="E858">
            <v>0</v>
          </cell>
          <cell r="K858">
            <v>0</v>
          </cell>
          <cell r="M858">
            <v>0</v>
          </cell>
          <cell r="N858">
            <v>0</v>
          </cell>
        </row>
        <row r="859">
          <cell r="E859">
            <v>0</v>
          </cell>
          <cell r="K859">
            <v>0</v>
          </cell>
          <cell r="M859">
            <v>0</v>
          </cell>
          <cell r="N859">
            <v>0</v>
          </cell>
        </row>
        <row r="860">
          <cell r="E860">
            <v>0</v>
          </cell>
          <cell r="K860">
            <v>0</v>
          </cell>
          <cell r="M860">
            <v>0</v>
          </cell>
          <cell r="N860">
            <v>0</v>
          </cell>
        </row>
        <row r="861">
          <cell r="E861">
            <v>0</v>
          </cell>
          <cell r="K861">
            <v>0</v>
          </cell>
          <cell r="M861">
            <v>0</v>
          </cell>
          <cell r="N861">
            <v>0</v>
          </cell>
        </row>
        <row r="862">
          <cell r="E862">
            <v>0</v>
          </cell>
          <cell r="K862">
            <v>0</v>
          </cell>
          <cell r="M862">
            <v>0</v>
          </cell>
          <cell r="N862">
            <v>0</v>
          </cell>
        </row>
        <row r="863">
          <cell r="E863">
            <v>0</v>
          </cell>
          <cell r="K863">
            <v>0</v>
          </cell>
          <cell r="M863">
            <v>0</v>
          </cell>
          <cell r="N863">
            <v>0</v>
          </cell>
        </row>
        <row r="864">
          <cell r="E864">
            <v>0</v>
          </cell>
          <cell r="K864">
            <v>0</v>
          </cell>
          <cell r="M864">
            <v>0</v>
          </cell>
          <cell r="N864">
            <v>0</v>
          </cell>
        </row>
        <row r="865">
          <cell r="E865">
            <v>0</v>
          </cell>
          <cell r="K865">
            <v>0</v>
          </cell>
          <cell r="M865">
            <v>0</v>
          </cell>
          <cell r="N865">
            <v>0</v>
          </cell>
        </row>
        <row r="866">
          <cell r="E866">
            <v>0</v>
          </cell>
          <cell r="K866">
            <v>0</v>
          </cell>
          <cell r="M866">
            <v>0</v>
          </cell>
          <cell r="N866">
            <v>0</v>
          </cell>
        </row>
        <row r="867">
          <cell r="E867">
            <v>0</v>
          </cell>
          <cell r="K867">
            <v>0</v>
          </cell>
          <cell r="M867">
            <v>0</v>
          </cell>
          <cell r="N867">
            <v>0</v>
          </cell>
        </row>
        <row r="868">
          <cell r="E868">
            <v>0</v>
          </cell>
          <cell r="K868">
            <v>0</v>
          </cell>
          <cell r="M868">
            <v>0</v>
          </cell>
          <cell r="N868">
            <v>0</v>
          </cell>
        </row>
        <row r="869">
          <cell r="E869">
            <v>0</v>
          </cell>
          <cell r="K869">
            <v>0</v>
          </cell>
          <cell r="M869">
            <v>0</v>
          </cell>
          <cell r="N869">
            <v>0</v>
          </cell>
        </row>
        <row r="870">
          <cell r="E870">
            <v>0</v>
          </cell>
          <cell r="K870">
            <v>0</v>
          </cell>
          <cell r="M870">
            <v>0</v>
          </cell>
          <cell r="N870">
            <v>0</v>
          </cell>
        </row>
        <row r="871">
          <cell r="E871">
            <v>0</v>
          </cell>
          <cell r="K871">
            <v>0</v>
          </cell>
          <cell r="M871">
            <v>0</v>
          </cell>
          <cell r="N871">
            <v>0</v>
          </cell>
        </row>
        <row r="872">
          <cell r="E872">
            <v>0</v>
          </cell>
          <cell r="K872">
            <v>0</v>
          </cell>
          <cell r="M872">
            <v>0</v>
          </cell>
          <cell r="N872">
            <v>0</v>
          </cell>
        </row>
        <row r="873">
          <cell r="E873">
            <v>0</v>
          </cell>
          <cell r="K873">
            <v>0</v>
          </cell>
          <cell r="M873">
            <v>0</v>
          </cell>
          <cell r="N873">
            <v>0</v>
          </cell>
        </row>
        <row r="874">
          <cell r="E874">
            <v>0</v>
          </cell>
          <cell r="K874">
            <v>0</v>
          </cell>
          <cell r="M874">
            <v>0</v>
          </cell>
          <cell r="N874">
            <v>0</v>
          </cell>
        </row>
        <row r="875">
          <cell r="E875">
            <v>0</v>
          </cell>
          <cell r="K875">
            <v>0</v>
          </cell>
          <cell r="M875">
            <v>0</v>
          </cell>
          <cell r="N875">
            <v>0</v>
          </cell>
        </row>
        <row r="876">
          <cell r="E876">
            <v>0</v>
          </cell>
          <cell r="K876">
            <v>0</v>
          </cell>
          <cell r="M876">
            <v>0</v>
          </cell>
          <cell r="N876">
            <v>0</v>
          </cell>
        </row>
        <row r="877">
          <cell r="E877">
            <v>0</v>
          </cell>
          <cell r="K877">
            <v>0</v>
          </cell>
          <cell r="M877">
            <v>0</v>
          </cell>
          <cell r="N877">
            <v>0</v>
          </cell>
        </row>
        <row r="878">
          <cell r="E878">
            <v>0</v>
          </cell>
          <cell r="K878">
            <v>0</v>
          </cell>
          <cell r="M878">
            <v>0</v>
          </cell>
          <cell r="N878">
            <v>0</v>
          </cell>
        </row>
        <row r="879">
          <cell r="E879">
            <v>0</v>
          </cell>
          <cell r="K879">
            <v>0</v>
          </cell>
          <cell r="M879">
            <v>0</v>
          </cell>
          <cell r="N879">
            <v>0</v>
          </cell>
        </row>
        <row r="880">
          <cell r="E880">
            <v>0</v>
          </cell>
          <cell r="K880">
            <v>0</v>
          </cell>
          <cell r="M880">
            <v>0</v>
          </cell>
          <cell r="N880">
            <v>0</v>
          </cell>
        </row>
        <row r="881">
          <cell r="E881">
            <v>0</v>
          </cell>
          <cell r="K881">
            <v>0</v>
          </cell>
          <cell r="M881">
            <v>0</v>
          </cell>
          <cell r="N881">
            <v>0</v>
          </cell>
        </row>
        <row r="882">
          <cell r="E882">
            <v>0</v>
          </cell>
          <cell r="K882">
            <v>0</v>
          </cell>
          <cell r="M882">
            <v>0</v>
          </cell>
          <cell r="N882">
            <v>0</v>
          </cell>
        </row>
        <row r="883">
          <cell r="E883">
            <v>0</v>
          </cell>
          <cell r="K883">
            <v>0</v>
          </cell>
          <cell r="M883">
            <v>0</v>
          </cell>
          <cell r="N883">
            <v>0</v>
          </cell>
        </row>
        <row r="884">
          <cell r="E884">
            <v>0</v>
          </cell>
          <cell r="K884">
            <v>0</v>
          </cell>
          <cell r="M884">
            <v>0</v>
          </cell>
          <cell r="N884">
            <v>0</v>
          </cell>
        </row>
        <row r="885">
          <cell r="E885">
            <v>0</v>
          </cell>
          <cell r="K885">
            <v>0</v>
          </cell>
          <cell r="M885">
            <v>0</v>
          </cell>
          <cell r="N885">
            <v>0</v>
          </cell>
        </row>
        <row r="886">
          <cell r="E886">
            <v>0</v>
          </cell>
          <cell r="K886">
            <v>0</v>
          </cell>
          <cell r="M886">
            <v>0</v>
          </cell>
          <cell r="N886">
            <v>0</v>
          </cell>
        </row>
        <row r="887">
          <cell r="E887">
            <v>0</v>
          </cell>
          <cell r="K887">
            <v>0</v>
          </cell>
          <cell r="M887">
            <v>0</v>
          </cell>
          <cell r="N887">
            <v>0</v>
          </cell>
        </row>
        <row r="888">
          <cell r="E888">
            <v>0</v>
          </cell>
          <cell r="K888">
            <v>0</v>
          </cell>
          <cell r="M888">
            <v>0</v>
          </cell>
          <cell r="N888">
            <v>0</v>
          </cell>
        </row>
        <row r="889">
          <cell r="E889">
            <v>0</v>
          </cell>
          <cell r="K889">
            <v>0</v>
          </cell>
          <cell r="M889">
            <v>0</v>
          </cell>
          <cell r="N889">
            <v>0</v>
          </cell>
        </row>
        <row r="890">
          <cell r="E890">
            <v>0</v>
          </cell>
          <cell r="K890">
            <v>0</v>
          </cell>
          <cell r="M890">
            <v>0</v>
          </cell>
          <cell r="N890">
            <v>0</v>
          </cell>
        </row>
        <row r="891">
          <cell r="E891">
            <v>0</v>
          </cell>
          <cell r="K891">
            <v>0</v>
          </cell>
          <cell r="M891">
            <v>0</v>
          </cell>
          <cell r="N891">
            <v>0</v>
          </cell>
        </row>
        <row r="892">
          <cell r="E892">
            <v>0</v>
          </cell>
          <cell r="K892">
            <v>0</v>
          </cell>
          <cell r="M892">
            <v>0</v>
          </cell>
          <cell r="N892">
            <v>0</v>
          </cell>
        </row>
        <row r="893">
          <cell r="E893">
            <v>0</v>
          </cell>
          <cell r="K893">
            <v>0</v>
          </cell>
          <cell r="M893">
            <v>0</v>
          </cell>
          <cell r="N893">
            <v>0</v>
          </cell>
        </row>
        <row r="894">
          <cell r="E894">
            <v>0</v>
          </cell>
          <cell r="K894">
            <v>0</v>
          </cell>
          <cell r="M894">
            <v>0</v>
          </cell>
          <cell r="N894">
            <v>0</v>
          </cell>
        </row>
        <row r="895">
          <cell r="E895">
            <v>0</v>
          </cell>
          <cell r="K895">
            <v>0</v>
          </cell>
          <cell r="M895">
            <v>0</v>
          </cell>
          <cell r="N895">
            <v>0</v>
          </cell>
        </row>
        <row r="896">
          <cell r="E896">
            <v>0</v>
          </cell>
          <cell r="K896">
            <v>0</v>
          </cell>
          <cell r="M896">
            <v>0</v>
          </cell>
          <cell r="N896">
            <v>0</v>
          </cell>
        </row>
        <row r="897">
          <cell r="E897">
            <v>0</v>
          </cell>
          <cell r="K897">
            <v>0</v>
          </cell>
          <cell r="M897">
            <v>0</v>
          </cell>
          <cell r="N897">
            <v>0</v>
          </cell>
        </row>
        <row r="898">
          <cell r="E898">
            <v>0</v>
          </cell>
          <cell r="K898">
            <v>0</v>
          </cell>
          <cell r="M898">
            <v>0</v>
          </cell>
          <cell r="N898">
            <v>0</v>
          </cell>
        </row>
        <row r="899">
          <cell r="E899">
            <v>0</v>
          </cell>
          <cell r="K899">
            <v>0</v>
          </cell>
          <cell r="M899">
            <v>0</v>
          </cell>
          <cell r="N899">
            <v>0</v>
          </cell>
        </row>
        <row r="900">
          <cell r="E900">
            <v>0</v>
          </cell>
          <cell r="K900">
            <v>0</v>
          </cell>
          <cell r="M900">
            <v>0</v>
          </cell>
          <cell r="N900">
            <v>0</v>
          </cell>
        </row>
        <row r="901">
          <cell r="E901">
            <v>0</v>
          </cell>
          <cell r="K901">
            <v>0</v>
          </cell>
          <cell r="M901">
            <v>0</v>
          </cell>
          <cell r="N901">
            <v>0</v>
          </cell>
        </row>
        <row r="902">
          <cell r="E902">
            <v>0</v>
          </cell>
          <cell r="K902">
            <v>0</v>
          </cell>
          <cell r="M902">
            <v>0</v>
          </cell>
          <cell r="N902">
            <v>0</v>
          </cell>
        </row>
        <row r="903">
          <cell r="E903">
            <v>0</v>
          </cell>
          <cell r="K903">
            <v>0</v>
          </cell>
          <cell r="M903">
            <v>0</v>
          </cell>
          <cell r="N903">
            <v>0</v>
          </cell>
        </row>
        <row r="904">
          <cell r="E904">
            <v>0</v>
          </cell>
          <cell r="K904">
            <v>0</v>
          </cell>
          <cell r="M904">
            <v>0</v>
          </cell>
          <cell r="N904">
            <v>0</v>
          </cell>
        </row>
        <row r="905">
          <cell r="E905">
            <v>0</v>
          </cell>
          <cell r="K905">
            <v>0</v>
          </cell>
          <cell r="M905">
            <v>0</v>
          </cell>
          <cell r="N905">
            <v>0</v>
          </cell>
        </row>
        <row r="906">
          <cell r="E906">
            <v>0</v>
          </cell>
          <cell r="K906">
            <v>0</v>
          </cell>
          <cell r="M906">
            <v>0</v>
          </cell>
          <cell r="N906">
            <v>0</v>
          </cell>
        </row>
        <row r="907">
          <cell r="E907">
            <v>0</v>
          </cell>
          <cell r="K907">
            <v>0</v>
          </cell>
          <cell r="M907">
            <v>0</v>
          </cell>
          <cell r="N907">
            <v>0</v>
          </cell>
        </row>
        <row r="908">
          <cell r="E908">
            <v>0</v>
          </cell>
          <cell r="K908">
            <v>0</v>
          </cell>
          <cell r="M908">
            <v>0</v>
          </cell>
          <cell r="N908">
            <v>0</v>
          </cell>
        </row>
        <row r="909">
          <cell r="E909">
            <v>0</v>
          </cell>
          <cell r="K909">
            <v>0</v>
          </cell>
          <cell r="M909">
            <v>0</v>
          </cell>
          <cell r="N909">
            <v>0</v>
          </cell>
        </row>
        <row r="910">
          <cell r="E910">
            <v>0</v>
          </cell>
          <cell r="K910">
            <v>0</v>
          </cell>
          <cell r="M910">
            <v>0</v>
          </cell>
          <cell r="N910">
            <v>0</v>
          </cell>
        </row>
        <row r="911">
          <cell r="E911">
            <v>0</v>
          </cell>
          <cell r="K911">
            <v>0</v>
          </cell>
          <cell r="M911">
            <v>0</v>
          </cell>
          <cell r="N911">
            <v>0</v>
          </cell>
        </row>
        <row r="912">
          <cell r="E912">
            <v>0</v>
          </cell>
          <cell r="K912">
            <v>0</v>
          </cell>
          <cell r="M912">
            <v>0</v>
          </cell>
          <cell r="N912">
            <v>0</v>
          </cell>
        </row>
        <row r="913">
          <cell r="E913">
            <v>0</v>
          </cell>
          <cell r="K913">
            <v>0</v>
          </cell>
          <cell r="M913">
            <v>0</v>
          </cell>
          <cell r="N913">
            <v>0</v>
          </cell>
        </row>
        <row r="914">
          <cell r="E914">
            <v>0</v>
          </cell>
          <cell r="K914">
            <v>0</v>
          </cell>
          <cell r="M914">
            <v>0</v>
          </cell>
          <cell r="N914">
            <v>0</v>
          </cell>
        </row>
        <row r="915">
          <cell r="E915">
            <v>0</v>
          </cell>
          <cell r="K915">
            <v>0</v>
          </cell>
          <cell r="M915">
            <v>0</v>
          </cell>
          <cell r="N915">
            <v>0</v>
          </cell>
        </row>
        <row r="916">
          <cell r="E916">
            <v>0</v>
          </cell>
          <cell r="K916">
            <v>0</v>
          </cell>
          <cell r="M916">
            <v>0</v>
          </cell>
          <cell r="N916">
            <v>0</v>
          </cell>
        </row>
        <row r="917">
          <cell r="E917">
            <v>0</v>
          </cell>
          <cell r="K917">
            <v>0</v>
          </cell>
          <cell r="M917">
            <v>0</v>
          </cell>
          <cell r="N917">
            <v>0</v>
          </cell>
        </row>
        <row r="918">
          <cell r="E918">
            <v>0</v>
          </cell>
          <cell r="K918">
            <v>0</v>
          </cell>
          <cell r="M918">
            <v>0</v>
          </cell>
          <cell r="N918">
            <v>0</v>
          </cell>
        </row>
        <row r="919">
          <cell r="E919">
            <v>0</v>
          </cell>
          <cell r="K919">
            <v>0</v>
          </cell>
          <cell r="M919">
            <v>0</v>
          </cell>
          <cell r="N919">
            <v>0</v>
          </cell>
        </row>
        <row r="920">
          <cell r="E920">
            <v>0</v>
          </cell>
          <cell r="K920">
            <v>0</v>
          </cell>
          <cell r="M920">
            <v>0</v>
          </cell>
          <cell r="N920">
            <v>0</v>
          </cell>
        </row>
        <row r="921">
          <cell r="E921">
            <v>0</v>
          </cell>
          <cell r="K921">
            <v>0</v>
          </cell>
          <cell r="M921">
            <v>0</v>
          </cell>
          <cell r="N921">
            <v>0</v>
          </cell>
        </row>
        <row r="922">
          <cell r="E922">
            <v>0</v>
          </cell>
          <cell r="K922">
            <v>0</v>
          </cell>
          <cell r="M922">
            <v>0</v>
          </cell>
          <cell r="N922">
            <v>0</v>
          </cell>
        </row>
        <row r="923">
          <cell r="E923">
            <v>0</v>
          </cell>
          <cell r="K923">
            <v>0</v>
          </cell>
          <cell r="M923">
            <v>0</v>
          </cell>
          <cell r="N923">
            <v>0</v>
          </cell>
        </row>
        <row r="924">
          <cell r="E924">
            <v>0</v>
          </cell>
          <cell r="K924">
            <v>0</v>
          </cell>
          <cell r="M924">
            <v>0</v>
          </cell>
          <cell r="N924">
            <v>0</v>
          </cell>
        </row>
        <row r="925">
          <cell r="E925">
            <v>0</v>
          </cell>
          <cell r="K925">
            <v>0</v>
          </cell>
          <cell r="M925">
            <v>0</v>
          </cell>
          <cell r="N925">
            <v>0</v>
          </cell>
        </row>
        <row r="926">
          <cell r="E926">
            <v>0</v>
          </cell>
          <cell r="K926">
            <v>0</v>
          </cell>
          <cell r="M926">
            <v>0</v>
          </cell>
          <cell r="N926">
            <v>0</v>
          </cell>
        </row>
        <row r="927">
          <cell r="E927">
            <v>0</v>
          </cell>
          <cell r="K927">
            <v>0</v>
          </cell>
          <cell r="M927">
            <v>0</v>
          </cell>
          <cell r="N927">
            <v>0</v>
          </cell>
        </row>
        <row r="928">
          <cell r="E928">
            <v>0</v>
          </cell>
          <cell r="K928">
            <v>0</v>
          </cell>
          <cell r="M928">
            <v>0</v>
          </cell>
          <cell r="N928">
            <v>0</v>
          </cell>
        </row>
        <row r="929">
          <cell r="E929">
            <v>0</v>
          </cell>
          <cell r="K929">
            <v>0</v>
          </cell>
          <cell r="M929">
            <v>0</v>
          </cell>
          <cell r="N929">
            <v>0</v>
          </cell>
        </row>
        <row r="930">
          <cell r="E930">
            <v>0</v>
          </cell>
          <cell r="K930">
            <v>0</v>
          </cell>
          <cell r="M930">
            <v>0</v>
          </cell>
          <cell r="N930">
            <v>0</v>
          </cell>
        </row>
        <row r="931">
          <cell r="E931">
            <v>0</v>
          </cell>
          <cell r="K931">
            <v>0</v>
          </cell>
          <cell r="M931">
            <v>0</v>
          </cell>
          <cell r="N931">
            <v>0</v>
          </cell>
        </row>
        <row r="932">
          <cell r="E932">
            <v>0</v>
          </cell>
          <cell r="K932">
            <v>0</v>
          </cell>
          <cell r="M932">
            <v>0</v>
          </cell>
          <cell r="N932">
            <v>0</v>
          </cell>
        </row>
        <row r="933">
          <cell r="E933">
            <v>0</v>
          </cell>
          <cell r="K933">
            <v>0</v>
          </cell>
          <cell r="M933">
            <v>0</v>
          </cell>
          <cell r="N933">
            <v>0</v>
          </cell>
        </row>
        <row r="934">
          <cell r="E934">
            <v>0</v>
          </cell>
          <cell r="K934">
            <v>0</v>
          </cell>
          <cell r="M934">
            <v>0</v>
          </cell>
          <cell r="N934">
            <v>0</v>
          </cell>
        </row>
        <row r="935">
          <cell r="E935">
            <v>0</v>
          </cell>
          <cell r="K935">
            <v>0</v>
          </cell>
          <cell r="M935">
            <v>0</v>
          </cell>
          <cell r="N935">
            <v>0</v>
          </cell>
        </row>
        <row r="936">
          <cell r="E936">
            <v>0</v>
          </cell>
          <cell r="K936">
            <v>0</v>
          </cell>
          <cell r="M936">
            <v>0</v>
          </cell>
          <cell r="N936">
            <v>0</v>
          </cell>
        </row>
        <row r="937">
          <cell r="E937">
            <v>0</v>
          </cell>
          <cell r="K937">
            <v>0</v>
          </cell>
          <cell r="M937">
            <v>0</v>
          </cell>
          <cell r="N937">
            <v>0</v>
          </cell>
        </row>
        <row r="938">
          <cell r="E938">
            <v>0</v>
          </cell>
          <cell r="K938">
            <v>0</v>
          </cell>
          <cell r="M938">
            <v>0</v>
          </cell>
          <cell r="N938">
            <v>0</v>
          </cell>
        </row>
        <row r="939">
          <cell r="E939">
            <v>0</v>
          </cell>
          <cell r="K939">
            <v>0</v>
          </cell>
          <cell r="M939">
            <v>0</v>
          </cell>
          <cell r="N939">
            <v>0</v>
          </cell>
        </row>
        <row r="940">
          <cell r="E940">
            <v>0</v>
          </cell>
          <cell r="K940">
            <v>0</v>
          </cell>
          <cell r="M940">
            <v>0</v>
          </cell>
          <cell r="N940">
            <v>0</v>
          </cell>
        </row>
        <row r="941">
          <cell r="E941">
            <v>0</v>
          </cell>
          <cell r="K941">
            <v>0</v>
          </cell>
          <cell r="M941">
            <v>0</v>
          </cell>
          <cell r="N941">
            <v>0</v>
          </cell>
        </row>
        <row r="942">
          <cell r="E942">
            <v>0</v>
          </cell>
          <cell r="K942">
            <v>0</v>
          </cell>
          <cell r="M942">
            <v>0</v>
          </cell>
          <cell r="N942">
            <v>0</v>
          </cell>
        </row>
        <row r="943">
          <cell r="E943">
            <v>0</v>
          </cell>
          <cell r="K943">
            <v>0</v>
          </cell>
          <cell r="M943">
            <v>0</v>
          </cell>
          <cell r="N943">
            <v>0</v>
          </cell>
        </row>
        <row r="944">
          <cell r="E944">
            <v>0</v>
          </cell>
          <cell r="K944">
            <v>0</v>
          </cell>
          <cell r="M944">
            <v>0</v>
          </cell>
          <cell r="N944">
            <v>0</v>
          </cell>
        </row>
        <row r="945">
          <cell r="E945">
            <v>0</v>
          </cell>
          <cell r="K945">
            <v>0</v>
          </cell>
          <cell r="M945">
            <v>0</v>
          </cell>
          <cell r="N945">
            <v>0</v>
          </cell>
        </row>
        <row r="946">
          <cell r="E946">
            <v>0</v>
          </cell>
          <cell r="K946">
            <v>0</v>
          </cell>
          <cell r="M946">
            <v>0</v>
          </cell>
          <cell r="N946">
            <v>0</v>
          </cell>
        </row>
        <row r="947">
          <cell r="E947">
            <v>0</v>
          </cell>
          <cell r="K947">
            <v>0</v>
          </cell>
          <cell r="M947">
            <v>0</v>
          </cell>
          <cell r="N947">
            <v>0</v>
          </cell>
        </row>
        <row r="948">
          <cell r="E948">
            <v>0</v>
          </cell>
          <cell r="K948">
            <v>0</v>
          </cell>
          <cell r="M948">
            <v>0</v>
          </cell>
          <cell r="N948">
            <v>0</v>
          </cell>
        </row>
        <row r="949">
          <cell r="E949">
            <v>0</v>
          </cell>
          <cell r="K949">
            <v>0</v>
          </cell>
          <cell r="M949">
            <v>0</v>
          </cell>
          <cell r="N949">
            <v>0</v>
          </cell>
        </row>
        <row r="950">
          <cell r="E950">
            <v>0</v>
          </cell>
          <cell r="K950">
            <v>0</v>
          </cell>
          <cell r="M950">
            <v>0</v>
          </cell>
          <cell r="N950">
            <v>0</v>
          </cell>
        </row>
        <row r="951">
          <cell r="E951">
            <v>0</v>
          </cell>
          <cell r="K951">
            <v>0</v>
          </cell>
          <cell r="M951">
            <v>0</v>
          </cell>
          <cell r="N951">
            <v>0</v>
          </cell>
        </row>
        <row r="952">
          <cell r="E952">
            <v>0</v>
          </cell>
          <cell r="K952">
            <v>0</v>
          </cell>
          <cell r="M952">
            <v>0</v>
          </cell>
          <cell r="N952">
            <v>0</v>
          </cell>
        </row>
        <row r="953">
          <cell r="E953">
            <v>0</v>
          </cell>
          <cell r="K953">
            <v>0</v>
          </cell>
          <cell r="M953">
            <v>0</v>
          </cell>
          <cell r="N953">
            <v>0</v>
          </cell>
        </row>
        <row r="954">
          <cell r="E954">
            <v>0</v>
          </cell>
          <cell r="K954">
            <v>0</v>
          </cell>
          <cell r="M954">
            <v>0</v>
          </cell>
          <cell r="N954">
            <v>0</v>
          </cell>
        </row>
        <row r="955">
          <cell r="E955">
            <v>0</v>
          </cell>
          <cell r="K955">
            <v>0</v>
          </cell>
          <cell r="M955">
            <v>0</v>
          </cell>
          <cell r="N955">
            <v>0</v>
          </cell>
        </row>
        <row r="956">
          <cell r="E956">
            <v>0</v>
          </cell>
          <cell r="K956">
            <v>0</v>
          </cell>
          <cell r="M956">
            <v>0</v>
          </cell>
          <cell r="N956">
            <v>0</v>
          </cell>
        </row>
        <row r="957">
          <cell r="E957">
            <v>0</v>
          </cell>
          <cell r="K957">
            <v>0</v>
          </cell>
          <cell r="M957">
            <v>0</v>
          </cell>
          <cell r="N957">
            <v>0</v>
          </cell>
        </row>
        <row r="958">
          <cell r="E958">
            <v>0</v>
          </cell>
          <cell r="K958">
            <v>0</v>
          </cell>
          <cell r="M958">
            <v>0</v>
          </cell>
          <cell r="N958">
            <v>0</v>
          </cell>
        </row>
        <row r="959">
          <cell r="E959">
            <v>0</v>
          </cell>
          <cell r="K959">
            <v>0</v>
          </cell>
          <cell r="M959">
            <v>0</v>
          </cell>
          <cell r="N959">
            <v>0</v>
          </cell>
        </row>
        <row r="960">
          <cell r="E960">
            <v>0</v>
          </cell>
          <cell r="K960">
            <v>0</v>
          </cell>
          <cell r="M960">
            <v>0</v>
          </cell>
          <cell r="N960">
            <v>0</v>
          </cell>
        </row>
        <row r="961">
          <cell r="E961">
            <v>0</v>
          </cell>
          <cell r="K961">
            <v>0</v>
          </cell>
          <cell r="M961">
            <v>0</v>
          </cell>
          <cell r="N961">
            <v>0</v>
          </cell>
        </row>
        <row r="962">
          <cell r="E962">
            <v>0</v>
          </cell>
          <cell r="K962">
            <v>0</v>
          </cell>
          <cell r="M962">
            <v>0</v>
          </cell>
          <cell r="N962">
            <v>0</v>
          </cell>
        </row>
        <row r="963">
          <cell r="E963">
            <v>0</v>
          </cell>
          <cell r="K963">
            <v>0</v>
          </cell>
          <cell r="M963">
            <v>0</v>
          </cell>
          <cell r="N963">
            <v>0</v>
          </cell>
        </row>
        <row r="964">
          <cell r="E964">
            <v>0</v>
          </cell>
          <cell r="K964">
            <v>0</v>
          </cell>
          <cell r="M964">
            <v>0</v>
          </cell>
          <cell r="N964">
            <v>0</v>
          </cell>
        </row>
        <row r="965">
          <cell r="E965">
            <v>0</v>
          </cell>
          <cell r="K965">
            <v>0</v>
          </cell>
          <cell r="M965">
            <v>0</v>
          </cell>
          <cell r="N965">
            <v>0</v>
          </cell>
        </row>
        <row r="966">
          <cell r="E966">
            <v>0</v>
          </cell>
          <cell r="K966">
            <v>0</v>
          </cell>
          <cell r="M966">
            <v>0</v>
          </cell>
          <cell r="N966">
            <v>0</v>
          </cell>
        </row>
        <row r="967">
          <cell r="E967">
            <v>0</v>
          </cell>
          <cell r="K967">
            <v>0</v>
          </cell>
          <cell r="M967">
            <v>0</v>
          </cell>
          <cell r="N967">
            <v>0</v>
          </cell>
        </row>
        <row r="968">
          <cell r="E968">
            <v>0</v>
          </cell>
          <cell r="K968">
            <v>0</v>
          </cell>
          <cell r="M968">
            <v>0</v>
          </cell>
          <cell r="N968">
            <v>0</v>
          </cell>
        </row>
        <row r="969">
          <cell r="E969">
            <v>0</v>
          </cell>
          <cell r="K969">
            <v>0</v>
          </cell>
          <cell r="M969">
            <v>0</v>
          </cell>
          <cell r="N969">
            <v>0</v>
          </cell>
        </row>
        <row r="970">
          <cell r="E970">
            <v>0</v>
          </cell>
          <cell r="K970">
            <v>0</v>
          </cell>
          <cell r="M970">
            <v>0</v>
          </cell>
          <cell r="N970">
            <v>0</v>
          </cell>
        </row>
        <row r="971">
          <cell r="E971">
            <v>0</v>
          </cell>
          <cell r="K971">
            <v>0</v>
          </cell>
          <cell r="M971">
            <v>0</v>
          </cell>
          <cell r="N971">
            <v>0</v>
          </cell>
        </row>
        <row r="972">
          <cell r="E972">
            <v>0</v>
          </cell>
          <cell r="K972">
            <v>0</v>
          </cell>
          <cell r="M972">
            <v>0</v>
          </cell>
          <cell r="N972">
            <v>0</v>
          </cell>
        </row>
        <row r="973">
          <cell r="E973">
            <v>0</v>
          </cell>
          <cell r="K973">
            <v>0</v>
          </cell>
          <cell r="M973">
            <v>0</v>
          </cell>
          <cell r="N973">
            <v>0</v>
          </cell>
        </row>
        <row r="974">
          <cell r="E974">
            <v>0</v>
          </cell>
          <cell r="K974">
            <v>0</v>
          </cell>
          <cell r="M974">
            <v>0</v>
          </cell>
          <cell r="N974">
            <v>0</v>
          </cell>
        </row>
        <row r="975">
          <cell r="E975">
            <v>0</v>
          </cell>
          <cell r="K975">
            <v>0</v>
          </cell>
          <cell r="M975">
            <v>0</v>
          </cell>
          <cell r="N975">
            <v>0</v>
          </cell>
        </row>
        <row r="976">
          <cell r="E976">
            <v>0</v>
          </cell>
          <cell r="K976">
            <v>0</v>
          </cell>
          <cell r="M976">
            <v>0</v>
          </cell>
          <cell r="N976">
            <v>0</v>
          </cell>
        </row>
        <row r="977">
          <cell r="E977">
            <v>0</v>
          </cell>
          <cell r="K977">
            <v>0</v>
          </cell>
          <cell r="M977">
            <v>0</v>
          </cell>
          <cell r="N977">
            <v>0</v>
          </cell>
        </row>
        <row r="978">
          <cell r="E978">
            <v>0</v>
          </cell>
          <cell r="K978">
            <v>0</v>
          </cell>
          <cell r="M978">
            <v>0</v>
          </cell>
          <cell r="N978">
            <v>0</v>
          </cell>
        </row>
        <row r="979">
          <cell r="E979">
            <v>0</v>
          </cell>
          <cell r="K979">
            <v>0</v>
          </cell>
          <cell r="M979">
            <v>0</v>
          </cell>
          <cell r="N979">
            <v>0</v>
          </cell>
        </row>
        <row r="980">
          <cell r="E980">
            <v>0</v>
          </cell>
          <cell r="K980">
            <v>0</v>
          </cell>
          <cell r="M980">
            <v>0</v>
          </cell>
          <cell r="N980">
            <v>0</v>
          </cell>
        </row>
        <row r="981">
          <cell r="E981">
            <v>0</v>
          </cell>
          <cell r="K981">
            <v>0</v>
          </cell>
          <cell r="M981">
            <v>0</v>
          </cell>
          <cell r="N981">
            <v>0</v>
          </cell>
        </row>
        <row r="982">
          <cell r="E982">
            <v>0</v>
          </cell>
          <cell r="K982">
            <v>0</v>
          </cell>
          <cell r="M982">
            <v>0</v>
          </cell>
          <cell r="N982">
            <v>0</v>
          </cell>
        </row>
        <row r="983">
          <cell r="E983">
            <v>0</v>
          </cell>
          <cell r="K983">
            <v>0</v>
          </cell>
          <cell r="M983">
            <v>0</v>
          </cell>
          <cell r="N983">
            <v>0</v>
          </cell>
        </row>
        <row r="984">
          <cell r="E984">
            <v>0</v>
          </cell>
          <cell r="K984">
            <v>0</v>
          </cell>
          <cell r="M984">
            <v>0</v>
          </cell>
          <cell r="N984">
            <v>0</v>
          </cell>
        </row>
        <row r="985">
          <cell r="E985">
            <v>0</v>
          </cell>
          <cell r="K985">
            <v>0</v>
          </cell>
          <cell r="M985">
            <v>0</v>
          </cell>
          <cell r="N985">
            <v>0</v>
          </cell>
        </row>
        <row r="986">
          <cell r="E986">
            <v>0</v>
          </cell>
          <cell r="K986">
            <v>0</v>
          </cell>
          <cell r="M986">
            <v>0</v>
          </cell>
          <cell r="N986">
            <v>0</v>
          </cell>
        </row>
        <row r="987">
          <cell r="E987">
            <v>0</v>
          </cell>
          <cell r="K987">
            <v>0</v>
          </cell>
          <cell r="M987">
            <v>0</v>
          </cell>
          <cell r="N987">
            <v>0</v>
          </cell>
        </row>
        <row r="988">
          <cell r="E988">
            <v>0</v>
          </cell>
          <cell r="K988">
            <v>0</v>
          </cell>
          <cell r="M988">
            <v>0</v>
          </cell>
          <cell r="N988">
            <v>0</v>
          </cell>
        </row>
        <row r="989">
          <cell r="E989">
            <v>0</v>
          </cell>
          <cell r="K989">
            <v>0</v>
          </cell>
          <cell r="M989">
            <v>0</v>
          </cell>
          <cell r="N989">
            <v>0</v>
          </cell>
        </row>
        <row r="990">
          <cell r="E990">
            <v>0</v>
          </cell>
          <cell r="K990">
            <v>0</v>
          </cell>
          <cell r="M990">
            <v>0</v>
          </cell>
          <cell r="N990">
            <v>0</v>
          </cell>
        </row>
        <row r="991">
          <cell r="E991">
            <v>0</v>
          </cell>
          <cell r="K991">
            <v>0</v>
          </cell>
          <cell r="M991">
            <v>0</v>
          </cell>
          <cell r="N991">
            <v>0</v>
          </cell>
        </row>
        <row r="992">
          <cell r="E992">
            <v>0</v>
          </cell>
          <cell r="K992">
            <v>0</v>
          </cell>
          <cell r="M992">
            <v>0</v>
          </cell>
          <cell r="N992">
            <v>0</v>
          </cell>
        </row>
        <row r="993">
          <cell r="E993">
            <v>0</v>
          </cell>
          <cell r="K993">
            <v>0</v>
          </cell>
          <cell r="M993">
            <v>0</v>
          </cell>
          <cell r="N993">
            <v>0</v>
          </cell>
        </row>
        <row r="994">
          <cell r="E994">
            <v>0</v>
          </cell>
          <cell r="K994">
            <v>0</v>
          </cell>
          <cell r="M994">
            <v>0</v>
          </cell>
          <cell r="N994">
            <v>0</v>
          </cell>
        </row>
        <row r="995">
          <cell r="E995">
            <v>0</v>
          </cell>
          <cell r="K995">
            <v>0</v>
          </cell>
          <cell r="M995">
            <v>0</v>
          </cell>
          <cell r="N995">
            <v>0</v>
          </cell>
        </row>
        <row r="996">
          <cell r="E996">
            <v>0</v>
          </cell>
          <cell r="K996">
            <v>0</v>
          </cell>
          <cell r="M996">
            <v>0</v>
          </cell>
          <cell r="N996">
            <v>0</v>
          </cell>
        </row>
        <row r="997">
          <cell r="E997">
            <v>0</v>
          </cell>
          <cell r="K997">
            <v>0</v>
          </cell>
          <cell r="M997">
            <v>0</v>
          </cell>
          <cell r="N997">
            <v>0</v>
          </cell>
        </row>
        <row r="998">
          <cell r="E998">
            <v>0</v>
          </cell>
          <cell r="K998">
            <v>0</v>
          </cell>
          <cell r="M998">
            <v>0</v>
          </cell>
          <cell r="N998">
            <v>0</v>
          </cell>
        </row>
        <row r="999">
          <cell r="E999">
            <v>0</v>
          </cell>
          <cell r="K999">
            <v>0</v>
          </cell>
          <cell r="M999">
            <v>0</v>
          </cell>
          <cell r="N999">
            <v>0</v>
          </cell>
        </row>
        <row r="1000">
          <cell r="E1000">
            <v>0</v>
          </cell>
          <cell r="K1000">
            <v>0</v>
          </cell>
          <cell r="M1000">
            <v>0</v>
          </cell>
          <cell r="N1000">
            <v>0</v>
          </cell>
        </row>
        <row r="1001">
          <cell r="E1001">
            <v>0</v>
          </cell>
          <cell r="K1001">
            <v>0</v>
          </cell>
          <cell r="M1001">
            <v>0</v>
          </cell>
          <cell r="N1001">
            <v>0</v>
          </cell>
        </row>
        <row r="1002">
          <cell r="E1002">
            <v>0</v>
          </cell>
          <cell r="K1002">
            <v>0</v>
          </cell>
          <cell r="M1002">
            <v>0</v>
          </cell>
          <cell r="N1002">
            <v>0</v>
          </cell>
        </row>
        <row r="1003">
          <cell r="E1003">
            <v>0</v>
          </cell>
          <cell r="K1003">
            <v>0</v>
          </cell>
          <cell r="M1003">
            <v>0</v>
          </cell>
          <cell r="N1003">
            <v>0</v>
          </cell>
        </row>
        <row r="1004">
          <cell r="E1004">
            <v>0</v>
          </cell>
          <cell r="K1004">
            <v>0</v>
          </cell>
          <cell r="M1004">
            <v>0</v>
          </cell>
          <cell r="N1004">
            <v>0</v>
          </cell>
        </row>
        <row r="1005">
          <cell r="E1005">
            <v>0</v>
          </cell>
          <cell r="K1005">
            <v>0</v>
          </cell>
          <cell r="M1005">
            <v>0</v>
          </cell>
          <cell r="N1005">
            <v>0</v>
          </cell>
        </row>
        <row r="1006">
          <cell r="E1006">
            <v>0</v>
          </cell>
          <cell r="K1006">
            <v>0</v>
          </cell>
          <cell r="M1006">
            <v>0</v>
          </cell>
          <cell r="N1006">
            <v>0</v>
          </cell>
        </row>
        <row r="1007">
          <cell r="E1007">
            <v>0</v>
          </cell>
          <cell r="K1007">
            <v>0</v>
          </cell>
          <cell r="M1007">
            <v>0</v>
          </cell>
          <cell r="N1007">
            <v>0</v>
          </cell>
        </row>
        <row r="1008">
          <cell r="E1008">
            <v>0</v>
          </cell>
          <cell r="K1008">
            <v>0</v>
          </cell>
          <cell r="M1008">
            <v>0</v>
          </cell>
          <cell r="N1008">
            <v>0</v>
          </cell>
        </row>
        <row r="1009">
          <cell r="E1009">
            <v>0</v>
          </cell>
          <cell r="K1009">
            <v>0</v>
          </cell>
          <cell r="M1009">
            <v>0</v>
          </cell>
          <cell r="N1009">
            <v>0</v>
          </cell>
        </row>
        <row r="1010">
          <cell r="E1010">
            <v>0</v>
          </cell>
          <cell r="K1010">
            <v>0</v>
          </cell>
          <cell r="M1010">
            <v>0</v>
          </cell>
          <cell r="N1010">
            <v>0</v>
          </cell>
        </row>
        <row r="1011">
          <cell r="E1011">
            <v>0</v>
          </cell>
          <cell r="K1011">
            <v>0</v>
          </cell>
          <cell r="M1011">
            <v>0</v>
          </cell>
          <cell r="N1011">
            <v>0</v>
          </cell>
        </row>
        <row r="1012">
          <cell r="E1012">
            <v>0</v>
          </cell>
          <cell r="K1012">
            <v>0</v>
          </cell>
          <cell r="M1012">
            <v>0</v>
          </cell>
          <cell r="N1012">
            <v>0</v>
          </cell>
        </row>
        <row r="1013">
          <cell r="E1013">
            <v>0</v>
          </cell>
          <cell r="K1013">
            <v>0</v>
          </cell>
          <cell r="M1013">
            <v>0</v>
          </cell>
          <cell r="N1013">
            <v>0</v>
          </cell>
        </row>
        <row r="1014">
          <cell r="E1014">
            <v>0</v>
          </cell>
          <cell r="K1014">
            <v>0</v>
          </cell>
          <cell r="M1014">
            <v>0</v>
          </cell>
          <cell r="N1014">
            <v>0</v>
          </cell>
        </row>
        <row r="1015">
          <cell r="E1015">
            <v>0</v>
          </cell>
          <cell r="K1015">
            <v>0</v>
          </cell>
          <cell r="M1015">
            <v>0</v>
          </cell>
          <cell r="N1015">
            <v>0</v>
          </cell>
        </row>
        <row r="1016">
          <cell r="E1016">
            <v>0</v>
          </cell>
          <cell r="K1016">
            <v>0</v>
          </cell>
          <cell r="M1016">
            <v>0</v>
          </cell>
          <cell r="N1016">
            <v>0</v>
          </cell>
        </row>
        <row r="1017">
          <cell r="E1017">
            <v>0</v>
          </cell>
          <cell r="K1017">
            <v>0</v>
          </cell>
          <cell r="M1017">
            <v>0</v>
          </cell>
          <cell r="N1017">
            <v>0</v>
          </cell>
        </row>
        <row r="1018">
          <cell r="E1018">
            <v>0</v>
          </cell>
          <cell r="K1018">
            <v>0</v>
          </cell>
          <cell r="M1018">
            <v>0</v>
          </cell>
          <cell r="N1018">
            <v>0</v>
          </cell>
        </row>
        <row r="1019">
          <cell r="E1019">
            <v>0</v>
          </cell>
          <cell r="K1019">
            <v>0</v>
          </cell>
          <cell r="M1019">
            <v>0</v>
          </cell>
          <cell r="N1019">
            <v>0</v>
          </cell>
        </row>
        <row r="1020">
          <cell r="E1020">
            <v>0</v>
          </cell>
          <cell r="K1020">
            <v>0</v>
          </cell>
          <cell r="M1020">
            <v>0</v>
          </cell>
          <cell r="N1020">
            <v>0</v>
          </cell>
        </row>
        <row r="1021">
          <cell r="E1021">
            <v>0</v>
          </cell>
          <cell r="K1021">
            <v>0</v>
          </cell>
          <cell r="M1021">
            <v>0</v>
          </cell>
          <cell r="N1021">
            <v>0</v>
          </cell>
        </row>
        <row r="1022">
          <cell r="E1022">
            <v>0</v>
          </cell>
          <cell r="K1022">
            <v>0</v>
          </cell>
          <cell r="M1022">
            <v>0</v>
          </cell>
          <cell r="N1022">
            <v>0</v>
          </cell>
        </row>
        <row r="1023">
          <cell r="E1023">
            <v>0</v>
          </cell>
          <cell r="K1023">
            <v>0</v>
          </cell>
          <cell r="M1023">
            <v>0</v>
          </cell>
          <cell r="N1023">
            <v>0</v>
          </cell>
        </row>
        <row r="1024">
          <cell r="E1024">
            <v>0</v>
          </cell>
          <cell r="K1024">
            <v>0</v>
          </cell>
          <cell r="M1024">
            <v>0</v>
          </cell>
          <cell r="N1024">
            <v>0</v>
          </cell>
        </row>
        <row r="1025">
          <cell r="E1025">
            <v>0</v>
          </cell>
          <cell r="K1025">
            <v>0</v>
          </cell>
          <cell r="M1025">
            <v>0</v>
          </cell>
          <cell r="N1025">
            <v>0</v>
          </cell>
        </row>
        <row r="1026">
          <cell r="E1026">
            <v>0</v>
          </cell>
          <cell r="K1026">
            <v>0</v>
          </cell>
          <cell r="M1026">
            <v>0</v>
          </cell>
          <cell r="N1026">
            <v>0</v>
          </cell>
        </row>
        <row r="1027">
          <cell r="E1027">
            <v>0</v>
          </cell>
          <cell r="K1027">
            <v>0</v>
          </cell>
          <cell r="M1027">
            <v>0</v>
          </cell>
          <cell r="N1027">
            <v>0</v>
          </cell>
        </row>
        <row r="1028">
          <cell r="E1028">
            <v>0</v>
          </cell>
          <cell r="K1028">
            <v>0</v>
          </cell>
          <cell r="M1028">
            <v>0</v>
          </cell>
          <cell r="N1028">
            <v>0</v>
          </cell>
        </row>
        <row r="1029">
          <cell r="E1029">
            <v>0</v>
          </cell>
          <cell r="K1029">
            <v>0</v>
          </cell>
          <cell r="M1029">
            <v>0</v>
          </cell>
          <cell r="N1029">
            <v>0</v>
          </cell>
        </row>
        <row r="1030">
          <cell r="E1030">
            <v>0</v>
          </cell>
          <cell r="K1030">
            <v>0</v>
          </cell>
          <cell r="M1030">
            <v>0</v>
          </cell>
          <cell r="N1030">
            <v>0</v>
          </cell>
        </row>
        <row r="1031">
          <cell r="E1031">
            <v>0</v>
          </cell>
          <cell r="K1031">
            <v>0</v>
          </cell>
          <cell r="M1031">
            <v>0</v>
          </cell>
          <cell r="N1031">
            <v>0</v>
          </cell>
        </row>
        <row r="1032">
          <cell r="E1032">
            <v>0</v>
          </cell>
          <cell r="K1032">
            <v>0</v>
          </cell>
          <cell r="M1032">
            <v>0</v>
          </cell>
          <cell r="N1032">
            <v>0</v>
          </cell>
        </row>
        <row r="1033">
          <cell r="E1033">
            <v>0</v>
          </cell>
          <cell r="K1033">
            <v>0</v>
          </cell>
          <cell r="M1033">
            <v>0</v>
          </cell>
          <cell r="N1033">
            <v>0</v>
          </cell>
        </row>
        <row r="1034">
          <cell r="E1034">
            <v>0</v>
          </cell>
          <cell r="K1034">
            <v>0</v>
          </cell>
          <cell r="M1034">
            <v>0</v>
          </cell>
          <cell r="N1034">
            <v>0</v>
          </cell>
        </row>
        <row r="1035">
          <cell r="E1035">
            <v>0</v>
          </cell>
          <cell r="K1035">
            <v>0</v>
          </cell>
          <cell r="M1035">
            <v>0</v>
          </cell>
          <cell r="N1035">
            <v>0</v>
          </cell>
        </row>
        <row r="1036">
          <cell r="E1036">
            <v>0</v>
          </cell>
          <cell r="K1036">
            <v>0</v>
          </cell>
          <cell r="M1036">
            <v>0</v>
          </cell>
          <cell r="N1036">
            <v>0</v>
          </cell>
        </row>
        <row r="1037">
          <cell r="E1037">
            <v>0</v>
          </cell>
          <cell r="K1037">
            <v>0</v>
          </cell>
          <cell r="M1037">
            <v>0</v>
          </cell>
          <cell r="N1037">
            <v>0</v>
          </cell>
        </row>
        <row r="1038">
          <cell r="E1038">
            <v>0</v>
          </cell>
          <cell r="K1038">
            <v>0</v>
          </cell>
          <cell r="M1038">
            <v>0</v>
          </cell>
          <cell r="N1038">
            <v>0</v>
          </cell>
        </row>
        <row r="1039">
          <cell r="E1039">
            <v>0</v>
          </cell>
          <cell r="K1039">
            <v>0</v>
          </cell>
          <cell r="M1039">
            <v>0</v>
          </cell>
          <cell r="N1039">
            <v>0</v>
          </cell>
        </row>
        <row r="1040">
          <cell r="E1040">
            <v>0</v>
          </cell>
          <cell r="K1040">
            <v>0</v>
          </cell>
          <cell r="M1040">
            <v>0</v>
          </cell>
          <cell r="N1040">
            <v>0</v>
          </cell>
        </row>
        <row r="1041">
          <cell r="E1041">
            <v>0</v>
          </cell>
          <cell r="K1041">
            <v>0</v>
          </cell>
          <cell r="M1041">
            <v>0</v>
          </cell>
          <cell r="N1041">
            <v>0</v>
          </cell>
        </row>
        <row r="1042">
          <cell r="E1042">
            <v>0</v>
          </cell>
          <cell r="K1042">
            <v>0</v>
          </cell>
          <cell r="M1042">
            <v>0</v>
          </cell>
          <cell r="N1042">
            <v>0</v>
          </cell>
        </row>
        <row r="1043">
          <cell r="E1043">
            <v>0</v>
          </cell>
          <cell r="K1043">
            <v>0</v>
          </cell>
          <cell r="M1043">
            <v>0</v>
          </cell>
          <cell r="N1043">
            <v>0</v>
          </cell>
        </row>
        <row r="1044">
          <cell r="E1044">
            <v>0</v>
          </cell>
          <cell r="K1044">
            <v>0</v>
          </cell>
          <cell r="M1044">
            <v>0</v>
          </cell>
          <cell r="N1044">
            <v>0</v>
          </cell>
        </row>
        <row r="1045">
          <cell r="E1045">
            <v>0</v>
          </cell>
          <cell r="K1045">
            <v>0</v>
          </cell>
          <cell r="M1045">
            <v>0</v>
          </cell>
          <cell r="N1045">
            <v>0</v>
          </cell>
        </row>
        <row r="1046">
          <cell r="E1046">
            <v>0</v>
          </cell>
          <cell r="K1046">
            <v>0</v>
          </cell>
          <cell r="M1046">
            <v>0</v>
          </cell>
          <cell r="N1046">
            <v>0</v>
          </cell>
        </row>
        <row r="1047">
          <cell r="E1047">
            <v>0</v>
          </cell>
          <cell r="K1047">
            <v>0</v>
          </cell>
          <cell r="M1047">
            <v>0</v>
          </cell>
          <cell r="N1047">
            <v>0</v>
          </cell>
        </row>
        <row r="1048">
          <cell r="E1048">
            <v>0</v>
          </cell>
          <cell r="K1048">
            <v>0</v>
          </cell>
          <cell r="M1048">
            <v>0</v>
          </cell>
          <cell r="N1048">
            <v>0</v>
          </cell>
        </row>
        <row r="1049">
          <cell r="E1049">
            <v>0</v>
          </cell>
          <cell r="K1049">
            <v>0</v>
          </cell>
          <cell r="M1049">
            <v>0</v>
          </cell>
          <cell r="N1049">
            <v>0</v>
          </cell>
        </row>
        <row r="1050">
          <cell r="E1050">
            <v>0</v>
          </cell>
          <cell r="K1050">
            <v>0</v>
          </cell>
          <cell r="M1050">
            <v>0</v>
          </cell>
          <cell r="N1050">
            <v>0</v>
          </cell>
        </row>
        <row r="1051">
          <cell r="E1051">
            <v>0</v>
          </cell>
          <cell r="K1051">
            <v>0</v>
          </cell>
          <cell r="M1051">
            <v>0</v>
          </cell>
          <cell r="N1051">
            <v>0</v>
          </cell>
        </row>
        <row r="1052">
          <cell r="E1052">
            <v>0</v>
          </cell>
          <cell r="K1052">
            <v>0</v>
          </cell>
          <cell r="M1052">
            <v>0</v>
          </cell>
          <cell r="N1052">
            <v>0</v>
          </cell>
        </row>
        <row r="1053">
          <cell r="E1053">
            <v>0</v>
          </cell>
          <cell r="K1053">
            <v>0</v>
          </cell>
          <cell r="M1053">
            <v>0</v>
          </cell>
          <cell r="N1053">
            <v>0</v>
          </cell>
        </row>
        <row r="1054">
          <cell r="E1054">
            <v>0</v>
          </cell>
          <cell r="K1054">
            <v>0</v>
          </cell>
          <cell r="M1054">
            <v>0</v>
          </cell>
          <cell r="N1054">
            <v>0</v>
          </cell>
        </row>
        <row r="1055">
          <cell r="E1055">
            <v>0</v>
          </cell>
          <cell r="K1055">
            <v>0</v>
          </cell>
          <cell r="M1055">
            <v>0</v>
          </cell>
          <cell r="N1055">
            <v>0</v>
          </cell>
        </row>
        <row r="1056">
          <cell r="E1056">
            <v>0</v>
          </cell>
          <cell r="K1056">
            <v>0</v>
          </cell>
          <cell r="M1056">
            <v>0</v>
          </cell>
          <cell r="N1056">
            <v>0</v>
          </cell>
        </row>
        <row r="1057">
          <cell r="E1057">
            <v>0</v>
          </cell>
          <cell r="K1057">
            <v>0</v>
          </cell>
          <cell r="M1057">
            <v>0</v>
          </cell>
          <cell r="N1057">
            <v>0</v>
          </cell>
        </row>
        <row r="1058">
          <cell r="E1058">
            <v>0</v>
          </cell>
          <cell r="K1058">
            <v>0</v>
          </cell>
          <cell r="M1058">
            <v>0</v>
          </cell>
          <cell r="N1058">
            <v>0</v>
          </cell>
        </row>
        <row r="1059">
          <cell r="E1059">
            <v>0</v>
          </cell>
          <cell r="K1059">
            <v>0</v>
          </cell>
          <cell r="M1059">
            <v>0</v>
          </cell>
          <cell r="N1059">
            <v>0</v>
          </cell>
        </row>
        <row r="1060">
          <cell r="E1060">
            <v>0</v>
          </cell>
          <cell r="K1060">
            <v>0</v>
          </cell>
          <cell r="M1060">
            <v>0</v>
          </cell>
          <cell r="N1060">
            <v>0</v>
          </cell>
        </row>
        <row r="1061">
          <cell r="E1061">
            <v>0</v>
          </cell>
          <cell r="K1061">
            <v>0</v>
          </cell>
          <cell r="M1061">
            <v>0</v>
          </cell>
          <cell r="N1061">
            <v>0</v>
          </cell>
        </row>
        <row r="1062">
          <cell r="E1062">
            <v>0</v>
          </cell>
          <cell r="K1062">
            <v>0</v>
          </cell>
          <cell r="M1062">
            <v>0</v>
          </cell>
          <cell r="N1062">
            <v>0</v>
          </cell>
        </row>
        <row r="1063">
          <cell r="E1063">
            <v>0</v>
          </cell>
          <cell r="K1063">
            <v>0</v>
          </cell>
          <cell r="M1063">
            <v>0</v>
          </cell>
          <cell r="N1063">
            <v>0</v>
          </cell>
        </row>
        <row r="1064">
          <cell r="E1064">
            <v>0</v>
          </cell>
          <cell r="K1064">
            <v>0</v>
          </cell>
          <cell r="M1064">
            <v>0</v>
          </cell>
          <cell r="N1064">
            <v>0</v>
          </cell>
        </row>
        <row r="1065">
          <cell r="E1065">
            <v>0</v>
          </cell>
          <cell r="K1065">
            <v>0</v>
          </cell>
          <cell r="M1065">
            <v>0</v>
          </cell>
          <cell r="N1065">
            <v>0</v>
          </cell>
        </row>
        <row r="1066">
          <cell r="E1066">
            <v>0</v>
          </cell>
          <cell r="K1066">
            <v>0</v>
          </cell>
          <cell r="M1066">
            <v>0</v>
          </cell>
          <cell r="N1066">
            <v>0</v>
          </cell>
        </row>
        <row r="1067">
          <cell r="E1067">
            <v>0</v>
          </cell>
          <cell r="K1067">
            <v>0</v>
          </cell>
          <cell r="M1067">
            <v>0</v>
          </cell>
          <cell r="N1067">
            <v>0</v>
          </cell>
        </row>
        <row r="1068">
          <cell r="E1068">
            <v>0</v>
          </cell>
          <cell r="K1068">
            <v>0</v>
          </cell>
          <cell r="M1068">
            <v>0</v>
          </cell>
          <cell r="N1068">
            <v>0</v>
          </cell>
        </row>
        <row r="1069">
          <cell r="E1069">
            <v>0</v>
          </cell>
          <cell r="K1069">
            <v>0</v>
          </cell>
          <cell r="M1069">
            <v>0</v>
          </cell>
          <cell r="N1069">
            <v>0</v>
          </cell>
        </row>
        <row r="1070">
          <cell r="E1070">
            <v>0</v>
          </cell>
          <cell r="K1070">
            <v>0</v>
          </cell>
          <cell r="M1070">
            <v>0</v>
          </cell>
          <cell r="N1070">
            <v>0</v>
          </cell>
        </row>
        <row r="1071">
          <cell r="E1071">
            <v>0</v>
          </cell>
          <cell r="K1071">
            <v>0</v>
          </cell>
          <cell r="M1071">
            <v>0</v>
          </cell>
          <cell r="N1071">
            <v>0</v>
          </cell>
        </row>
        <row r="1072">
          <cell r="E1072">
            <v>0</v>
          </cell>
          <cell r="K1072">
            <v>0</v>
          </cell>
          <cell r="M1072">
            <v>0</v>
          </cell>
          <cell r="N1072">
            <v>0</v>
          </cell>
        </row>
        <row r="1073">
          <cell r="E1073">
            <v>0</v>
          </cell>
          <cell r="K1073">
            <v>0</v>
          </cell>
          <cell r="M1073">
            <v>0</v>
          </cell>
          <cell r="N1073">
            <v>0</v>
          </cell>
        </row>
        <row r="1074">
          <cell r="E1074">
            <v>0</v>
          </cell>
          <cell r="K1074">
            <v>0</v>
          </cell>
          <cell r="M1074">
            <v>0</v>
          </cell>
          <cell r="N1074">
            <v>0</v>
          </cell>
        </row>
        <row r="1075">
          <cell r="E1075">
            <v>0</v>
          </cell>
          <cell r="K1075">
            <v>0</v>
          </cell>
          <cell r="M1075">
            <v>0</v>
          </cell>
          <cell r="N1075">
            <v>0</v>
          </cell>
        </row>
        <row r="1076">
          <cell r="E1076">
            <v>0</v>
          </cell>
          <cell r="K1076">
            <v>0</v>
          </cell>
          <cell r="M1076">
            <v>0</v>
          </cell>
          <cell r="N1076">
            <v>0</v>
          </cell>
        </row>
        <row r="1077">
          <cell r="E1077">
            <v>0</v>
          </cell>
          <cell r="K1077">
            <v>0</v>
          </cell>
          <cell r="M1077">
            <v>0</v>
          </cell>
          <cell r="N1077">
            <v>0</v>
          </cell>
        </row>
        <row r="1078">
          <cell r="E1078">
            <v>0</v>
          </cell>
          <cell r="K1078">
            <v>0</v>
          </cell>
          <cell r="M1078">
            <v>0</v>
          </cell>
          <cell r="N1078">
            <v>0</v>
          </cell>
        </row>
        <row r="1079">
          <cell r="E1079">
            <v>0</v>
          </cell>
          <cell r="K1079">
            <v>0</v>
          </cell>
          <cell r="M1079">
            <v>0</v>
          </cell>
          <cell r="N1079">
            <v>0</v>
          </cell>
        </row>
        <row r="1080">
          <cell r="E1080">
            <v>0</v>
          </cell>
          <cell r="K1080">
            <v>0</v>
          </cell>
          <cell r="M1080">
            <v>0</v>
          </cell>
          <cell r="N1080">
            <v>0</v>
          </cell>
        </row>
        <row r="1081">
          <cell r="E1081">
            <v>0</v>
          </cell>
          <cell r="K1081">
            <v>0</v>
          </cell>
          <cell r="M1081">
            <v>0</v>
          </cell>
          <cell r="N1081">
            <v>0</v>
          </cell>
        </row>
        <row r="1082">
          <cell r="E1082">
            <v>0</v>
          </cell>
          <cell r="K1082">
            <v>0</v>
          </cell>
          <cell r="M1082">
            <v>0</v>
          </cell>
          <cell r="N1082">
            <v>0</v>
          </cell>
        </row>
        <row r="1083">
          <cell r="E1083">
            <v>0</v>
          </cell>
          <cell r="K1083">
            <v>0</v>
          </cell>
          <cell r="M1083">
            <v>0</v>
          </cell>
          <cell r="N1083">
            <v>0</v>
          </cell>
        </row>
        <row r="1084">
          <cell r="E1084">
            <v>0</v>
          </cell>
          <cell r="K1084">
            <v>0</v>
          </cell>
          <cell r="M1084">
            <v>0</v>
          </cell>
          <cell r="N1084">
            <v>0</v>
          </cell>
        </row>
        <row r="1085">
          <cell r="E1085">
            <v>0</v>
          </cell>
          <cell r="K1085">
            <v>0</v>
          </cell>
          <cell r="M1085">
            <v>0</v>
          </cell>
          <cell r="N1085">
            <v>0</v>
          </cell>
        </row>
        <row r="1086">
          <cell r="E1086">
            <v>0</v>
          </cell>
          <cell r="K1086">
            <v>0</v>
          </cell>
          <cell r="M1086">
            <v>0</v>
          </cell>
          <cell r="N1086">
            <v>0</v>
          </cell>
        </row>
        <row r="1087">
          <cell r="E1087">
            <v>0</v>
          </cell>
          <cell r="K1087">
            <v>0</v>
          </cell>
          <cell r="M1087">
            <v>0</v>
          </cell>
          <cell r="N1087">
            <v>0</v>
          </cell>
        </row>
        <row r="1088">
          <cell r="E1088">
            <v>0</v>
          </cell>
          <cell r="K1088">
            <v>0</v>
          </cell>
          <cell r="M1088">
            <v>0</v>
          </cell>
          <cell r="N1088">
            <v>0</v>
          </cell>
        </row>
        <row r="1089">
          <cell r="E1089">
            <v>0</v>
          </cell>
          <cell r="K1089">
            <v>0</v>
          </cell>
          <cell r="M1089">
            <v>0</v>
          </cell>
          <cell r="N1089">
            <v>0</v>
          </cell>
        </row>
        <row r="1090">
          <cell r="E1090">
            <v>0</v>
          </cell>
          <cell r="K1090">
            <v>0</v>
          </cell>
          <cell r="M1090">
            <v>0</v>
          </cell>
          <cell r="N1090">
            <v>0</v>
          </cell>
        </row>
        <row r="1091">
          <cell r="E1091">
            <v>0</v>
          </cell>
          <cell r="K1091">
            <v>0</v>
          </cell>
          <cell r="M1091">
            <v>0</v>
          </cell>
          <cell r="N1091">
            <v>0</v>
          </cell>
        </row>
        <row r="1092">
          <cell r="E1092">
            <v>0</v>
          </cell>
          <cell r="K1092">
            <v>0</v>
          </cell>
          <cell r="M1092">
            <v>0</v>
          </cell>
          <cell r="N1092">
            <v>0</v>
          </cell>
        </row>
        <row r="1093">
          <cell r="E1093">
            <v>0</v>
          </cell>
          <cell r="K1093">
            <v>0</v>
          </cell>
          <cell r="M1093">
            <v>0</v>
          </cell>
          <cell r="N1093">
            <v>0</v>
          </cell>
        </row>
        <row r="1094">
          <cell r="E1094">
            <v>0</v>
          </cell>
          <cell r="K1094">
            <v>0</v>
          </cell>
          <cell r="M1094">
            <v>0</v>
          </cell>
          <cell r="N1094">
            <v>0</v>
          </cell>
        </row>
        <row r="1095">
          <cell r="E1095">
            <v>0</v>
          </cell>
          <cell r="K1095">
            <v>0</v>
          </cell>
          <cell r="M1095">
            <v>0</v>
          </cell>
          <cell r="N1095">
            <v>0</v>
          </cell>
        </row>
        <row r="1096">
          <cell r="E1096">
            <v>0</v>
          </cell>
          <cell r="K1096">
            <v>0</v>
          </cell>
          <cell r="M1096">
            <v>0</v>
          </cell>
          <cell r="N1096">
            <v>0</v>
          </cell>
        </row>
        <row r="1097">
          <cell r="E1097">
            <v>0</v>
          </cell>
          <cell r="K1097">
            <v>0</v>
          </cell>
          <cell r="M1097">
            <v>0</v>
          </cell>
          <cell r="N1097">
            <v>0</v>
          </cell>
        </row>
        <row r="1098">
          <cell r="E1098">
            <v>0</v>
          </cell>
          <cell r="K1098">
            <v>0</v>
          </cell>
          <cell r="M1098">
            <v>0</v>
          </cell>
          <cell r="N1098">
            <v>0</v>
          </cell>
        </row>
        <row r="1099">
          <cell r="E1099">
            <v>0</v>
          </cell>
          <cell r="K1099">
            <v>0</v>
          </cell>
          <cell r="M1099">
            <v>0</v>
          </cell>
          <cell r="N1099">
            <v>0</v>
          </cell>
        </row>
        <row r="1100">
          <cell r="E1100">
            <v>0</v>
          </cell>
          <cell r="K1100">
            <v>0</v>
          </cell>
          <cell r="M1100">
            <v>0</v>
          </cell>
          <cell r="N1100">
            <v>0</v>
          </cell>
        </row>
        <row r="1101">
          <cell r="E1101">
            <v>0</v>
          </cell>
          <cell r="K1101">
            <v>0</v>
          </cell>
          <cell r="M1101">
            <v>0</v>
          </cell>
          <cell r="N1101">
            <v>0</v>
          </cell>
        </row>
        <row r="1102">
          <cell r="E1102">
            <v>0</v>
          </cell>
          <cell r="K1102">
            <v>0</v>
          </cell>
          <cell r="M1102">
            <v>0</v>
          </cell>
          <cell r="N1102">
            <v>0</v>
          </cell>
        </row>
        <row r="1103">
          <cell r="E1103">
            <v>0</v>
          </cell>
          <cell r="K1103">
            <v>0</v>
          </cell>
          <cell r="M1103">
            <v>0</v>
          </cell>
          <cell r="N1103">
            <v>0</v>
          </cell>
        </row>
        <row r="1104">
          <cell r="E1104">
            <v>0</v>
          </cell>
          <cell r="K1104">
            <v>0</v>
          </cell>
          <cell r="M1104">
            <v>0</v>
          </cell>
          <cell r="N1104">
            <v>0</v>
          </cell>
        </row>
        <row r="1105">
          <cell r="E1105">
            <v>0</v>
          </cell>
          <cell r="K1105">
            <v>0</v>
          </cell>
          <cell r="M1105">
            <v>0</v>
          </cell>
          <cell r="N1105">
            <v>0</v>
          </cell>
        </row>
        <row r="1106">
          <cell r="E1106">
            <v>0</v>
          </cell>
          <cell r="K1106">
            <v>0</v>
          </cell>
          <cell r="M1106">
            <v>0</v>
          </cell>
          <cell r="N1106">
            <v>0</v>
          </cell>
        </row>
        <row r="1107">
          <cell r="E1107">
            <v>0</v>
          </cell>
          <cell r="K1107">
            <v>0</v>
          </cell>
          <cell r="M1107">
            <v>0</v>
          </cell>
          <cell r="N1107">
            <v>0</v>
          </cell>
        </row>
        <row r="1108">
          <cell r="E1108">
            <v>0</v>
          </cell>
          <cell r="K1108">
            <v>0</v>
          </cell>
          <cell r="M1108">
            <v>0</v>
          </cell>
          <cell r="N1108">
            <v>0</v>
          </cell>
        </row>
        <row r="1109">
          <cell r="E1109">
            <v>0</v>
          </cell>
          <cell r="K1109">
            <v>0</v>
          </cell>
          <cell r="M1109">
            <v>0</v>
          </cell>
          <cell r="N1109">
            <v>0</v>
          </cell>
        </row>
        <row r="1110">
          <cell r="E1110">
            <v>0</v>
          </cell>
          <cell r="K1110">
            <v>0</v>
          </cell>
          <cell r="M1110">
            <v>0</v>
          </cell>
          <cell r="N1110">
            <v>0</v>
          </cell>
        </row>
        <row r="1111">
          <cell r="E1111">
            <v>0</v>
          </cell>
          <cell r="K1111">
            <v>0</v>
          </cell>
          <cell r="M1111">
            <v>0</v>
          </cell>
          <cell r="N1111">
            <v>0</v>
          </cell>
        </row>
        <row r="1112">
          <cell r="E1112">
            <v>0</v>
          </cell>
          <cell r="K1112">
            <v>0</v>
          </cell>
          <cell r="M1112">
            <v>0</v>
          </cell>
          <cell r="N1112">
            <v>0</v>
          </cell>
        </row>
        <row r="1113">
          <cell r="E1113">
            <v>0</v>
          </cell>
          <cell r="K1113">
            <v>0</v>
          </cell>
          <cell r="M1113">
            <v>0</v>
          </cell>
          <cell r="N1113">
            <v>0</v>
          </cell>
        </row>
        <row r="1114">
          <cell r="E1114">
            <v>0</v>
          </cell>
          <cell r="K1114">
            <v>0</v>
          </cell>
          <cell r="M1114">
            <v>0</v>
          </cell>
          <cell r="N1114">
            <v>0</v>
          </cell>
        </row>
        <row r="1115">
          <cell r="E1115">
            <v>0</v>
          </cell>
          <cell r="K1115">
            <v>0</v>
          </cell>
          <cell r="M1115">
            <v>0</v>
          </cell>
          <cell r="N1115">
            <v>0</v>
          </cell>
        </row>
        <row r="1116">
          <cell r="E1116">
            <v>0</v>
          </cell>
          <cell r="K1116">
            <v>0</v>
          </cell>
          <cell r="M1116">
            <v>0</v>
          </cell>
          <cell r="N1116">
            <v>0</v>
          </cell>
        </row>
        <row r="1117">
          <cell r="E1117">
            <v>0</v>
          </cell>
          <cell r="K1117">
            <v>0</v>
          </cell>
          <cell r="M1117">
            <v>0</v>
          </cell>
          <cell r="N1117">
            <v>0</v>
          </cell>
        </row>
        <row r="1118">
          <cell r="E1118">
            <v>0</v>
          </cell>
          <cell r="K1118">
            <v>0</v>
          </cell>
          <cell r="M1118">
            <v>0</v>
          </cell>
          <cell r="N1118">
            <v>0</v>
          </cell>
        </row>
        <row r="1119">
          <cell r="E1119">
            <v>0</v>
          </cell>
          <cell r="K1119">
            <v>0</v>
          </cell>
          <cell r="M1119">
            <v>0</v>
          </cell>
          <cell r="N1119">
            <v>0</v>
          </cell>
        </row>
        <row r="1120">
          <cell r="E1120">
            <v>0</v>
          </cell>
          <cell r="K1120">
            <v>0</v>
          </cell>
          <cell r="M1120">
            <v>0</v>
          </cell>
          <cell r="N1120">
            <v>0</v>
          </cell>
        </row>
        <row r="1121">
          <cell r="E1121">
            <v>0</v>
          </cell>
          <cell r="K1121">
            <v>0</v>
          </cell>
          <cell r="M1121">
            <v>0</v>
          </cell>
          <cell r="N1121">
            <v>0</v>
          </cell>
        </row>
        <row r="1122">
          <cell r="E1122">
            <v>0</v>
          </cell>
          <cell r="K1122">
            <v>0</v>
          </cell>
          <cell r="M1122">
            <v>0</v>
          </cell>
          <cell r="N1122">
            <v>0</v>
          </cell>
        </row>
        <row r="1123">
          <cell r="E1123">
            <v>0</v>
          </cell>
          <cell r="K1123">
            <v>0</v>
          </cell>
          <cell r="M1123">
            <v>0</v>
          </cell>
          <cell r="N1123">
            <v>0</v>
          </cell>
        </row>
        <row r="1124">
          <cell r="E1124">
            <v>0</v>
          </cell>
          <cell r="K1124">
            <v>0</v>
          </cell>
          <cell r="M1124">
            <v>0</v>
          </cell>
          <cell r="N1124">
            <v>0</v>
          </cell>
        </row>
        <row r="1125">
          <cell r="E1125">
            <v>0</v>
          </cell>
          <cell r="K1125">
            <v>0</v>
          </cell>
          <cell r="M1125">
            <v>0</v>
          </cell>
          <cell r="N1125">
            <v>0</v>
          </cell>
        </row>
        <row r="1126">
          <cell r="E1126">
            <v>0</v>
          </cell>
          <cell r="K1126">
            <v>0</v>
          </cell>
          <cell r="M1126">
            <v>0</v>
          </cell>
          <cell r="N1126">
            <v>0</v>
          </cell>
        </row>
        <row r="1127">
          <cell r="E1127">
            <v>0</v>
          </cell>
          <cell r="K1127">
            <v>0</v>
          </cell>
          <cell r="M1127">
            <v>0</v>
          </cell>
          <cell r="N1127">
            <v>0</v>
          </cell>
        </row>
        <row r="1128">
          <cell r="E1128">
            <v>0</v>
          </cell>
          <cell r="K1128">
            <v>0</v>
          </cell>
          <cell r="M1128">
            <v>0</v>
          </cell>
          <cell r="N1128">
            <v>0</v>
          </cell>
        </row>
        <row r="1129">
          <cell r="E1129">
            <v>0</v>
          </cell>
          <cell r="K1129">
            <v>0</v>
          </cell>
          <cell r="M1129">
            <v>0</v>
          </cell>
          <cell r="N1129">
            <v>0</v>
          </cell>
        </row>
        <row r="1130">
          <cell r="E1130">
            <v>0</v>
          </cell>
          <cell r="K1130">
            <v>0</v>
          </cell>
          <cell r="M1130">
            <v>0</v>
          </cell>
          <cell r="N1130">
            <v>0</v>
          </cell>
        </row>
        <row r="1131">
          <cell r="E1131">
            <v>0</v>
          </cell>
          <cell r="K1131">
            <v>0</v>
          </cell>
          <cell r="M1131">
            <v>0</v>
          </cell>
          <cell r="N1131">
            <v>0</v>
          </cell>
        </row>
        <row r="1132">
          <cell r="E1132">
            <v>0</v>
          </cell>
          <cell r="K1132">
            <v>0</v>
          </cell>
          <cell r="M1132">
            <v>0</v>
          </cell>
          <cell r="N1132">
            <v>0</v>
          </cell>
        </row>
        <row r="1133">
          <cell r="E1133">
            <v>0</v>
          </cell>
          <cell r="K1133">
            <v>0</v>
          </cell>
          <cell r="M1133">
            <v>0</v>
          </cell>
          <cell r="N1133">
            <v>0</v>
          </cell>
        </row>
        <row r="1134">
          <cell r="E1134">
            <v>0</v>
          </cell>
          <cell r="K1134">
            <v>0</v>
          </cell>
          <cell r="M1134">
            <v>0</v>
          </cell>
          <cell r="N1134">
            <v>0</v>
          </cell>
        </row>
        <row r="1135">
          <cell r="E1135">
            <v>0</v>
          </cell>
          <cell r="K1135">
            <v>0</v>
          </cell>
          <cell r="M1135">
            <v>0</v>
          </cell>
          <cell r="N1135">
            <v>0</v>
          </cell>
        </row>
        <row r="1136">
          <cell r="E1136">
            <v>0</v>
          </cell>
          <cell r="K1136">
            <v>0</v>
          </cell>
          <cell r="M1136">
            <v>0</v>
          </cell>
          <cell r="N1136">
            <v>0</v>
          </cell>
        </row>
        <row r="1137">
          <cell r="E1137">
            <v>0</v>
          </cell>
          <cell r="K1137">
            <v>0</v>
          </cell>
          <cell r="M1137">
            <v>0</v>
          </cell>
          <cell r="N1137">
            <v>0</v>
          </cell>
        </row>
        <row r="1138">
          <cell r="E1138">
            <v>0</v>
          </cell>
          <cell r="K1138">
            <v>0</v>
          </cell>
          <cell r="M1138">
            <v>0</v>
          </cell>
          <cell r="N1138">
            <v>0</v>
          </cell>
        </row>
        <row r="1139">
          <cell r="E1139">
            <v>0</v>
          </cell>
          <cell r="K1139">
            <v>0</v>
          </cell>
          <cell r="M1139">
            <v>0</v>
          </cell>
          <cell r="N1139">
            <v>0</v>
          </cell>
        </row>
        <row r="1140">
          <cell r="E1140">
            <v>0</v>
          </cell>
          <cell r="K1140">
            <v>0</v>
          </cell>
          <cell r="M1140">
            <v>0</v>
          </cell>
          <cell r="N1140">
            <v>0</v>
          </cell>
        </row>
        <row r="1141">
          <cell r="E1141">
            <v>0</v>
          </cell>
          <cell r="K1141">
            <v>0</v>
          </cell>
          <cell r="M1141">
            <v>0</v>
          </cell>
          <cell r="N1141">
            <v>0</v>
          </cell>
        </row>
        <row r="1142">
          <cell r="E1142">
            <v>0</v>
          </cell>
          <cell r="K1142">
            <v>0</v>
          </cell>
          <cell r="M1142">
            <v>0</v>
          </cell>
          <cell r="N1142">
            <v>0</v>
          </cell>
        </row>
        <row r="1143">
          <cell r="E1143">
            <v>0</v>
          </cell>
          <cell r="K1143">
            <v>0</v>
          </cell>
          <cell r="M1143">
            <v>0</v>
          </cell>
          <cell r="N1143">
            <v>0</v>
          </cell>
        </row>
        <row r="1144">
          <cell r="E1144">
            <v>0</v>
          </cell>
          <cell r="K1144">
            <v>0</v>
          </cell>
          <cell r="M1144">
            <v>0</v>
          </cell>
          <cell r="N1144">
            <v>0</v>
          </cell>
        </row>
        <row r="1145">
          <cell r="E1145">
            <v>0</v>
          </cell>
          <cell r="K1145">
            <v>0</v>
          </cell>
          <cell r="M1145">
            <v>0</v>
          </cell>
          <cell r="N1145">
            <v>0</v>
          </cell>
        </row>
        <row r="1146">
          <cell r="E1146">
            <v>0</v>
          </cell>
          <cell r="K1146">
            <v>0</v>
          </cell>
          <cell r="M1146">
            <v>0</v>
          </cell>
          <cell r="N1146">
            <v>0</v>
          </cell>
        </row>
        <row r="1147">
          <cell r="E1147">
            <v>0</v>
          </cell>
          <cell r="K1147">
            <v>0</v>
          </cell>
          <cell r="M1147">
            <v>0</v>
          </cell>
          <cell r="N1147">
            <v>0</v>
          </cell>
        </row>
        <row r="1148">
          <cell r="E1148">
            <v>0</v>
          </cell>
          <cell r="K1148">
            <v>0</v>
          </cell>
          <cell r="M1148">
            <v>0</v>
          </cell>
          <cell r="N1148">
            <v>0</v>
          </cell>
        </row>
        <row r="1149">
          <cell r="E1149">
            <v>0</v>
          </cell>
          <cell r="K1149">
            <v>0</v>
          </cell>
          <cell r="M1149">
            <v>0</v>
          </cell>
          <cell r="N1149">
            <v>0</v>
          </cell>
        </row>
        <row r="1150">
          <cell r="E1150">
            <v>0</v>
          </cell>
          <cell r="K1150">
            <v>0</v>
          </cell>
          <cell r="M1150">
            <v>0</v>
          </cell>
          <cell r="N1150">
            <v>0</v>
          </cell>
        </row>
        <row r="1151">
          <cell r="E1151">
            <v>0</v>
          </cell>
          <cell r="K1151">
            <v>0</v>
          </cell>
          <cell r="M1151">
            <v>0</v>
          </cell>
          <cell r="N1151">
            <v>0</v>
          </cell>
        </row>
        <row r="1152">
          <cell r="E1152">
            <v>0</v>
          </cell>
          <cell r="K1152">
            <v>0</v>
          </cell>
          <cell r="M1152">
            <v>0</v>
          </cell>
          <cell r="N1152">
            <v>0</v>
          </cell>
        </row>
        <row r="1153">
          <cell r="E1153">
            <v>0</v>
          </cell>
          <cell r="K1153">
            <v>0</v>
          </cell>
          <cell r="M1153">
            <v>0</v>
          </cell>
          <cell r="N1153">
            <v>0</v>
          </cell>
        </row>
        <row r="1154">
          <cell r="E1154">
            <v>0</v>
          </cell>
          <cell r="K1154">
            <v>0</v>
          </cell>
          <cell r="M1154">
            <v>0</v>
          </cell>
          <cell r="N1154">
            <v>0</v>
          </cell>
        </row>
        <row r="1155">
          <cell r="E1155">
            <v>0</v>
          </cell>
          <cell r="K1155">
            <v>0</v>
          </cell>
          <cell r="M1155">
            <v>0</v>
          </cell>
          <cell r="N1155">
            <v>0</v>
          </cell>
        </row>
        <row r="1156">
          <cell r="E1156">
            <v>0</v>
          </cell>
          <cell r="K1156">
            <v>0</v>
          </cell>
          <cell r="M1156">
            <v>0</v>
          </cell>
          <cell r="N1156">
            <v>0</v>
          </cell>
        </row>
        <row r="1157">
          <cell r="E1157">
            <v>0</v>
          </cell>
          <cell r="K1157">
            <v>0</v>
          </cell>
          <cell r="M1157">
            <v>0</v>
          </cell>
          <cell r="N1157">
            <v>0</v>
          </cell>
        </row>
        <row r="1158">
          <cell r="E1158">
            <v>0</v>
          </cell>
          <cell r="K1158">
            <v>0</v>
          </cell>
          <cell r="M1158">
            <v>0</v>
          </cell>
          <cell r="N1158">
            <v>0</v>
          </cell>
        </row>
        <row r="1159">
          <cell r="E1159">
            <v>0</v>
          </cell>
          <cell r="K1159">
            <v>0</v>
          </cell>
          <cell r="M1159">
            <v>0</v>
          </cell>
          <cell r="N1159">
            <v>0</v>
          </cell>
        </row>
        <row r="1160">
          <cell r="E1160">
            <v>0</v>
          </cell>
          <cell r="K1160">
            <v>0</v>
          </cell>
          <cell r="M1160">
            <v>0</v>
          </cell>
          <cell r="N1160">
            <v>0</v>
          </cell>
        </row>
        <row r="1161">
          <cell r="E1161">
            <v>0</v>
          </cell>
          <cell r="K1161">
            <v>0</v>
          </cell>
          <cell r="M1161">
            <v>0</v>
          </cell>
          <cell r="N1161">
            <v>0</v>
          </cell>
        </row>
        <row r="1162">
          <cell r="E1162">
            <v>0</v>
          </cell>
          <cell r="K1162">
            <v>0</v>
          </cell>
          <cell r="M1162">
            <v>0</v>
          </cell>
          <cell r="N1162">
            <v>0</v>
          </cell>
        </row>
        <row r="1163">
          <cell r="E1163">
            <v>0</v>
          </cell>
          <cell r="K1163">
            <v>0</v>
          </cell>
          <cell r="M1163">
            <v>0</v>
          </cell>
          <cell r="N1163">
            <v>0</v>
          </cell>
        </row>
        <row r="1164">
          <cell r="E1164">
            <v>0</v>
          </cell>
          <cell r="K1164">
            <v>0</v>
          </cell>
          <cell r="M1164">
            <v>0</v>
          </cell>
          <cell r="N1164">
            <v>0</v>
          </cell>
        </row>
        <row r="1165">
          <cell r="E1165">
            <v>0</v>
          </cell>
          <cell r="K1165">
            <v>0</v>
          </cell>
          <cell r="M1165">
            <v>0</v>
          </cell>
          <cell r="N1165">
            <v>0</v>
          </cell>
        </row>
        <row r="1166">
          <cell r="E1166">
            <v>0</v>
          </cell>
          <cell r="K1166">
            <v>0</v>
          </cell>
          <cell r="M1166">
            <v>0</v>
          </cell>
          <cell r="N1166">
            <v>0</v>
          </cell>
        </row>
        <row r="1167">
          <cell r="E1167">
            <v>0</v>
          </cell>
          <cell r="K1167">
            <v>0</v>
          </cell>
          <cell r="M1167">
            <v>0</v>
          </cell>
          <cell r="N1167">
            <v>0</v>
          </cell>
        </row>
        <row r="1168">
          <cell r="E1168">
            <v>0</v>
          </cell>
          <cell r="K1168">
            <v>0</v>
          </cell>
          <cell r="M1168">
            <v>0</v>
          </cell>
          <cell r="N1168">
            <v>0</v>
          </cell>
        </row>
        <row r="1169">
          <cell r="E1169">
            <v>0</v>
          </cell>
          <cell r="K1169">
            <v>0</v>
          </cell>
          <cell r="M1169">
            <v>0</v>
          </cell>
          <cell r="N1169">
            <v>0</v>
          </cell>
        </row>
        <row r="1170">
          <cell r="E1170">
            <v>0</v>
          </cell>
          <cell r="K1170">
            <v>0</v>
          </cell>
          <cell r="M1170">
            <v>0</v>
          </cell>
          <cell r="N1170">
            <v>0</v>
          </cell>
        </row>
        <row r="1171">
          <cell r="E1171">
            <v>0</v>
          </cell>
          <cell r="K1171">
            <v>0</v>
          </cell>
          <cell r="M1171">
            <v>0</v>
          </cell>
          <cell r="N1171">
            <v>0</v>
          </cell>
        </row>
        <row r="1172">
          <cell r="E1172">
            <v>0</v>
          </cell>
          <cell r="K1172">
            <v>0</v>
          </cell>
          <cell r="M1172">
            <v>0</v>
          </cell>
          <cell r="N1172">
            <v>0</v>
          </cell>
        </row>
        <row r="1173">
          <cell r="E1173">
            <v>0</v>
          </cell>
          <cell r="K1173">
            <v>0</v>
          </cell>
          <cell r="M1173">
            <v>0</v>
          </cell>
          <cell r="N1173">
            <v>0</v>
          </cell>
        </row>
        <row r="1174">
          <cell r="E1174">
            <v>0</v>
          </cell>
          <cell r="K1174">
            <v>0</v>
          </cell>
          <cell r="M1174">
            <v>0</v>
          </cell>
          <cell r="N1174">
            <v>0</v>
          </cell>
        </row>
        <row r="1175">
          <cell r="E1175">
            <v>0</v>
          </cell>
          <cell r="K1175">
            <v>0</v>
          </cell>
          <cell r="M1175">
            <v>0</v>
          </cell>
          <cell r="N1175">
            <v>0</v>
          </cell>
        </row>
        <row r="1176">
          <cell r="E1176">
            <v>0</v>
          </cell>
          <cell r="K1176">
            <v>0</v>
          </cell>
          <cell r="M1176">
            <v>0</v>
          </cell>
          <cell r="N1176">
            <v>0</v>
          </cell>
        </row>
        <row r="1177">
          <cell r="E1177">
            <v>0</v>
          </cell>
          <cell r="K1177">
            <v>0</v>
          </cell>
          <cell r="M1177">
            <v>0</v>
          </cell>
          <cell r="N1177">
            <v>0</v>
          </cell>
        </row>
        <row r="1178">
          <cell r="E1178">
            <v>0</v>
          </cell>
          <cell r="K1178">
            <v>0</v>
          </cell>
          <cell r="M1178">
            <v>0</v>
          </cell>
          <cell r="N1178">
            <v>0</v>
          </cell>
        </row>
        <row r="1179">
          <cell r="E1179">
            <v>0</v>
          </cell>
          <cell r="K1179">
            <v>0</v>
          </cell>
          <cell r="M1179">
            <v>0</v>
          </cell>
          <cell r="N1179">
            <v>0</v>
          </cell>
        </row>
        <row r="1180">
          <cell r="E1180">
            <v>0</v>
          </cell>
          <cell r="K1180">
            <v>0</v>
          </cell>
          <cell r="M1180">
            <v>0</v>
          </cell>
          <cell r="N1180">
            <v>0</v>
          </cell>
        </row>
        <row r="1181">
          <cell r="E1181">
            <v>0</v>
          </cell>
          <cell r="K1181">
            <v>0</v>
          </cell>
          <cell r="M1181">
            <v>0</v>
          </cell>
          <cell r="N1181">
            <v>0</v>
          </cell>
        </row>
        <row r="1182">
          <cell r="E1182">
            <v>0</v>
          </cell>
          <cell r="K1182">
            <v>0</v>
          </cell>
          <cell r="M1182">
            <v>0</v>
          </cell>
          <cell r="N1182">
            <v>0</v>
          </cell>
        </row>
        <row r="1183">
          <cell r="E1183">
            <v>0</v>
          </cell>
          <cell r="K1183">
            <v>0</v>
          </cell>
          <cell r="M1183">
            <v>0</v>
          </cell>
          <cell r="N1183">
            <v>0</v>
          </cell>
        </row>
        <row r="1184">
          <cell r="E1184">
            <v>0</v>
          </cell>
          <cell r="K1184">
            <v>0</v>
          </cell>
          <cell r="M1184">
            <v>0</v>
          </cell>
          <cell r="N1184">
            <v>0</v>
          </cell>
        </row>
        <row r="1185">
          <cell r="E1185">
            <v>0</v>
          </cell>
          <cell r="K1185">
            <v>0</v>
          </cell>
          <cell r="M1185">
            <v>0</v>
          </cell>
          <cell r="N1185">
            <v>0</v>
          </cell>
        </row>
        <row r="1186">
          <cell r="E1186">
            <v>0</v>
          </cell>
          <cell r="K1186">
            <v>0</v>
          </cell>
          <cell r="M1186">
            <v>0</v>
          </cell>
          <cell r="N1186">
            <v>0</v>
          </cell>
        </row>
        <row r="1187">
          <cell r="E1187">
            <v>0</v>
          </cell>
          <cell r="K1187">
            <v>0</v>
          </cell>
          <cell r="M1187">
            <v>0</v>
          </cell>
          <cell r="N1187">
            <v>0</v>
          </cell>
        </row>
        <row r="1188">
          <cell r="E1188">
            <v>0</v>
          </cell>
          <cell r="K1188">
            <v>0</v>
          </cell>
          <cell r="M1188">
            <v>0</v>
          </cell>
          <cell r="N1188">
            <v>0</v>
          </cell>
        </row>
        <row r="1189">
          <cell r="E1189">
            <v>0</v>
          </cell>
          <cell r="K1189">
            <v>0</v>
          </cell>
          <cell r="M1189">
            <v>0</v>
          </cell>
          <cell r="N1189">
            <v>0</v>
          </cell>
        </row>
        <row r="1190">
          <cell r="E1190">
            <v>0</v>
          </cell>
          <cell r="K1190">
            <v>0</v>
          </cell>
          <cell r="M1190">
            <v>0</v>
          </cell>
          <cell r="N1190">
            <v>0</v>
          </cell>
        </row>
        <row r="1191">
          <cell r="E1191">
            <v>0</v>
          </cell>
          <cell r="K1191">
            <v>0</v>
          </cell>
          <cell r="M1191">
            <v>0</v>
          </cell>
          <cell r="N1191">
            <v>0</v>
          </cell>
        </row>
        <row r="1192">
          <cell r="E1192">
            <v>0</v>
          </cell>
          <cell r="K1192">
            <v>0</v>
          </cell>
          <cell r="M1192">
            <v>0</v>
          </cell>
          <cell r="N1192">
            <v>0</v>
          </cell>
        </row>
        <row r="1193">
          <cell r="E1193">
            <v>0</v>
          </cell>
          <cell r="K1193">
            <v>0</v>
          </cell>
          <cell r="M1193">
            <v>0</v>
          </cell>
          <cell r="N1193">
            <v>0</v>
          </cell>
        </row>
        <row r="1194">
          <cell r="E1194">
            <v>0</v>
          </cell>
          <cell r="K1194">
            <v>0</v>
          </cell>
          <cell r="M1194">
            <v>0</v>
          </cell>
          <cell r="N1194">
            <v>0</v>
          </cell>
        </row>
        <row r="1195">
          <cell r="E1195">
            <v>0</v>
          </cell>
          <cell r="K1195">
            <v>0</v>
          </cell>
          <cell r="M1195">
            <v>0</v>
          </cell>
          <cell r="N1195">
            <v>0</v>
          </cell>
        </row>
        <row r="1196">
          <cell r="E1196">
            <v>0</v>
          </cell>
          <cell r="K1196">
            <v>0</v>
          </cell>
          <cell r="M1196">
            <v>0</v>
          </cell>
          <cell r="N1196">
            <v>0</v>
          </cell>
        </row>
        <row r="1197">
          <cell r="E1197">
            <v>0</v>
          </cell>
          <cell r="K1197">
            <v>0</v>
          </cell>
          <cell r="M1197">
            <v>0</v>
          </cell>
          <cell r="N1197">
            <v>0</v>
          </cell>
        </row>
        <row r="1198">
          <cell r="E1198">
            <v>0</v>
          </cell>
          <cell r="K1198">
            <v>0</v>
          </cell>
          <cell r="M1198">
            <v>0</v>
          </cell>
          <cell r="N1198">
            <v>0</v>
          </cell>
        </row>
        <row r="1199">
          <cell r="E1199">
            <v>0</v>
          </cell>
          <cell r="K1199">
            <v>0</v>
          </cell>
          <cell r="M1199">
            <v>0</v>
          </cell>
          <cell r="N1199">
            <v>0</v>
          </cell>
        </row>
        <row r="1200">
          <cell r="E1200">
            <v>0</v>
          </cell>
          <cell r="K1200">
            <v>0</v>
          </cell>
          <cell r="M1200">
            <v>0</v>
          </cell>
          <cell r="N1200">
            <v>0</v>
          </cell>
        </row>
        <row r="1201">
          <cell r="E1201">
            <v>0</v>
          </cell>
          <cell r="K1201">
            <v>0</v>
          </cell>
          <cell r="M1201">
            <v>0</v>
          </cell>
          <cell r="N1201">
            <v>0</v>
          </cell>
        </row>
        <row r="1202">
          <cell r="E1202">
            <v>0</v>
          </cell>
          <cell r="K1202">
            <v>0</v>
          </cell>
          <cell r="M1202">
            <v>0</v>
          </cell>
          <cell r="N1202">
            <v>0</v>
          </cell>
        </row>
        <row r="1203">
          <cell r="E1203">
            <v>0</v>
          </cell>
          <cell r="K1203">
            <v>0</v>
          </cell>
          <cell r="M1203">
            <v>0</v>
          </cell>
          <cell r="N1203">
            <v>0</v>
          </cell>
        </row>
        <row r="1204">
          <cell r="E1204">
            <v>0</v>
          </cell>
          <cell r="K1204">
            <v>0</v>
          </cell>
          <cell r="M1204">
            <v>0</v>
          </cell>
          <cell r="N1204">
            <v>0</v>
          </cell>
        </row>
        <row r="1205">
          <cell r="E1205">
            <v>0</v>
          </cell>
          <cell r="K1205">
            <v>0</v>
          </cell>
          <cell r="M1205">
            <v>0</v>
          </cell>
          <cell r="N1205">
            <v>0</v>
          </cell>
        </row>
        <row r="1206">
          <cell r="E1206">
            <v>0</v>
          </cell>
          <cell r="K1206">
            <v>0</v>
          </cell>
          <cell r="M1206">
            <v>0</v>
          </cell>
          <cell r="N1206">
            <v>0</v>
          </cell>
        </row>
        <row r="1207">
          <cell r="E1207">
            <v>0</v>
          </cell>
          <cell r="K1207">
            <v>0</v>
          </cell>
          <cell r="M1207">
            <v>0</v>
          </cell>
          <cell r="N1207">
            <v>0</v>
          </cell>
        </row>
        <row r="1208">
          <cell r="E1208">
            <v>0</v>
          </cell>
          <cell r="K1208">
            <v>0</v>
          </cell>
          <cell r="M1208">
            <v>0</v>
          </cell>
          <cell r="N1208">
            <v>0</v>
          </cell>
        </row>
        <row r="1209">
          <cell r="E1209">
            <v>0</v>
          </cell>
          <cell r="K1209">
            <v>0</v>
          </cell>
          <cell r="M1209">
            <v>0</v>
          </cell>
          <cell r="N1209">
            <v>0</v>
          </cell>
        </row>
        <row r="1210">
          <cell r="E1210">
            <v>0</v>
          </cell>
          <cell r="K1210">
            <v>0</v>
          </cell>
          <cell r="M1210">
            <v>0</v>
          </cell>
          <cell r="N1210">
            <v>0</v>
          </cell>
        </row>
        <row r="1211">
          <cell r="E1211">
            <v>0</v>
          </cell>
          <cell r="K1211">
            <v>0</v>
          </cell>
          <cell r="M1211">
            <v>0</v>
          </cell>
          <cell r="N1211">
            <v>0</v>
          </cell>
        </row>
        <row r="1212">
          <cell r="E1212">
            <v>0</v>
          </cell>
          <cell r="K1212">
            <v>0</v>
          </cell>
          <cell r="M1212">
            <v>0</v>
          </cell>
          <cell r="N1212">
            <v>0</v>
          </cell>
        </row>
        <row r="1213">
          <cell r="E1213">
            <v>0</v>
          </cell>
          <cell r="K1213">
            <v>0</v>
          </cell>
          <cell r="M1213">
            <v>0</v>
          </cell>
          <cell r="N1213">
            <v>0</v>
          </cell>
        </row>
        <row r="1214">
          <cell r="E1214">
            <v>0</v>
          </cell>
          <cell r="K1214">
            <v>0</v>
          </cell>
          <cell r="M1214">
            <v>0</v>
          </cell>
          <cell r="N1214">
            <v>0</v>
          </cell>
        </row>
        <row r="1215">
          <cell r="E1215">
            <v>0</v>
          </cell>
          <cell r="K1215">
            <v>0</v>
          </cell>
          <cell r="M1215">
            <v>0</v>
          </cell>
          <cell r="N1215">
            <v>0</v>
          </cell>
        </row>
        <row r="1216">
          <cell r="E1216">
            <v>0</v>
          </cell>
          <cell r="K1216">
            <v>0</v>
          </cell>
          <cell r="M1216">
            <v>0</v>
          </cell>
          <cell r="N1216">
            <v>0</v>
          </cell>
        </row>
        <row r="1217">
          <cell r="E1217">
            <v>0</v>
          </cell>
          <cell r="K1217">
            <v>0</v>
          </cell>
          <cell r="M1217">
            <v>0</v>
          </cell>
          <cell r="N1217">
            <v>0</v>
          </cell>
        </row>
        <row r="1218">
          <cell r="E1218">
            <v>0</v>
          </cell>
          <cell r="K1218">
            <v>0</v>
          </cell>
          <cell r="M1218">
            <v>0</v>
          </cell>
          <cell r="N1218">
            <v>0</v>
          </cell>
        </row>
        <row r="1219">
          <cell r="E1219">
            <v>0</v>
          </cell>
          <cell r="K1219">
            <v>0</v>
          </cell>
          <cell r="M1219">
            <v>0</v>
          </cell>
          <cell r="N1219">
            <v>0</v>
          </cell>
        </row>
        <row r="1220">
          <cell r="E1220">
            <v>0</v>
          </cell>
          <cell r="K1220">
            <v>0</v>
          </cell>
          <cell r="M1220">
            <v>0</v>
          </cell>
          <cell r="N1220">
            <v>0</v>
          </cell>
        </row>
        <row r="1221">
          <cell r="E1221">
            <v>0</v>
          </cell>
          <cell r="K1221">
            <v>0</v>
          </cell>
          <cell r="M1221">
            <v>0</v>
          </cell>
          <cell r="N1221">
            <v>0</v>
          </cell>
        </row>
        <row r="1222">
          <cell r="E1222">
            <v>0</v>
          </cell>
          <cell r="K1222">
            <v>0</v>
          </cell>
          <cell r="M1222">
            <v>0</v>
          </cell>
          <cell r="N1222">
            <v>0</v>
          </cell>
        </row>
        <row r="1223">
          <cell r="E1223">
            <v>0</v>
          </cell>
          <cell r="K1223">
            <v>0</v>
          </cell>
          <cell r="M1223">
            <v>0</v>
          </cell>
          <cell r="N1223">
            <v>0</v>
          </cell>
        </row>
        <row r="1224">
          <cell r="E1224">
            <v>0</v>
          </cell>
          <cell r="K1224">
            <v>0</v>
          </cell>
          <cell r="M1224">
            <v>0</v>
          </cell>
          <cell r="N1224">
            <v>0</v>
          </cell>
        </row>
        <row r="1225">
          <cell r="E1225">
            <v>0</v>
          </cell>
          <cell r="K1225">
            <v>0</v>
          </cell>
          <cell r="M1225">
            <v>0</v>
          </cell>
          <cell r="N1225">
            <v>0</v>
          </cell>
        </row>
        <row r="1226">
          <cell r="E1226">
            <v>0</v>
          </cell>
          <cell r="K1226">
            <v>0</v>
          </cell>
          <cell r="M1226">
            <v>0</v>
          </cell>
          <cell r="N1226">
            <v>0</v>
          </cell>
        </row>
        <row r="1227">
          <cell r="E1227">
            <v>0</v>
          </cell>
          <cell r="K1227">
            <v>0</v>
          </cell>
          <cell r="M1227">
            <v>0</v>
          </cell>
          <cell r="N1227">
            <v>0</v>
          </cell>
        </row>
        <row r="1228">
          <cell r="E1228">
            <v>0</v>
          </cell>
          <cell r="K1228">
            <v>0</v>
          </cell>
          <cell r="M1228">
            <v>0</v>
          </cell>
          <cell r="N1228">
            <v>0</v>
          </cell>
        </row>
        <row r="1229">
          <cell r="E1229">
            <v>0</v>
          </cell>
          <cell r="K1229">
            <v>0</v>
          </cell>
          <cell r="M1229">
            <v>0</v>
          </cell>
          <cell r="N1229">
            <v>0</v>
          </cell>
        </row>
        <row r="1230">
          <cell r="E1230">
            <v>0</v>
          </cell>
          <cell r="K1230">
            <v>0</v>
          </cell>
          <cell r="M1230">
            <v>0</v>
          </cell>
          <cell r="N1230">
            <v>0</v>
          </cell>
        </row>
        <row r="1231">
          <cell r="E1231">
            <v>0</v>
          </cell>
          <cell r="K1231">
            <v>0</v>
          </cell>
          <cell r="M1231">
            <v>0</v>
          </cell>
          <cell r="N1231">
            <v>0</v>
          </cell>
        </row>
        <row r="1232">
          <cell r="E1232">
            <v>0</v>
          </cell>
          <cell r="K1232">
            <v>0</v>
          </cell>
          <cell r="M1232">
            <v>0</v>
          </cell>
          <cell r="N1232">
            <v>0</v>
          </cell>
        </row>
        <row r="1233">
          <cell r="E1233">
            <v>0</v>
          </cell>
          <cell r="K1233">
            <v>0</v>
          </cell>
          <cell r="M1233">
            <v>0</v>
          </cell>
          <cell r="N1233">
            <v>0</v>
          </cell>
        </row>
        <row r="1234">
          <cell r="E1234">
            <v>0</v>
          </cell>
          <cell r="K1234">
            <v>0</v>
          </cell>
          <cell r="M1234">
            <v>0</v>
          </cell>
          <cell r="N1234">
            <v>0</v>
          </cell>
        </row>
        <row r="1235">
          <cell r="E1235">
            <v>0</v>
          </cell>
          <cell r="K1235">
            <v>0</v>
          </cell>
          <cell r="M1235">
            <v>0</v>
          </cell>
          <cell r="N1235">
            <v>0</v>
          </cell>
        </row>
        <row r="1236">
          <cell r="E1236">
            <v>0</v>
          </cell>
          <cell r="K1236">
            <v>0</v>
          </cell>
          <cell r="M1236">
            <v>0</v>
          </cell>
          <cell r="N1236">
            <v>0</v>
          </cell>
        </row>
        <row r="1237">
          <cell r="E1237">
            <v>0</v>
          </cell>
          <cell r="K1237">
            <v>0</v>
          </cell>
          <cell r="M1237">
            <v>0</v>
          </cell>
          <cell r="N1237">
            <v>0</v>
          </cell>
        </row>
        <row r="1238">
          <cell r="E1238">
            <v>0</v>
          </cell>
          <cell r="K1238">
            <v>0</v>
          </cell>
          <cell r="M1238">
            <v>0</v>
          </cell>
          <cell r="N1238">
            <v>0</v>
          </cell>
        </row>
        <row r="1239">
          <cell r="E1239">
            <v>0</v>
          </cell>
          <cell r="K1239">
            <v>0</v>
          </cell>
          <cell r="M1239">
            <v>0</v>
          </cell>
          <cell r="N1239">
            <v>0</v>
          </cell>
        </row>
        <row r="1240">
          <cell r="E1240">
            <v>0</v>
          </cell>
          <cell r="K1240">
            <v>0</v>
          </cell>
          <cell r="M1240">
            <v>0</v>
          </cell>
          <cell r="N1240">
            <v>0</v>
          </cell>
        </row>
        <row r="1241">
          <cell r="E1241">
            <v>0</v>
          </cell>
          <cell r="K1241">
            <v>0</v>
          </cell>
          <cell r="M1241">
            <v>0</v>
          </cell>
          <cell r="N1241">
            <v>0</v>
          </cell>
        </row>
        <row r="1242">
          <cell r="E1242">
            <v>0</v>
          </cell>
          <cell r="K1242">
            <v>0</v>
          </cell>
          <cell r="M1242">
            <v>0</v>
          </cell>
          <cell r="N1242">
            <v>0</v>
          </cell>
        </row>
        <row r="1243">
          <cell r="E1243">
            <v>0</v>
          </cell>
          <cell r="K1243">
            <v>0</v>
          </cell>
          <cell r="M1243">
            <v>0</v>
          </cell>
          <cell r="N1243">
            <v>0</v>
          </cell>
        </row>
        <row r="1244">
          <cell r="E1244">
            <v>0</v>
          </cell>
          <cell r="K1244">
            <v>0</v>
          </cell>
          <cell r="M1244">
            <v>0</v>
          </cell>
          <cell r="N1244">
            <v>0</v>
          </cell>
        </row>
        <row r="1245">
          <cell r="E1245">
            <v>0</v>
          </cell>
          <cell r="K1245">
            <v>0</v>
          </cell>
          <cell r="M1245">
            <v>0</v>
          </cell>
          <cell r="N1245">
            <v>0</v>
          </cell>
        </row>
        <row r="1246">
          <cell r="E1246">
            <v>0</v>
          </cell>
          <cell r="K1246">
            <v>0</v>
          </cell>
          <cell r="M1246">
            <v>0</v>
          </cell>
          <cell r="N1246">
            <v>0</v>
          </cell>
        </row>
        <row r="1247">
          <cell r="E1247">
            <v>0</v>
          </cell>
          <cell r="K1247">
            <v>0</v>
          </cell>
          <cell r="M1247">
            <v>0</v>
          </cell>
          <cell r="N1247">
            <v>0</v>
          </cell>
        </row>
        <row r="1248">
          <cell r="E1248">
            <v>0</v>
          </cell>
          <cell r="K1248">
            <v>0</v>
          </cell>
          <cell r="M1248">
            <v>0</v>
          </cell>
          <cell r="N1248">
            <v>0</v>
          </cell>
        </row>
        <row r="1249">
          <cell r="E1249">
            <v>0</v>
          </cell>
          <cell r="K1249">
            <v>0</v>
          </cell>
          <cell r="M1249">
            <v>0</v>
          </cell>
          <cell r="N1249">
            <v>0</v>
          </cell>
        </row>
        <row r="1250">
          <cell r="E1250">
            <v>0</v>
          </cell>
          <cell r="K1250">
            <v>0</v>
          </cell>
          <cell r="M1250">
            <v>0</v>
          </cell>
          <cell r="N1250">
            <v>0</v>
          </cell>
        </row>
        <row r="1251">
          <cell r="E1251">
            <v>0</v>
          </cell>
          <cell r="K1251">
            <v>0</v>
          </cell>
          <cell r="M1251">
            <v>0</v>
          </cell>
          <cell r="N1251">
            <v>0</v>
          </cell>
        </row>
        <row r="1252">
          <cell r="E1252">
            <v>0</v>
          </cell>
          <cell r="K1252">
            <v>0</v>
          </cell>
          <cell r="M1252">
            <v>0</v>
          </cell>
          <cell r="N1252">
            <v>0</v>
          </cell>
        </row>
        <row r="1253">
          <cell r="E1253">
            <v>0</v>
          </cell>
          <cell r="K1253">
            <v>0</v>
          </cell>
          <cell r="M1253">
            <v>0</v>
          </cell>
          <cell r="N1253">
            <v>0</v>
          </cell>
        </row>
        <row r="1254">
          <cell r="E1254">
            <v>0</v>
          </cell>
          <cell r="K1254">
            <v>0</v>
          </cell>
          <cell r="M1254">
            <v>0</v>
          </cell>
          <cell r="N1254">
            <v>0</v>
          </cell>
        </row>
        <row r="1255">
          <cell r="E1255">
            <v>0</v>
          </cell>
          <cell r="K1255">
            <v>0</v>
          </cell>
          <cell r="M1255">
            <v>0</v>
          </cell>
          <cell r="N1255">
            <v>0</v>
          </cell>
        </row>
        <row r="1256">
          <cell r="E1256">
            <v>0</v>
          </cell>
          <cell r="K1256">
            <v>0</v>
          </cell>
          <cell r="M1256">
            <v>0</v>
          </cell>
          <cell r="N1256">
            <v>0</v>
          </cell>
        </row>
        <row r="1257">
          <cell r="E1257">
            <v>0</v>
          </cell>
          <cell r="K1257">
            <v>0</v>
          </cell>
          <cell r="M1257">
            <v>0</v>
          </cell>
          <cell r="N1257">
            <v>0</v>
          </cell>
        </row>
        <row r="1258">
          <cell r="E1258">
            <v>0</v>
          </cell>
          <cell r="K1258">
            <v>0</v>
          </cell>
          <cell r="M1258">
            <v>0</v>
          </cell>
          <cell r="N1258">
            <v>0</v>
          </cell>
        </row>
        <row r="1259">
          <cell r="E1259">
            <v>0</v>
          </cell>
          <cell r="K1259">
            <v>0</v>
          </cell>
          <cell r="M1259">
            <v>0</v>
          </cell>
          <cell r="N1259">
            <v>0</v>
          </cell>
        </row>
        <row r="1260">
          <cell r="E1260">
            <v>0</v>
          </cell>
          <cell r="K1260">
            <v>0</v>
          </cell>
          <cell r="M1260">
            <v>0</v>
          </cell>
          <cell r="N1260">
            <v>0</v>
          </cell>
        </row>
        <row r="1261">
          <cell r="E1261">
            <v>0</v>
          </cell>
          <cell r="K1261">
            <v>0</v>
          </cell>
          <cell r="M1261">
            <v>0</v>
          </cell>
          <cell r="N1261">
            <v>0</v>
          </cell>
        </row>
        <row r="1262">
          <cell r="E1262">
            <v>0</v>
          </cell>
          <cell r="K1262">
            <v>0</v>
          </cell>
          <cell r="M1262">
            <v>0</v>
          </cell>
          <cell r="N1262">
            <v>0</v>
          </cell>
        </row>
        <row r="1263">
          <cell r="E1263">
            <v>0</v>
          </cell>
          <cell r="K1263">
            <v>0</v>
          </cell>
          <cell r="M1263">
            <v>0</v>
          </cell>
          <cell r="N1263">
            <v>0</v>
          </cell>
        </row>
        <row r="1264">
          <cell r="E1264">
            <v>0</v>
          </cell>
          <cell r="K1264">
            <v>0</v>
          </cell>
          <cell r="M1264">
            <v>0</v>
          </cell>
          <cell r="N1264">
            <v>0</v>
          </cell>
        </row>
        <row r="1265">
          <cell r="E1265">
            <v>0</v>
          </cell>
          <cell r="K1265">
            <v>0</v>
          </cell>
          <cell r="M1265">
            <v>0</v>
          </cell>
          <cell r="N1265">
            <v>0</v>
          </cell>
        </row>
        <row r="1266">
          <cell r="E1266">
            <v>0</v>
          </cell>
          <cell r="K1266">
            <v>0</v>
          </cell>
          <cell r="M1266">
            <v>0</v>
          </cell>
          <cell r="N1266">
            <v>0</v>
          </cell>
        </row>
        <row r="1267">
          <cell r="E1267">
            <v>0</v>
          </cell>
          <cell r="K1267">
            <v>0</v>
          </cell>
          <cell r="M1267">
            <v>0</v>
          </cell>
          <cell r="N1267">
            <v>0</v>
          </cell>
        </row>
        <row r="1268">
          <cell r="E1268">
            <v>0</v>
          </cell>
          <cell r="K1268">
            <v>0</v>
          </cell>
          <cell r="M1268">
            <v>0</v>
          </cell>
          <cell r="N1268">
            <v>0</v>
          </cell>
        </row>
        <row r="1269">
          <cell r="E1269">
            <v>0</v>
          </cell>
          <cell r="K1269">
            <v>0</v>
          </cell>
          <cell r="M1269">
            <v>0</v>
          </cell>
          <cell r="N1269">
            <v>0</v>
          </cell>
        </row>
        <row r="1270">
          <cell r="E1270">
            <v>0</v>
          </cell>
          <cell r="K1270">
            <v>0</v>
          </cell>
          <cell r="M1270">
            <v>0</v>
          </cell>
          <cell r="N1270">
            <v>0</v>
          </cell>
        </row>
        <row r="1271">
          <cell r="E1271">
            <v>0</v>
          </cell>
          <cell r="K1271">
            <v>0</v>
          </cell>
          <cell r="M1271">
            <v>0</v>
          </cell>
          <cell r="N1271">
            <v>0</v>
          </cell>
        </row>
        <row r="1272">
          <cell r="E1272">
            <v>0</v>
          </cell>
          <cell r="K1272">
            <v>0</v>
          </cell>
          <cell r="M1272">
            <v>0</v>
          </cell>
          <cell r="N1272">
            <v>0</v>
          </cell>
        </row>
        <row r="1273">
          <cell r="E1273">
            <v>0</v>
          </cell>
          <cell r="K1273">
            <v>0</v>
          </cell>
          <cell r="M1273">
            <v>0</v>
          </cell>
          <cell r="N1273">
            <v>0</v>
          </cell>
        </row>
        <row r="1274">
          <cell r="E1274">
            <v>0</v>
          </cell>
          <cell r="K1274">
            <v>0</v>
          </cell>
          <cell r="M1274">
            <v>0</v>
          </cell>
          <cell r="N1274">
            <v>0</v>
          </cell>
        </row>
        <row r="1275">
          <cell r="E1275">
            <v>0</v>
          </cell>
          <cell r="K1275">
            <v>0</v>
          </cell>
          <cell r="M1275">
            <v>0</v>
          </cell>
          <cell r="N1275">
            <v>0</v>
          </cell>
        </row>
        <row r="1276">
          <cell r="E1276">
            <v>0</v>
          </cell>
          <cell r="K1276">
            <v>0</v>
          </cell>
          <cell r="M1276">
            <v>0</v>
          </cell>
          <cell r="N1276">
            <v>0</v>
          </cell>
        </row>
        <row r="1277">
          <cell r="E1277">
            <v>0</v>
          </cell>
          <cell r="K1277">
            <v>0</v>
          </cell>
          <cell r="M1277">
            <v>0</v>
          </cell>
          <cell r="N1277">
            <v>0</v>
          </cell>
        </row>
        <row r="1278">
          <cell r="E1278">
            <v>0</v>
          </cell>
          <cell r="K1278">
            <v>0</v>
          </cell>
          <cell r="M1278">
            <v>0</v>
          </cell>
          <cell r="N1278">
            <v>0</v>
          </cell>
        </row>
        <row r="1279">
          <cell r="E1279">
            <v>0</v>
          </cell>
          <cell r="K1279">
            <v>0</v>
          </cell>
          <cell r="M1279">
            <v>0</v>
          </cell>
          <cell r="N1279">
            <v>0</v>
          </cell>
        </row>
        <row r="1280">
          <cell r="E1280">
            <v>0</v>
          </cell>
          <cell r="K1280">
            <v>0</v>
          </cell>
          <cell r="M1280">
            <v>0</v>
          </cell>
          <cell r="N1280">
            <v>0</v>
          </cell>
        </row>
        <row r="1281">
          <cell r="E1281">
            <v>0</v>
          </cell>
          <cell r="K1281">
            <v>0</v>
          </cell>
          <cell r="M1281">
            <v>0</v>
          </cell>
          <cell r="N1281">
            <v>0</v>
          </cell>
        </row>
        <row r="1282">
          <cell r="E1282">
            <v>0</v>
          </cell>
          <cell r="K1282">
            <v>0</v>
          </cell>
          <cell r="M1282">
            <v>0</v>
          </cell>
          <cell r="N1282">
            <v>0</v>
          </cell>
        </row>
        <row r="1283">
          <cell r="E1283">
            <v>0</v>
          </cell>
          <cell r="K1283">
            <v>0</v>
          </cell>
          <cell r="M1283">
            <v>0</v>
          </cell>
          <cell r="N1283">
            <v>0</v>
          </cell>
        </row>
        <row r="1284">
          <cell r="E1284">
            <v>0</v>
          </cell>
          <cell r="K1284">
            <v>0</v>
          </cell>
          <cell r="M1284">
            <v>0</v>
          </cell>
          <cell r="N1284">
            <v>0</v>
          </cell>
        </row>
        <row r="1285">
          <cell r="E1285">
            <v>0</v>
          </cell>
          <cell r="K1285">
            <v>0</v>
          </cell>
          <cell r="M1285">
            <v>0</v>
          </cell>
          <cell r="N1285">
            <v>0</v>
          </cell>
        </row>
        <row r="1286">
          <cell r="E1286">
            <v>0</v>
          </cell>
          <cell r="K1286">
            <v>0</v>
          </cell>
          <cell r="M1286">
            <v>0</v>
          </cell>
          <cell r="N1286">
            <v>0</v>
          </cell>
        </row>
        <row r="1287">
          <cell r="E1287">
            <v>0</v>
          </cell>
          <cell r="K1287">
            <v>0</v>
          </cell>
          <cell r="M1287">
            <v>0</v>
          </cell>
          <cell r="N1287">
            <v>0</v>
          </cell>
        </row>
        <row r="1288">
          <cell r="E1288">
            <v>0</v>
          </cell>
          <cell r="K1288">
            <v>0</v>
          </cell>
          <cell r="M1288">
            <v>0</v>
          </cell>
          <cell r="N1288">
            <v>0</v>
          </cell>
        </row>
        <row r="1289">
          <cell r="E1289">
            <v>0</v>
          </cell>
          <cell r="K1289">
            <v>0</v>
          </cell>
          <cell r="M1289">
            <v>0</v>
          </cell>
          <cell r="N1289">
            <v>0</v>
          </cell>
        </row>
        <row r="1290">
          <cell r="E1290">
            <v>0</v>
          </cell>
          <cell r="K1290">
            <v>0</v>
          </cell>
          <cell r="M1290">
            <v>0</v>
          </cell>
          <cell r="N1290">
            <v>0</v>
          </cell>
        </row>
        <row r="1291">
          <cell r="E1291">
            <v>0</v>
          </cell>
          <cell r="K1291">
            <v>0</v>
          </cell>
          <cell r="M1291">
            <v>0</v>
          </cell>
          <cell r="N1291">
            <v>0</v>
          </cell>
        </row>
        <row r="1292">
          <cell r="E1292">
            <v>0</v>
          </cell>
          <cell r="K1292">
            <v>0</v>
          </cell>
          <cell r="M1292">
            <v>0</v>
          </cell>
          <cell r="N1292">
            <v>0</v>
          </cell>
        </row>
        <row r="1293">
          <cell r="E1293">
            <v>0</v>
          </cell>
          <cell r="K1293">
            <v>0</v>
          </cell>
          <cell r="M1293">
            <v>0</v>
          </cell>
          <cell r="N1293">
            <v>0</v>
          </cell>
        </row>
        <row r="1294">
          <cell r="E1294">
            <v>0</v>
          </cell>
          <cell r="K1294">
            <v>0</v>
          </cell>
          <cell r="M1294">
            <v>0</v>
          </cell>
          <cell r="N1294">
            <v>0</v>
          </cell>
        </row>
        <row r="1295">
          <cell r="E1295">
            <v>0</v>
          </cell>
          <cell r="K1295">
            <v>0</v>
          </cell>
          <cell r="M1295">
            <v>0</v>
          </cell>
          <cell r="N1295">
            <v>0</v>
          </cell>
        </row>
        <row r="1296">
          <cell r="E1296">
            <v>0</v>
          </cell>
          <cell r="K1296">
            <v>0</v>
          </cell>
          <cell r="M1296">
            <v>0</v>
          </cell>
          <cell r="N1296">
            <v>0</v>
          </cell>
        </row>
        <row r="1297">
          <cell r="E1297">
            <v>0</v>
          </cell>
          <cell r="K1297">
            <v>0</v>
          </cell>
          <cell r="M1297">
            <v>0</v>
          </cell>
          <cell r="N1297">
            <v>0</v>
          </cell>
        </row>
        <row r="1298">
          <cell r="E1298">
            <v>0</v>
          </cell>
          <cell r="K1298">
            <v>0</v>
          </cell>
          <cell r="M1298">
            <v>0</v>
          </cell>
          <cell r="N1298">
            <v>0</v>
          </cell>
        </row>
        <row r="1299">
          <cell r="E1299">
            <v>0</v>
          </cell>
          <cell r="K1299">
            <v>0</v>
          </cell>
          <cell r="M1299">
            <v>0</v>
          </cell>
          <cell r="N1299">
            <v>0</v>
          </cell>
        </row>
        <row r="1300">
          <cell r="E1300">
            <v>0</v>
          </cell>
          <cell r="K1300">
            <v>0</v>
          </cell>
          <cell r="M1300">
            <v>0</v>
          </cell>
          <cell r="N1300">
            <v>0</v>
          </cell>
        </row>
        <row r="1301">
          <cell r="E1301">
            <v>0</v>
          </cell>
          <cell r="K1301">
            <v>0</v>
          </cell>
          <cell r="M1301">
            <v>0</v>
          </cell>
          <cell r="N1301">
            <v>0</v>
          </cell>
        </row>
        <row r="1302">
          <cell r="E1302">
            <v>0</v>
          </cell>
          <cell r="K1302">
            <v>0</v>
          </cell>
          <cell r="M1302">
            <v>0</v>
          </cell>
          <cell r="N1302">
            <v>0</v>
          </cell>
        </row>
        <row r="1303">
          <cell r="E1303">
            <v>0</v>
          </cell>
          <cell r="K1303">
            <v>0</v>
          </cell>
          <cell r="M1303">
            <v>0</v>
          </cell>
          <cell r="N1303">
            <v>0</v>
          </cell>
        </row>
        <row r="1304">
          <cell r="E1304">
            <v>0</v>
          </cell>
          <cell r="K1304">
            <v>0</v>
          </cell>
          <cell r="M1304">
            <v>0</v>
          </cell>
          <cell r="N1304">
            <v>0</v>
          </cell>
        </row>
        <row r="1305">
          <cell r="E1305">
            <v>0</v>
          </cell>
          <cell r="K1305">
            <v>0</v>
          </cell>
          <cell r="M1305">
            <v>0</v>
          </cell>
          <cell r="N1305">
            <v>0</v>
          </cell>
        </row>
        <row r="1306">
          <cell r="E1306">
            <v>0</v>
          </cell>
          <cell r="K1306">
            <v>0</v>
          </cell>
          <cell r="M1306">
            <v>0</v>
          </cell>
          <cell r="N1306">
            <v>0</v>
          </cell>
        </row>
        <row r="1307">
          <cell r="E1307">
            <v>0</v>
          </cell>
          <cell r="K1307">
            <v>0</v>
          </cell>
          <cell r="M1307">
            <v>0</v>
          </cell>
          <cell r="N1307">
            <v>0</v>
          </cell>
        </row>
        <row r="1308">
          <cell r="E1308">
            <v>0</v>
          </cell>
          <cell r="K1308">
            <v>0</v>
          </cell>
          <cell r="M1308">
            <v>0</v>
          </cell>
          <cell r="N1308">
            <v>0</v>
          </cell>
        </row>
        <row r="1309">
          <cell r="E1309">
            <v>0</v>
          </cell>
          <cell r="K1309">
            <v>0</v>
          </cell>
          <cell r="M1309">
            <v>0</v>
          </cell>
          <cell r="N1309">
            <v>0</v>
          </cell>
        </row>
        <row r="1310">
          <cell r="E1310">
            <v>0</v>
          </cell>
          <cell r="K1310">
            <v>0</v>
          </cell>
          <cell r="M1310">
            <v>0</v>
          </cell>
          <cell r="N1310">
            <v>0</v>
          </cell>
        </row>
        <row r="1311">
          <cell r="E1311">
            <v>0</v>
          </cell>
          <cell r="K1311">
            <v>0</v>
          </cell>
          <cell r="M1311">
            <v>0</v>
          </cell>
          <cell r="N1311">
            <v>0</v>
          </cell>
        </row>
        <row r="1312">
          <cell r="E1312">
            <v>0</v>
          </cell>
          <cell r="K1312">
            <v>0</v>
          </cell>
          <cell r="M1312">
            <v>0</v>
          </cell>
          <cell r="N1312">
            <v>0</v>
          </cell>
        </row>
        <row r="1313">
          <cell r="E1313">
            <v>0</v>
          </cell>
          <cell r="K1313">
            <v>0</v>
          </cell>
          <cell r="M1313">
            <v>0</v>
          </cell>
          <cell r="N1313">
            <v>0</v>
          </cell>
        </row>
        <row r="1314">
          <cell r="E1314">
            <v>0</v>
          </cell>
          <cell r="K1314">
            <v>0</v>
          </cell>
          <cell r="M1314">
            <v>0</v>
          </cell>
          <cell r="N1314">
            <v>0</v>
          </cell>
        </row>
        <row r="1315">
          <cell r="E1315">
            <v>0</v>
          </cell>
          <cell r="K1315">
            <v>0</v>
          </cell>
          <cell r="M1315">
            <v>0</v>
          </cell>
          <cell r="N1315">
            <v>0</v>
          </cell>
        </row>
        <row r="1316">
          <cell r="E1316">
            <v>0</v>
          </cell>
          <cell r="K1316">
            <v>0</v>
          </cell>
          <cell r="M1316">
            <v>0</v>
          </cell>
          <cell r="N1316">
            <v>0</v>
          </cell>
        </row>
        <row r="1317">
          <cell r="E1317">
            <v>0</v>
          </cell>
          <cell r="K1317">
            <v>0</v>
          </cell>
          <cell r="M1317">
            <v>0</v>
          </cell>
          <cell r="N1317">
            <v>0</v>
          </cell>
        </row>
        <row r="1318">
          <cell r="E1318">
            <v>0</v>
          </cell>
          <cell r="K1318">
            <v>0</v>
          </cell>
          <cell r="M1318">
            <v>0</v>
          </cell>
          <cell r="N1318">
            <v>0</v>
          </cell>
        </row>
        <row r="1319">
          <cell r="E1319">
            <v>0</v>
          </cell>
          <cell r="K1319">
            <v>0</v>
          </cell>
          <cell r="M1319">
            <v>0</v>
          </cell>
          <cell r="N1319">
            <v>0</v>
          </cell>
        </row>
        <row r="1320">
          <cell r="E1320">
            <v>0</v>
          </cell>
          <cell r="K1320">
            <v>0</v>
          </cell>
          <cell r="M1320">
            <v>0</v>
          </cell>
          <cell r="N1320">
            <v>0</v>
          </cell>
        </row>
        <row r="1321">
          <cell r="E1321">
            <v>0</v>
          </cell>
          <cell r="K1321">
            <v>0</v>
          </cell>
          <cell r="M1321">
            <v>0</v>
          </cell>
          <cell r="N1321">
            <v>0</v>
          </cell>
        </row>
        <row r="1322">
          <cell r="E1322">
            <v>0</v>
          </cell>
          <cell r="K1322">
            <v>0</v>
          </cell>
          <cell r="M1322">
            <v>0</v>
          </cell>
          <cell r="N1322">
            <v>0</v>
          </cell>
        </row>
        <row r="1323">
          <cell r="E1323">
            <v>0</v>
          </cell>
          <cell r="K1323">
            <v>0</v>
          </cell>
          <cell r="M1323">
            <v>0</v>
          </cell>
          <cell r="N1323">
            <v>0</v>
          </cell>
        </row>
        <row r="1324">
          <cell r="E1324">
            <v>0</v>
          </cell>
          <cell r="K1324">
            <v>0</v>
          </cell>
          <cell r="M1324">
            <v>0</v>
          </cell>
          <cell r="N1324">
            <v>0</v>
          </cell>
        </row>
        <row r="1325">
          <cell r="E1325">
            <v>0</v>
          </cell>
          <cell r="K1325">
            <v>0</v>
          </cell>
          <cell r="M1325">
            <v>0</v>
          </cell>
          <cell r="N1325">
            <v>0</v>
          </cell>
        </row>
        <row r="1326">
          <cell r="E1326">
            <v>0</v>
          </cell>
          <cell r="K1326">
            <v>0</v>
          </cell>
          <cell r="M1326">
            <v>0</v>
          </cell>
          <cell r="N1326">
            <v>0</v>
          </cell>
        </row>
        <row r="1327">
          <cell r="E1327">
            <v>0</v>
          </cell>
          <cell r="K1327">
            <v>0</v>
          </cell>
          <cell r="M1327">
            <v>0</v>
          </cell>
          <cell r="N1327">
            <v>0</v>
          </cell>
        </row>
        <row r="1328">
          <cell r="E1328">
            <v>0</v>
          </cell>
          <cell r="K1328">
            <v>0</v>
          </cell>
          <cell r="M1328">
            <v>0</v>
          </cell>
          <cell r="N1328">
            <v>0</v>
          </cell>
        </row>
        <row r="1329">
          <cell r="E1329">
            <v>0</v>
          </cell>
          <cell r="K1329">
            <v>0</v>
          </cell>
          <cell r="M1329">
            <v>0</v>
          </cell>
          <cell r="N1329">
            <v>0</v>
          </cell>
        </row>
        <row r="1330">
          <cell r="E1330">
            <v>0</v>
          </cell>
          <cell r="K1330">
            <v>0</v>
          </cell>
          <cell r="M1330">
            <v>0</v>
          </cell>
          <cell r="N1330">
            <v>0</v>
          </cell>
        </row>
        <row r="1331">
          <cell r="E1331">
            <v>0</v>
          </cell>
          <cell r="K1331">
            <v>0</v>
          </cell>
          <cell r="M1331">
            <v>0</v>
          </cell>
          <cell r="N1331">
            <v>0</v>
          </cell>
        </row>
        <row r="1332">
          <cell r="E1332">
            <v>0</v>
          </cell>
          <cell r="K1332">
            <v>0</v>
          </cell>
          <cell r="M1332">
            <v>0</v>
          </cell>
          <cell r="N1332">
            <v>0</v>
          </cell>
        </row>
        <row r="1333">
          <cell r="E1333">
            <v>0</v>
          </cell>
          <cell r="K1333">
            <v>0</v>
          </cell>
          <cell r="M1333">
            <v>0</v>
          </cell>
          <cell r="N1333">
            <v>0</v>
          </cell>
        </row>
        <row r="1334">
          <cell r="E1334">
            <v>0</v>
          </cell>
          <cell r="K1334">
            <v>0</v>
          </cell>
          <cell r="M1334">
            <v>0</v>
          </cell>
          <cell r="N1334">
            <v>0</v>
          </cell>
        </row>
        <row r="1335">
          <cell r="E1335">
            <v>0</v>
          </cell>
          <cell r="K1335">
            <v>0</v>
          </cell>
          <cell r="M1335">
            <v>0</v>
          </cell>
          <cell r="N1335">
            <v>0</v>
          </cell>
        </row>
        <row r="1336">
          <cell r="E1336">
            <v>0</v>
          </cell>
          <cell r="K1336">
            <v>0</v>
          </cell>
          <cell r="M1336">
            <v>0</v>
          </cell>
          <cell r="N1336">
            <v>0</v>
          </cell>
        </row>
        <row r="1337">
          <cell r="E1337">
            <v>0</v>
          </cell>
          <cell r="K1337">
            <v>0</v>
          </cell>
          <cell r="M1337">
            <v>0</v>
          </cell>
          <cell r="N1337">
            <v>0</v>
          </cell>
        </row>
        <row r="1338">
          <cell r="E1338">
            <v>0</v>
          </cell>
          <cell r="K1338">
            <v>0</v>
          </cell>
          <cell r="M1338">
            <v>0</v>
          </cell>
          <cell r="N1338">
            <v>0</v>
          </cell>
        </row>
        <row r="1339">
          <cell r="E1339">
            <v>0</v>
          </cell>
          <cell r="K1339">
            <v>0</v>
          </cell>
          <cell r="M1339">
            <v>0</v>
          </cell>
          <cell r="N1339">
            <v>0</v>
          </cell>
        </row>
        <row r="1340">
          <cell r="E1340">
            <v>0</v>
          </cell>
          <cell r="K1340">
            <v>0</v>
          </cell>
          <cell r="M1340">
            <v>0</v>
          </cell>
          <cell r="N1340">
            <v>0</v>
          </cell>
        </row>
        <row r="1341">
          <cell r="E1341">
            <v>0</v>
          </cell>
          <cell r="K1341">
            <v>0</v>
          </cell>
          <cell r="M1341">
            <v>0</v>
          </cell>
          <cell r="N1341">
            <v>0</v>
          </cell>
        </row>
        <row r="1342">
          <cell r="E1342">
            <v>0</v>
          </cell>
          <cell r="K1342">
            <v>0</v>
          </cell>
          <cell r="M1342">
            <v>0</v>
          </cell>
          <cell r="N1342">
            <v>0</v>
          </cell>
        </row>
        <row r="1343">
          <cell r="E1343">
            <v>0</v>
          </cell>
          <cell r="K1343">
            <v>0</v>
          </cell>
          <cell r="M1343">
            <v>0</v>
          </cell>
          <cell r="N1343">
            <v>0</v>
          </cell>
        </row>
        <row r="1344">
          <cell r="E1344">
            <v>0</v>
          </cell>
          <cell r="K1344">
            <v>0</v>
          </cell>
          <cell r="M1344">
            <v>0</v>
          </cell>
          <cell r="N1344">
            <v>0</v>
          </cell>
        </row>
        <row r="1345">
          <cell r="E1345">
            <v>0</v>
          </cell>
          <cell r="K1345">
            <v>0</v>
          </cell>
          <cell r="M1345">
            <v>0</v>
          </cell>
          <cell r="N1345">
            <v>0</v>
          </cell>
        </row>
        <row r="1346">
          <cell r="E1346">
            <v>0</v>
          </cell>
          <cell r="K1346">
            <v>0</v>
          </cell>
          <cell r="M1346">
            <v>0</v>
          </cell>
          <cell r="N1346">
            <v>0</v>
          </cell>
        </row>
        <row r="1347">
          <cell r="E1347">
            <v>0</v>
          </cell>
          <cell r="K1347">
            <v>0</v>
          </cell>
          <cell r="M1347">
            <v>0</v>
          </cell>
          <cell r="N1347">
            <v>0</v>
          </cell>
        </row>
        <row r="1348">
          <cell r="E1348">
            <v>0</v>
          </cell>
          <cell r="K1348">
            <v>0</v>
          </cell>
          <cell r="M1348">
            <v>0</v>
          </cell>
          <cell r="N1348">
            <v>0</v>
          </cell>
        </row>
        <row r="1349">
          <cell r="E1349">
            <v>0</v>
          </cell>
          <cell r="K1349">
            <v>0</v>
          </cell>
          <cell r="M1349">
            <v>0</v>
          </cell>
          <cell r="N1349">
            <v>0</v>
          </cell>
        </row>
        <row r="1350">
          <cell r="E1350">
            <v>0</v>
          </cell>
          <cell r="K1350">
            <v>0</v>
          </cell>
          <cell r="M1350">
            <v>0</v>
          </cell>
          <cell r="N1350">
            <v>0</v>
          </cell>
        </row>
        <row r="1351">
          <cell r="E1351">
            <v>0</v>
          </cell>
          <cell r="K1351">
            <v>0</v>
          </cell>
          <cell r="M1351">
            <v>0</v>
          </cell>
          <cell r="N1351">
            <v>0</v>
          </cell>
        </row>
        <row r="1352">
          <cell r="E1352">
            <v>0</v>
          </cell>
          <cell r="K1352">
            <v>0</v>
          </cell>
          <cell r="M1352">
            <v>0</v>
          </cell>
          <cell r="N1352">
            <v>0</v>
          </cell>
        </row>
        <row r="1353">
          <cell r="E1353">
            <v>0</v>
          </cell>
          <cell r="K1353">
            <v>0</v>
          </cell>
          <cell r="M1353">
            <v>0</v>
          </cell>
          <cell r="N1353">
            <v>0</v>
          </cell>
        </row>
        <row r="1354">
          <cell r="E1354">
            <v>0</v>
          </cell>
          <cell r="K1354">
            <v>0</v>
          </cell>
          <cell r="M1354">
            <v>0</v>
          </cell>
          <cell r="N1354">
            <v>0</v>
          </cell>
        </row>
        <row r="1355">
          <cell r="E1355">
            <v>0</v>
          </cell>
          <cell r="K1355">
            <v>0</v>
          </cell>
          <cell r="M1355">
            <v>0</v>
          </cell>
          <cell r="N1355">
            <v>0</v>
          </cell>
        </row>
        <row r="1356">
          <cell r="E1356">
            <v>0</v>
          </cell>
          <cell r="K1356">
            <v>0</v>
          </cell>
          <cell r="M1356">
            <v>0</v>
          </cell>
          <cell r="N1356">
            <v>0</v>
          </cell>
        </row>
        <row r="1357">
          <cell r="E1357">
            <v>0</v>
          </cell>
          <cell r="K1357">
            <v>0</v>
          </cell>
          <cell r="M1357">
            <v>0</v>
          </cell>
          <cell r="N1357">
            <v>0</v>
          </cell>
        </row>
        <row r="1358">
          <cell r="E1358">
            <v>0</v>
          </cell>
          <cell r="K1358">
            <v>0</v>
          </cell>
          <cell r="M1358">
            <v>0</v>
          </cell>
          <cell r="N1358">
            <v>0</v>
          </cell>
        </row>
        <row r="1359">
          <cell r="E1359">
            <v>0</v>
          </cell>
          <cell r="K1359">
            <v>0</v>
          </cell>
          <cell r="M1359">
            <v>0</v>
          </cell>
          <cell r="N1359">
            <v>0</v>
          </cell>
        </row>
        <row r="1360">
          <cell r="E1360">
            <v>0</v>
          </cell>
          <cell r="K1360">
            <v>0</v>
          </cell>
          <cell r="M1360">
            <v>0</v>
          </cell>
          <cell r="N1360">
            <v>0</v>
          </cell>
        </row>
        <row r="1361">
          <cell r="E1361">
            <v>0</v>
          </cell>
          <cell r="K1361">
            <v>0</v>
          </cell>
          <cell r="M1361">
            <v>0</v>
          </cell>
          <cell r="N1361">
            <v>0</v>
          </cell>
        </row>
        <row r="1362">
          <cell r="E1362">
            <v>0</v>
          </cell>
          <cell r="K1362">
            <v>0</v>
          </cell>
          <cell r="M1362">
            <v>0</v>
          </cell>
          <cell r="N1362">
            <v>0</v>
          </cell>
        </row>
        <row r="1363">
          <cell r="E1363">
            <v>0</v>
          </cell>
          <cell r="K1363">
            <v>0</v>
          </cell>
          <cell r="M1363">
            <v>0</v>
          </cell>
          <cell r="N1363">
            <v>0</v>
          </cell>
        </row>
        <row r="1364">
          <cell r="E1364">
            <v>0</v>
          </cell>
          <cell r="K1364">
            <v>0</v>
          </cell>
          <cell r="M1364">
            <v>0</v>
          </cell>
          <cell r="N1364">
            <v>0</v>
          </cell>
        </row>
        <row r="1365">
          <cell r="E1365">
            <v>0</v>
          </cell>
          <cell r="K1365">
            <v>0</v>
          </cell>
          <cell r="M1365">
            <v>0</v>
          </cell>
          <cell r="N1365">
            <v>0</v>
          </cell>
        </row>
        <row r="1366">
          <cell r="E1366">
            <v>0</v>
          </cell>
          <cell r="K1366">
            <v>0</v>
          </cell>
          <cell r="M1366">
            <v>0</v>
          </cell>
          <cell r="N1366">
            <v>0</v>
          </cell>
        </row>
        <row r="1367">
          <cell r="E1367">
            <v>0</v>
          </cell>
          <cell r="K1367">
            <v>0</v>
          </cell>
          <cell r="M1367">
            <v>0</v>
          </cell>
          <cell r="N1367">
            <v>0</v>
          </cell>
        </row>
        <row r="1368">
          <cell r="E1368">
            <v>0</v>
          </cell>
          <cell r="K1368">
            <v>0</v>
          </cell>
          <cell r="M1368">
            <v>0</v>
          </cell>
          <cell r="N1368">
            <v>0</v>
          </cell>
        </row>
        <row r="1369">
          <cell r="E1369">
            <v>0</v>
          </cell>
          <cell r="K1369">
            <v>0</v>
          </cell>
          <cell r="M1369">
            <v>0</v>
          </cell>
          <cell r="N1369">
            <v>0</v>
          </cell>
        </row>
        <row r="1370">
          <cell r="E1370">
            <v>0</v>
          </cell>
          <cell r="K1370">
            <v>0</v>
          </cell>
          <cell r="M1370">
            <v>0</v>
          </cell>
          <cell r="N1370">
            <v>0</v>
          </cell>
        </row>
        <row r="1371">
          <cell r="E1371">
            <v>0</v>
          </cell>
          <cell r="K1371">
            <v>0</v>
          </cell>
          <cell r="M1371">
            <v>0</v>
          </cell>
          <cell r="N1371">
            <v>0</v>
          </cell>
        </row>
        <row r="1372">
          <cell r="E1372">
            <v>0</v>
          </cell>
          <cell r="K1372">
            <v>0</v>
          </cell>
          <cell r="M1372">
            <v>0</v>
          </cell>
          <cell r="N1372">
            <v>0</v>
          </cell>
        </row>
        <row r="1373">
          <cell r="E1373">
            <v>0</v>
          </cell>
          <cell r="K1373">
            <v>0</v>
          </cell>
          <cell r="M1373">
            <v>0</v>
          </cell>
          <cell r="N1373">
            <v>0</v>
          </cell>
        </row>
        <row r="1374">
          <cell r="E1374">
            <v>0</v>
          </cell>
          <cell r="K1374">
            <v>0</v>
          </cell>
          <cell r="M1374">
            <v>0</v>
          </cell>
          <cell r="N1374">
            <v>0</v>
          </cell>
        </row>
        <row r="1375">
          <cell r="E1375">
            <v>0</v>
          </cell>
          <cell r="K1375">
            <v>0</v>
          </cell>
          <cell r="M1375">
            <v>0</v>
          </cell>
          <cell r="N1375">
            <v>0</v>
          </cell>
        </row>
        <row r="1376">
          <cell r="E1376">
            <v>0</v>
          </cell>
          <cell r="K1376">
            <v>0</v>
          </cell>
          <cell r="M1376">
            <v>0</v>
          </cell>
          <cell r="N1376">
            <v>0</v>
          </cell>
        </row>
        <row r="1377">
          <cell r="E1377">
            <v>0</v>
          </cell>
          <cell r="K1377">
            <v>0</v>
          </cell>
          <cell r="M1377">
            <v>0</v>
          </cell>
          <cell r="N1377">
            <v>0</v>
          </cell>
        </row>
        <row r="1378">
          <cell r="E1378">
            <v>0</v>
          </cell>
          <cell r="K1378">
            <v>0</v>
          </cell>
          <cell r="M1378">
            <v>0</v>
          </cell>
          <cell r="N1378">
            <v>0</v>
          </cell>
        </row>
        <row r="1379">
          <cell r="E1379">
            <v>0</v>
          </cell>
          <cell r="K1379">
            <v>0</v>
          </cell>
          <cell r="M1379">
            <v>0</v>
          </cell>
          <cell r="N1379">
            <v>0</v>
          </cell>
        </row>
        <row r="1380">
          <cell r="E1380">
            <v>0</v>
          </cell>
          <cell r="K1380">
            <v>0</v>
          </cell>
          <cell r="M1380">
            <v>0</v>
          </cell>
          <cell r="N1380">
            <v>0</v>
          </cell>
        </row>
        <row r="1381">
          <cell r="E1381">
            <v>0</v>
          </cell>
          <cell r="K1381">
            <v>0</v>
          </cell>
          <cell r="M1381">
            <v>0</v>
          </cell>
          <cell r="N1381">
            <v>0</v>
          </cell>
        </row>
        <row r="1382">
          <cell r="E1382">
            <v>0</v>
          </cell>
          <cell r="K1382">
            <v>0</v>
          </cell>
          <cell r="M1382">
            <v>0</v>
          </cell>
          <cell r="N1382">
            <v>0</v>
          </cell>
        </row>
        <row r="1383">
          <cell r="E1383">
            <v>0</v>
          </cell>
          <cell r="K1383">
            <v>0</v>
          </cell>
          <cell r="M1383">
            <v>0</v>
          </cell>
          <cell r="N1383">
            <v>0</v>
          </cell>
        </row>
        <row r="1384">
          <cell r="E1384">
            <v>0</v>
          </cell>
          <cell r="K1384">
            <v>0</v>
          </cell>
          <cell r="M1384">
            <v>0</v>
          </cell>
          <cell r="N1384">
            <v>0</v>
          </cell>
        </row>
        <row r="1385">
          <cell r="E1385">
            <v>0</v>
          </cell>
          <cell r="K1385">
            <v>0</v>
          </cell>
          <cell r="M1385">
            <v>0</v>
          </cell>
          <cell r="N1385">
            <v>0</v>
          </cell>
        </row>
        <row r="1386">
          <cell r="E1386">
            <v>0</v>
          </cell>
          <cell r="K1386">
            <v>0</v>
          </cell>
          <cell r="M1386">
            <v>0</v>
          </cell>
          <cell r="N1386">
            <v>0</v>
          </cell>
        </row>
        <row r="1387">
          <cell r="E1387">
            <v>0</v>
          </cell>
          <cell r="K1387">
            <v>0</v>
          </cell>
          <cell r="M1387">
            <v>0</v>
          </cell>
          <cell r="N1387">
            <v>0</v>
          </cell>
        </row>
        <row r="1388">
          <cell r="E1388">
            <v>0</v>
          </cell>
          <cell r="K1388">
            <v>0</v>
          </cell>
          <cell r="M1388">
            <v>0</v>
          </cell>
          <cell r="N1388">
            <v>0</v>
          </cell>
        </row>
        <row r="1389">
          <cell r="E1389">
            <v>0</v>
          </cell>
          <cell r="K1389">
            <v>0</v>
          </cell>
          <cell r="M1389">
            <v>0</v>
          </cell>
          <cell r="N1389">
            <v>0</v>
          </cell>
        </row>
        <row r="1390">
          <cell r="E1390">
            <v>0</v>
          </cell>
          <cell r="K1390">
            <v>0</v>
          </cell>
          <cell r="M1390">
            <v>0</v>
          </cell>
          <cell r="N1390">
            <v>0</v>
          </cell>
        </row>
        <row r="1391">
          <cell r="E1391">
            <v>0</v>
          </cell>
          <cell r="K1391">
            <v>0</v>
          </cell>
          <cell r="M1391">
            <v>0</v>
          </cell>
          <cell r="N1391">
            <v>0</v>
          </cell>
        </row>
        <row r="1392">
          <cell r="E1392">
            <v>0</v>
          </cell>
          <cell r="K1392">
            <v>0</v>
          </cell>
          <cell r="M1392">
            <v>0</v>
          </cell>
          <cell r="N1392">
            <v>0</v>
          </cell>
        </row>
        <row r="1393">
          <cell r="E1393">
            <v>0</v>
          </cell>
          <cell r="K1393">
            <v>0</v>
          </cell>
          <cell r="M1393">
            <v>0</v>
          </cell>
          <cell r="N1393">
            <v>0</v>
          </cell>
        </row>
        <row r="1394">
          <cell r="E1394">
            <v>0</v>
          </cell>
          <cell r="K1394">
            <v>0</v>
          </cell>
          <cell r="M1394">
            <v>0</v>
          </cell>
          <cell r="N1394">
            <v>0</v>
          </cell>
        </row>
        <row r="1395">
          <cell r="E1395">
            <v>0</v>
          </cell>
          <cell r="K1395">
            <v>0</v>
          </cell>
          <cell r="M1395">
            <v>0</v>
          </cell>
          <cell r="N1395">
            <v>0</v>
          </cell>
        </row>
        <row r="1396">
          <cell r="E1396">
            <v>0</v>
          </cell>
          <cell r="K1396">
            <v>0</v>
          </cell>
          <cell r="M1396">
            <v>0</v>
          </cell>
          <cell r="N1396">
            <v>0</v>
          </cell>
        </row>
        <row r="1397">
          <cell r="E1397">
            <v>0</v>
          </cell>
          <cell r="K1397">
            <v>0</v>
          </cell>
          <cell r="M1397">
            <v>0</v>
          </cell>
          <cell r="N1397">
            <v>0</v>
          </cell>
        </row>
        <row r="1398">
          <cell r="E1398">
            <v>0</v>
          </cell>
          <cell r="K1398">
            <v>0</v>
          </cell>
          <cell r="M1398">
            <v>0</v>
          </cell>
          <cell r="N1398">
            <v>0</v>
          </cell>
        </row>
        <row r="1399">
          <cell r="E1399">
            <v>0</v>
          </cell>
          <cell r="K1399">
            <v>0</v>
          </cell>
          <cell r="M1399">
            <v>0</v>
          </cell>
          <cell r="N1399">
            <v>0</v>
          </cell>
        </row>
        <row r="1400">
          <cell r="E1400">
            <v>0</v>
          </cell>
          <cell r="K1400">
            <v>0</v>
          </cell>
          <cell r="M1400">
            <v>0</v>
          </cell>
          <cell r="N1400">
            <v>0</v>
          </cell>
        </row>
        <row r="1401">
          <cell r="E1401">
            <v>0</v>
          </cell>
          <cell r="K1401">
            <v>0</v>
          </cell>
          <cell r="M1401">
            <v>0</v>
          </cell>
          <cell r="N1401">
            <v>0</v>
          </cell>
        </row>
        <row r="1402">
          <cell r="E1402">
            <v>0</v>
          </cell>
          <cell r="K1402">
            <v>0</v>
          </cell>
          <cell r="M1402">
            <v>0</v>
          </cell>
          <cell r="N1402">
            <v>0</v>
          </cell>
        </row>
        <row r="1403">
          <cell r="E1403">
            <v>0</v>
          </cell>
          <cell r="K1403">
            <v>0</v>
          </cell>
          <cell r="M1403">
            <v>0</v>
          </cell>
          <cell r="N1403">
            <v>0</v>
          </cell>
        </row>
        <row r="1404">
          <cell r="E1404">
            <v>0</v>
          </cell>
          <cell r="K1404">
            <v>0</v>
          </cell>
          <cell r="M1404">
            <v>0</v>
          </cell>
          <cell r="N1404">
            <v>0</v>
          </cell>
        </row>
        <row r="1405">
          <cell r="E1405">
            <v>0</v>
          </cell>
          <cell r="K1405">
            <v>0</v>
          </cell>
          <cell r="M1405">
            <v>0</v>
          </cell>
          <cell r="N1405">
            <v>0</v>
          </cell>
        </row>
        <row r="1406">
          <cell r="E1406">
            <v>0</v>
          </cell>
          <cell r="K1406">
            <v>0</v>
          </cell>
          <cell r="M1406">
            <v>0</v>
          </cell>
          <cell r="N1406">
            <v>0</v>
          </cell>
        </row>
        <row r="1407">
          <cell r="E1407">
            <v>0</v>
          </cell>
          <cell r="K1407">
            <v>0</v>
          </cell>
          <cell r="M1407">
            <v>0</v>
          </cell>
          <cell r="N1407">
            <v>0</v>
          </cell>
        </row>
        <row r="1408">
          <cell r="E1408">
            <v>0</v>
          </cell>
          <cell r="K1408">
            <v>0</v>
          </cell>
          <cell r="M1408">
            <v>0</v>
          </cell>
          <cell r="N1408">
            <v>0</v>
          </cell>
        </row>
        <row r="1409">
          <cell r="E1409">
            <v>0</v>
          </cell>
          <cell r="K1409">
            <v>0</v>
          </cell>
          <cell r="M1409">
            <v>0</v>
          </cell>
          <cell r="N1409">
            <v>0</v>
          </cell>
        </row>
        <row r="1410">
          <cell r="E1410">
            <v>0</v>
          </cell>
          <cell r="K1410">
            <v>0</v>
          </cell>
          <cell r="M1410">
            <v>0</v>
          </cell>
          <cell r="N1410">
            <v>0</v>
          </cell>
        </row>
        <row r="1411">
          <cell r="E1411">
            <v>0</v>
          </cell>
          <cell r="K1411">
            <v>0</v>
          </cell>
          <cell r="M1411">
            <v>0</v>
          </cell>
          <cell r="N1411">
            <v>0</v>
          </cell>
        </row>
        <row r="1412">
          <cell r="E1412">
            <v>0</v>
          </cell>
          <cell r="K1412">
            <v>0</v>
          </cell>
          <cell r="M1412">
            <v>0</v>
          </cell>
          <cell r="N1412">
            <v>0</v>
          </cell>
        </row>
        <row r="1413">
          <cell r="E1413">
            <v>0</v>
          </cell>
          <cell r="K1413">
            <v>0</v>
          </cell>
          <cell r="M1413">
            <v>0</v>
          </cell>
          <cell r="N1413">
            <v>0</v>
          </cell>
        </row>
        <row r="1414">
          <cell r="E1414">
            <v>0</v>
          </cell>
          <cell r="K1414">
            <v>0</v>
          </cell>
          <cell r="M1414">
            <v>0</v>
          </cell>
          <cell r="N1414">
            <v>0</v>
          </cell>
        </row>
        <row r="1415">
          <cell r="E1415">
            <v>0</v>
          </cell>
          <cell r="K1415">
            <v>0</v>
          </cell>
          <cell r="M1415">
            <v>0</v>
          </cell>
          <cell r="N1415">
            <v>0</v>
          </cell>
        </row>
        <row r="1416">
          <cell r="E1416">
            <v>0</v>
          </cell>
          <cell r="K1416">
            <v>0</v>
          </cell>
          <cell r="M1416">
            <v>0</v>
          </cell>
          <cell r="N1416">
            <v>0</v>
          </cell>
        </row>
        <row r="1417">
          <cell r="E1417">
            <v>0</v>
          </cell>
          <cell r="K1417">
            <v>0</v>
          </cell>
          <cell r="M1417">
            <v>0</v>
          </cell>
          <cell r="N1417">
            <v>0</v>
          </cell>
        </row>
        <row r="1418">
          <cell r="E1418">
            <v>0</v>
          </cell>
          <cell r="K1418">
            <v>0</v>
          </cell>
          <cell r="M1418">
            <v>0</v>
          </cell>
          <cell r="N1418">
            <v>0</v>
          </cell>
        </row>
        <row r="1419">
          <cell r="E1419">
            <v>0</v>
          </cell>
          <cell r="K1419">
            <v>0</v>
          </cell>
          <cell r="M1419">
            <v>0</v>
          </cell>
          <cell r="N1419">
            <v>0</v>
          </cell>
        </row>
        <row r="1420">
          <cell r="E1420">
            <v>0</v>
          </cell>
          <cell r="K1420">
            <v>0</v>
          </cell>
          <cell r="M1420">
            <v>0</v>
          </cell>
          <cell r="N1420">
            <v>0</v>
          </cell>
        </row>
        <row r="1421">
          <cell r="E1421">
            <v>0</v>
          </cell>
          <cell r="K1421">
            <v>0</v>
          </cell>
          <cell r="M1421">
            <v>0</v>
          </cell>
          <cell r="N1421">
            <v>0</v>
          </cell>
        </row>
        <row r="1422">
          <cell r="E1422">
            <v>0</v>
          </cell>
          <cell r="K1422">
            <v>0</v>
          </cell>
          <cell r="M1422">
            <v>0</v>
          </cell>
          <cell r="N1422">
            <v>0</v>
          </cell>
        </row>
        <row r="1423">
          <cell r="E1423">
            <v>0</v>
          </cell>
          <cell r="K1423">
            <v>0</v>
          </cell>
          <cell r="M1423">
            <v>0</v>
          </cell>
          <cell r="N1423">
            <v>0</v>
          </cell>
        </row>
        <row r="1424">
          <cell r="E1424">
            <v>0</v>
          </cell>
          <cell r="K1424">
            <v>0</v>
          </cell>
          <cell r="M1424">
            <v>0</v>
          </cell>
          <cell r="N1424">
            <v>0</v>
          </cell>
        </row>
        <row r="1425">
          <cell r="E1425">
            <v>0</v>
          </cell>
          <cell r="K1425">
            <v>0</v>
          </cell>
          <cell r="M1425">
            <v>0</v>
          </cell>
          <cell r="N1425">
            <v>0</v>
          </cell>
        </row>
        <row r="1426">
          <cell r="E1426">
            <v>0</v>
          </cell>
          <cell r="K1426">
            <v>0</v>
          </cell>
          <cell r="M1426">
            <v>0</v>
          </cell>
          <cell r="N1426">
            <v>0</v>
          </cell>
        </row>
        <row r="1427">
          <cell r="E1427">
            <v>0</v>
          </cell>
          <cell r="K1427">
            <v>0</v>
          </cell>
          <cell r="M1427">
            <v>0</v>
          </cell>
          <cell r="N1427">
            <v>0</v>
          </cell>
        </row>
        <row r="1428">
          <cell r="E1428">
            <v>0</v>
          </cell>
          <cell r="K1428">
            <v>0</v>
          </cell>
          <cell r="M1428">
            <v>0</v>
          </cell>
          <cell r="N1428">
            <v>0</v>
          </cell>
        </row>
        <row r="1429">
          <cell r="E1429">
            <v>0</v>
          </cell>
          <cell r="K1429">
            <v>0</v>
          </cell>
          <cell r="M1429">
            <v>0</v>
          </cell>
          <cell r="N1429">
            <v>0</v>
          </cell>
        </row>
        <row r="1430">
          <cell r="E1430">
            <v>0</v>
          </cell>
          <cell r="K1430">
            <v>0</v>
          </cell>
          <cell r="M1430">
            <v>0</v>
          </cell>
          <cell r="N1430">
            <v>0</v>
          </cell>
        </row>
        <row r="1431">
          <cell r="E1431">
            <v>0</v>
          </cell>
          <cell r="K1431">
            <v>0</v>
          </cell>
          <cell r="M1431">
            <v>0</v>
          </cell>
          <cell r="N1431">
            <v>0</v>
          </cell>
        </row>
        <row r="1432">
          <cell r="E1432">
            <v>0</v>
          </cell>
          <cell r="K1432">
            <v>0</v>
          </cell>
          <cell r="M1432">
            <v>0</v>
          </cell>
          <cell r="N1432">
            <v>0</v>
          </cell>
        </row>
        <row r="1433">
          <cell r="E1433">
            <v>0</v>
          </cell>
          <cell r="K1433">
            <v>0</v>
          </cell>
          <cell r="M1433">
            <v>0</v>
          </cell>
          <cell r="N1433">
            <v>0</v>
          </cell>
        </row>
        <row r="1434">
          <cell r="E1434">
            <v>0</v>
          </cell>
          <cell r="K1434">
            <v>0</v>
          </cell>
          <cell r="M1434">
            <v>0</v>
          </cell>
          <cell r="N1434">
            <v>0</v>
          </cell>
        </row>
        <row r="1435">
          <cell r="E1435">
            <v>0</v>
          </cell>
          <cell r="K1435">
            <v>0</v>
          </cell>
          <cell r="M1435">
            <v>0</v>
          </cell>
          <cell r="N1435">
            <v>0</v>
          </cell>
        </row>
        <row r="1436">
          <cell r="E1436">
            <v>0</v>
          </cell>
          <cell r="K1436">
            <v>0</v>
          </cell>
          <cell r="M1436">
            <v>0</v>
          </cell>
          <cell r="N1436">
            <v>0</v>
          </cell>
        </row>
        <row r="1437">
          <cell r="E1437">
            <v>0</v>
          </cell>
          <cell r="K1437">
            <v>0</v>
          </cell>
          <cell r="M1437">
            <v>0</v>
          </cell>
          <cell r="N1437">
            <v>0</v>
          </cell>
        </row>
        <row r="1438">
          <cell r="E1438">
            <v>0</v>
          </cell>
          <cell r="K1438">
            <v>0</v>
          </cell>
          <cell r="M1438">
            <v>0</v>
          </cell>
          <cell r="N1438">
            <v>0</v>
          </cell>
        </row>
        <row r="1439">
          <cell r="E1439">
            <v>0</v>
          </cell>
          <cell r="K1439">
            <v>0</v>
          </cell>
          <cell r="M1439">
            <v>0</v>
          </cell>
          <cell r="N1439">
            <v>0</v>
          </cell>
        </row>
        <row r="1440">
          <cell r="E1440">
            <v>0</v>
          </cell>
          <cell r="K1440">
            <v>0</v>
          </cell>
          <cell r="M1440">
            <v>0</v>
          </cell>
          <cell r="N1440">
            <v>0</v>
          </cell>
        </row>
        <row r="1441">
          <cell r="E1441">
            <v>0</v>
          </cell>
          <cell r="K1441">
            <v>0</v>
          </cell>
          <cell r="M1441">
            <v>0</v>
          </cell>
          <cell r="N1441">
            <v>0</v>
          </cell>
        </row>
        <row r="1442">
          <cell r="E1442">
            <v>0</v>
          </cell>
          <cell r="K1442">
            <v>0</v>
          </cell>
          <cell r="M1442">
            <v>0</v>
          </cell>
          <cell r="N1442">
            <v>0</v>
          </cell>
        </row>
        <row r="1443">
          <cell r="E1443">
            <v>0</v>
          </cell>
          <cell r="K1443">
            <v>0</v>
          </cell>
          <cell r="M1443">
            <v>0</v>
          </cell>
          <cell r="N1443">
            <v>0</v>
          </cell>
        </row>
        <row r="1444">
          <cell r="E1444">
            <v>0</v>
          </cell>
          <cell r="K1444">
            <v>0</v>
          </cell>
          <cell r="M1444">
            <v>0</v>
          </cell>
          <cell r="N1444">
            <v>0</v>
          </cell>
        </row>
        <row r="1445">
          <cell r="E1445">
            <v>0</v>
          </cell>
          <cell r="K1445">
            <v>0</v>
          </cell>
          <cell r="M1445">
            <v>0</v>
          </cell>
          <cell r="N1445">
            <v>0</v>
          </cell>
        </row>
        <row r="1446">
          <cell r="E1446">
            <v>0</v>
          </cell>
          <cell r="K1446">
            <v>0</v>
          </cell>
          <cell r="M1446">
            <v>0</v>
          </cell>
          <cell r="N1446">
            <v>0</v>
          </cell>
        </row>
        <row r="1447">
          <cell r="E1447">
            <v>0</v>
          </cell>
          <cell r="K1447">
            <v>0</v>
          </cell>
          <cell r="M1447">
            <v>0</v>
          </cell>
          <cell r="N1447">
            <v>0</v>
          </cell>
        </row>
        <row r="1448">
          <cell r="E1448">
            <v>0</v>
          </cell>
          <cell r="K1448">
            <v>0</v>
          </cell>
          <cell r="M1448">
            <v>0</v>
          </cell>
          <cell r="N1448">
            <v>0</v>
          </cell>
        </row>
        <row r="1449">
          <cell r="E1449">
            <v>0</v>
          </cell>
          <cell r="K1449">
            <v>0</v>
          </cell>
          <cell r="M1449">
            <v>0</v>
          </cell>
          <cell r="N1449">
            <v>0</v>
          </cell>
        </row>
        <row r="1450">
          <cell r="E1450">
            <v>0</v>
          </cell>
          <cell r="K1450">
            <v>0</v>
          </cell>
          <cell r="M1450">
            <v>0</v>
          </cell>
          <cell r="N1450">
            <v>0</v>
          </cell>
        </row>
        <row r="1451">
          <cell r="E1451">
            <v>0</v>
          </cell>
          <cell r="K1451">
            <v>0</v>
          </cell>
          <cell r="M1451">
            <v>0</v>
          </cell>
          <cell r="N1451">
            <v>0</v>
          </cell>
        </row>
        <row r="1452">
          <cell r="E1452">
            <v>0</v>
          </cell>
          <cell r="K1452">
            <v>0</v>
          </cell>
          <cell r="M1452">
            <v>0</v>
          </cell>
          <cell r="N1452">
            <v>0</v>
          </cell>
        </row>
        <row r="1453">
          <cell r="E1453">
            <v>0</v>
          </cell>
          <cell r="K1453">
            <v>0</v>
          </cell>
          <cell r="M1453">
            <v>0</v>
          </cell>
          <cell r="N1453">
            <v>0</v>
          </cell>
        </row>
        <row r="1454">
          <cell r="E1454">
            <v>0</v>
          </cell>
          <cell r="K1454">
            <v>0</v>
          </cell>
          <cell r="M1454">
            <v>0</v>
          </cell>
          <cell r="N1454">
            <v>0</v>
          </cell>
        </row>
        <row r="1455">
          <cell r="E1455">
            <v>0</v>
          </cell>
          <cell r="K1455">
            <v>0</v>
          </cell>
          <cell r="M1455">
            <v>0</v>
          </cell>
          <cell r="N1455">
            <v>0</v>
          </cell>
        </row>
        <row r="1456">
          <cell r="E1456">
            <v>0</v>
          </cell>
          <cell r="K1456">
            <v>0</v>
          </cell>
          <cell r="M1456">
            <v>0</v>
          </cell>
          <cell r="N1456">
            <v>0</v>
          </cell>
        </row>
        <row r="1457">
          <cell r="E1457">
            <v>0</v>
          </cell>
          <cell r="K1457">
            <v>0</v>
          </cell>
          <cell r="M1457">
            <v>0</v>
          </cell>
          <cell r="N1457">
            <v>0</v>
          </cell>
        </row>
        <row r="1458">
          <cell r="E1458">
            <v>0</v>
          </cell>
          <cell r="K1458">
            <v>0</v>
          </cell>
          <cell r="M1458">
            <v>0</v>
          </cell>
          <cell r="N1458">
            <v>0</v>
          </cell>
        </row>
        <row r="1459">
          <cell r="E1459">
            <v>0</v>
          </cell>
          <cell r="K1459">
            <v>0</v>
          </cell>
          <cell r="M1459">
            <v>0</v>
          </cell>
          <cell r="N1459">
            <v>0</v>
          </cell>
        </row>
        <row r="1460">
          <cell r="E1460">
            <v>0</v>
          </cell>
          <cell r="K1460">
            <v>0</v>
          </cell>
          <cell r="M1460">
            <v>0</v>
          </cell>
          <cell r="N1460">
            <v>0</v>
          </cell>
        </row>
        <row r="1461">
          <cell r="E1461">
            <v>0</v>
          </cell>
          <cell r="K1461">
            <v>0</v>
          </cell>
          <cell r="M1461">
            <v>0</v>
          </cell>
          <cell r="N1461">
            <v>0</v>
          </cell>
        </row>
        <row r="1462">
          <cell r="E1462">
            <v>0</v>
          </cell>
          <cell r="K1462">
            <v>0</v>
          </cell>
          <cell r="M1462">
            <v>0</v>
          </cell>
          <cell r="N1462">
            <v>0</v>
          </cell>
        </row>
        <row r="1463">
          <cell r="E1463">
            <v>0</v>
          </cell>
          <cell r="K1463">
            <v>0</v>
          </cell>
          <cell r="M1463">
            <v>0</v>
          </cell>
          <cell r="N1463">
            <v>0</v>
          </cell>
        </row>
        <row r="1464">
          <cell r="E1464">
            <v>0</v>
          </cell>
          <cell r="K1464">
            <v>0</v>
          </cell>
          <cell r="M1464">
            <v>0</v>
          </cell>
          <cell r="N1464">
            <v>0</v>
          </cell>
        </row>
        <row r="1465">
          <cell r="E1465">
            <v>0</v>
          </cell>
          <cell r="K1465">
            <v>0</v>
          </cell>
          <cell r="M1465">
            <v>0</v>
          </cell>
          <cell r="N1465">
            <v>0</v>
          </cell>
        </row>
        <row r="1466">
          <cell r="E1466">
            <v>0</v>
          </cell>
          <cell r="K1466">
            <v>0</v>
          </cell>
          <cell r="M1466">
            <v>0</v>
          </cell>
          <cell r="N1466">
            <v>0</v>
          </cell>
        </row>
        <row r="1467">
          <cell r="E1467">
            <v>0</v>
          </cell>
          <cell r="K1467">
            <v>0</v>
          </cell>
          <cell r="M1467">
            <v>0</v>
          </cell>
          <cell r="N1467">
            <v>0</v>
          </cell>
        </row>
        <row r="1468">
          <cell r="E1468">
            <v>0</v>
          </cell>
          <cell r="K1468">
            <v>0</v>
          </cell>
          <cell r="M1468">
            <v>0</v>
          </cell>
          <cell r="N1468">
            <v>0</v>
          </cell>
        </row>
        <row r="1469">
          <cell r="E1469">
            <v>0</v>
          </cell>
          <cell r="K1469">
            <v>0</v>
          </cell>
          <cell r="M1469">
            <v>0</v>
          </cell>
          <cell r="N1469">
            <v>0</v>
          </cell>
        </row>
        <row r="1470">
          <cell r="E1470">
            <v>0</v>
          </cell>
          <cell r="K1470">
            <v>0</v>
          </cell>
          <cell r="M1470">
            <v>0</v>
          </cell>
          <cell r="N1470">
            <v>0</v>
          </cell>
        </row>
        <row r="1471">
          <cell r="E1471">
            <v>0</v>
          </cell>
          <cell r="K1471">
            <v>0</v>
          </cell>
          <cell r="M1471">
            <v>0</v>
          </cell>
          <cell r="N1471">
            <v>0</v>
          </cell>
        </row>
        <row r="1472">
          <cell r="E1472">
            <v>0</v>
          </cell>
          <cell r="K1472">
            <v>0</v>
          </cell>
          <cell r="M1472">
            <v>0</v>
          </cell>
          <cell r="N1472">
            <v>0</v>
          </cell>
        </row>
        <row r="1473">
          <cell r="E1473">
            <v>0</v>
          </cell>
          <cell r="K1473">
            <v>0</v>
          </cell>
          <cell r="M1473">
            <v>0</v>
          </cell>
          <cell r="N1473">
            <v>0</v>
          </cell>
        </row>
        <row r="1474">
          <cell r="E1474">
            <v>0</v>
          </cell>
          <cell r="K1474">
            <v>0</v>
          </cell>
          <cell r="M1474">
            <v>0</v>
          </cell>
          <cell r="N1474">
            <v>0</v>
          </cell>
        </row>
        <row r="1475">
          <cell r="E1475">
            <v>0</v>
          </cell>
          <cell r="K1475">
            <v>0</v>
          </cell>
          <cell r="M1475">
            <v>0</v>
          </cell>
          <cell r="N1475">
            <v>0</v>
          </cell>
        </row>
        <row r="1476">
          <cell r="E1476">
            <v>0</v>
          </cell>
          <cell r="K1476">
            <v>0</v>
          </cell>
          <cell r="M1476">
            <v>0</v>
          </cell>
          <cell r="N1476">
            <v>0</v>
          </cell>
        </row>
        <row r="1477">
          <cell r="E1477">
            <v>0</v>
          </cell>
          <cell r="K1477">
            <v>0</v>
          </cell>
          <cell r="M1477">
            <v>0</v>
          </cell>
          <cell r="N1477">
            <v>0</v>
          </cell>
        </row>
        <row r="1478">
          <cell r="E1478">
            <v>0</v>
          </cell>
          <cell r="K1478">
            <v>0</v>
          </cell>
          <cell r="M1478">
            <v>0</v>
          </cell>
          <cell r="N1478">
            <v>0</v>
          </cell>
        </row>
        <row r="1479">
          <cell r="E1479">
            <v>0</v>
          </cell>
          <cell r="K1479">
            <v>0</v>
          </cell>
          <cell r="M1479">
            <v>0</v>
          </cell>
          <cell r="N1479">
            <v>0</v>
          </cell>
        </row>
        <row r="1480">
          <cell r="E1480">
            <v>0</v>
          </cell>
          <cell r="K1480">
            <v>0</v>
          </cell>
          <cell r="M1480">
            <v>0</v>
          </cell>
          <cell r="N1480">
            <v>0</v>
          </cell>
        </row>
        <row r="1481">
          <cell r="E1481">
            <v>0</v>
          </cell>
          <cell r="K1481">
            <v>0</v>
          </cell>
          <cell r="M1481">
            <v>0</v>
          </cell>
          <cell r="N1481">
            <v>0</v>
          </cell>
        </row>
        <row r="1482">
          <cell r="E1482">
            <v>0</v>
          </cell>
          <cell r="K1482">
            <v>0</v>
          </cell>
          <cell r="M1482">
            <v>0</v>
          </cell>
          <cell r="N1482">
            <v>0</v>
          </cell>
        </row>
        <row r="1483">
          <cell r="E1483">
            <v>0</v>
          </cell>
          <cell r="K1483">
            <v>0</v>
          </cell>
          <cell r="M1483">
            <v>0</v>
          </cell>
          <cell r="N1483">
            <v>0</v>
          </cell>
        </row>
        <row r="1484">
          <cell r="E1484">
            <v>0</v>
          </cell>
          <cell r="K1484">
            <v>0</v>
          </cell>
          <cell r="M1484">
            <v>0</v>
          </cell>
          <cell r="N1484">
            <v>0</v>
          </cell>
        </row>
        <row r="1485">
          <cell r="E1485">
            <v>0</v>
          </cell>
          <cell r="K1485">
            <v>0</v>
          </cell>
          <cell r="M1485">
            <v>0</v>
          </cell>
          <cell r="N1485">
            <v>0</v>
          </cell>
        </row>
        <row r="1486">
          <cell r="E1486">
            <v>0</v>
          </cell>
          <cell r="K1486">
            <v>0</v>
          </cell>
          <cell r="M1486">
            <v>0</v>
          </cell>
          <cell r="N1486">
            <v>0</v>
          </cell>
        </row>
        <row r="1487">
          <cell r="E1487">
            <v>0</v>
          </cell>
          <cell r="K1487">
            <v>0</v>
          </cell>
          <cell r="M1487">
            <v>0</v>
          </cell>
          <cell r="N1487">
            <v>0</v>
          </cell>
        </row>
        <row r="1488">
          <cell r="E1488">
            <v>0</v>
          </cell>
          <cell r="K1488">
            <v>0</v>
          </cell>
          <cell r="M1488">
            <v>0</v>
          </cell>
          <cell r="N1488">
            <v>0</v>
          </cell>
        </row>
        <row r="1489">
          <cell r="E1489">
            <v>0</v>
          </cell>
          <cell r="K1489">
            <v>0</v>
          </cell>
          <cell r="M1489">
            <v>0</v>
          </cell>
          <cell r="N1489">
            <v>0</v>
          </cell>
        </row>
        <row r="1490">
          <cell r="E1490">
            <v>0</v>
          </cell>
          <cell r="K1490">
            <v>0</v>
          </cell>
          <cell r="M1490">
            <v>0</v>
          </cell>
          <cell r="N1490">
            <v>0</v>
          </cell>
        </row>
        <row r="1491">
          <cell r="E1491">
            <v>0</v>
          </cell>
          <cell r="K1491">
            <v>0</v>
          </cell>
          <cell r="M1491">
            <v>0</v>
          </cell>
          <cell r="N1491">
            <v>0</v>
          </cell>
        </row>
        <row r="1492">
          <cell r="E1492">
            <v>0</v>
          </cell>
          <cell r="K1492">
            <v>0</v>
          </cell>
          <cell r="M1492">
            <v>0</v>
          </cell>
          <cell r="N1492">
            <v>0</v>
          </cell>
        </row>
        <row r="1493">
          <cell r="E1493">
            <v>0</v>
          </cell>
          <cell r="K1493">
            <v>0</v>
          </cell>
          <cell r="M1493">
            <v>0</v>
          </cell>
          <cell r="N1493">
            <v>0</v>
          </cell>
        </row>
        <row r="1494">
          <cell r="E1494">
            <v>0</v>
          </cell>
          <cell r="K1494">
            <v>0</v>
          </cell>
          <cell r="M1494">
            <v>0</v>
          </cell>
          <cell r="N1494">
            <v>0</v>
          </cell>
        </row>
        <row r="1495">
          <cell r="E1495">
            <v>0</v>
          </cell>
          <cell r="K1495">
            <v>0</v>
          </cell>
          <cell r="M1495">
            <v>0</v>
          </cell>
          <cell r="N1495">
            <v>0</v>
          </cell>
        </row>
        <row r="1496">
          <cell r="E1496">
            <v>0</v>
          </cell>
          <cell r="K1496">
            <v>0</v>
          </cell>
          <cell r="M1496">
            <v>0</v>
          </cell>
          <cell r="N1496">
            <v>0</v>
          </cell>
        </row>
        <row r="1497">
          <cell r="E1497">
            <v>0</v>
          </cell>
          <cell r="K1497">
            <v>0</v>
          </cell>
          <cell r="M1497">
            <v>0</v>
          </cell>
          <cell r="N1497">
            <v>0</v>
          </cell>
        </row>
        <row r="1498">
          <cell r="E1498">
            <v>0</v>
          </cell>
          <cell r="K1498">
            <v>0</v>
          </cell>
          <cell r="M1498">
            <v>0</v>
          </cell>
          <cell r="N1498">
            <v>0</v>
          </cell>
        </row>
        <row r="1499">
          <cell r="E1499">
            <v>0</v>
          </cell>
          <cell r="K1499">
            <v>0</v>
          </cell>
          <cell r="M1499">
            <v>0</v>
          </cell>
          <cell r="N1499">
            <v>0</v>
          </cell>
        </row>
        <row r="1500">
          <cell r="E1500">
            <v>0</v>
          </cell>
          <cell r="K1500">
            <v>0</v>
          </cell>
          <cell r="M1500">
            <v>0</v>
          </cell>
          <cell r="N1500">
            <v>0</v>
          </cell>
        </row>
        <row r="1501">
          <cell r="E1501">
            <v>0</v>
          </cell>
          <cell r="K1501">
            <v>0</v>
          </cell>
          <cell r="M1501">
            <v>0</v>
          </cell>
          <cell r="N1501">
            <v>0</v>
          </cell>
        </row>
        <row r="1502">
          <cell r="E1502">
            <v>0</v>
          </cell>
          <cell r="K1502">
            <v>0</v>
          </cell>
          <cell r="M1502">
            <v>0</v>
          </cell>
          <cell r="N1502">
            <v>0</v>
          </cell>
        </row>
        <row r="1503">
          <cell r="E1503">
            <v>0</v>
          </cell>
          <cell r="K1503">
            <v>0</v>
          </cell>
          <cell r="M1503">
            <v>0</v>
          </cell>
          <cell r="N1503">
            <v>0</v>
          </cell>
        </row>
        <row r="1504">
          <cell r="E1504">
            <v>0</v>
          </cell>
          <cell r="K1504">
            <v>0</v>
          </cell>
          <cell r="M1504">
            <v>0</v>
          </cell>
          <cell r="N1504">
            <v>0</v>
          </cell>
        </row>
        <row r="1505">
          <cell r="E1505">
            <v>0</v>
          </cell>
          <cell r="K1505">
            <v>0</v>
          </cell>
          <cell r="M1505">
            <v>0</v>
          </cell>
          <cell r="N1505">
            <v>0</v>
          </cell>
        </row>
        <row r="1506">
          <cell r="E1506">
            <v>0</v>
          </cell>
          <cell r="K1506">
            <v>0</v>
          </cell>
          <cell r="M1506">
            <v>0</v>
          </cell>
          <cell r="N1506">
            <v>0</v>
          </cell>
        </row>
        <row r="1507">
          <cell r="E1507">
            <v>0</v>
          </cell>
          <cell r="K1507">
            <v>0</v>
          </cell>
          <cell r="M1507">
            <v>0</v>
          </cell>
          <cell r="N1507">
            <v>0</v>
          </cell>
        </row>
        <row r="1508">
          <cell r="E1508">
            <v>0</v>
          </cell>
          <cell r="K1508">
            <v>0</v>
          </cell>
          <cell r="M1508">
            <v>0</v>
          </cell>
          <cell r="N1508">
            <v>0</v>
          </cell>
        </row>
        <row r="1509">
          <cell r="E1509">
            <v>0</v>
          </cell>
          <cell r="K1509">
            <v>0</v>
          </cell>
          <cell r="M1509">
            <v>0</v>
          </cell>
          <cell r="N1509">
            <v>0</v>
          </cell>
        </row>
        <row r="1510">
          <cell r="E1510">
            <v>0</v>
          </cell>
          <cell r="K1510">
            <v>0</v>
          </cell>
          <cell r="M1510">
            <v>0</v>
          </cell>
          <cell r="N1510">
            <v>0</v>
          </cell>
        </row>
        <row r="1511">
          <cell r="E1511">
            <v>0</v>
          </cell>
          <cell r="K1511">
            <v>0</v>
          </cell>
          <cell r="M1511">
            <v>0</v>
          </cell>
          <cell r="N1511">
            <v>0</v>
          </cell>
        </row>
        <row r="1512">
          <cell r="E1512">
            <v>0</v>
          </cell>
          <cell r="K1512">
            <v>0</v>
          </cell>
          <cell r="M1512">
            <v>0</v>
          </cell>
          <cell r="N1512">
            <v>0</v>
          </cell>
        </row>
        <row r="1513">
          <cell r="E1513">
            <v>0</v>
          </cell>
          <cell r="K1513">
            <v>0</v>
          </cell>
          <cell r="M1513">
            <v>0</v>
          </cell>
          <cell r="N1513">
            <v>0</v>
          </cell>
        </row>
        <row r="1514">
          <cell r="E1514">
            <v>0</v>
          </cell>
          <cell r="K1514">
            <v>0</v>
          </cell>
          <cell r="M1514">
            <v>0</v>
          </cell>
          <cell r="N1514">
            <v>0</v>
          </cell>
        </row>
        <row r="1515">
          <cell r="E1515">
            <v>0</v>
          </cell>
          <cell r="K1515">
            <v>0</v>
          </cell>
          <cell r="M1515">
            <v>0</v>
          </cell>
          <cell r="N1515">
            <v>0</v>
          </cell>
        </row>
        <row r="1516">
          <cell r="E1516">
            <v>0</v>
          </cell>
          <cell r="K1516">
            <v>0</v>
          </cell>
          <cell r="M1516">
            <v>0</v>
          </cell>
          <cell r="N1516">
            <v>0</v>
          </cell>
        </row>
        <row r="1517">
          <cell r="E1517">
            <v>0</v>
          </cell>
          <cell r="K1517">
            <v>0</v>
          </cell>
          <cell r="M1517">
            <v>0</v>
          </cell>
          <cell r="N1517">
            <v>0</v>
          </cell>
        </row>
        <row r="1518">
          <cell r="E1518">
            <v>0</v>
          </cell>
          <cell r="K1518">
            <v>0</v>
          </cell>
          <cell r="M1518">
            <v>0</v>
          </cell>
          <cell r="N1518">
            <v>0</v>
          </cell>
        </row>
        <row r="1519">
          <cell r="E1519">
            <v>0</v>
          </cell>
          <cell r="K1519">
            <v>0</v>
          </cell>
          <cell r="M1519">
            <v>0</v>
          </cell>
          <cell r="N1519">
            <v>0</v>
          </cell>
        </row>
        <row r="1520">
          <cell r="E1520">
            <v>0</v>
          </cell>
          <cell r="K1520">
            <v>0</v>
          </cell>
          <cell r="M1520">
            <v>0</v>
          </cell>
          <cell r="N1520">
            <v>0</v>
          </cell>
        </row>
        <row r="1521">
          <cell r="E1521">
            <v>0</v>
          </cell>
          <cell r="K1521">
            <v>0</v>
          </cell>
          <cell r="M1521">
            <v>0</v>
          </cell>
          <cell r="N1521">
            <v>0</v>
          </cell>
        </row>
        <row r="1522">
          <cell r="E1522">
            <v>0</v>
          </cell>
          <cell r="K1522">
            <v>0</v>
          </cell>
          <cell r="M1522">
            <v>0</v>
          </cell>
          <cell r="N1522">
            <v>0</v>
          </cell>
        </row>
        <row r="1523">
          <cell r="E1523">
            <v>0</v>
          </cell>
          <cell r="K1523">
            <v>0</v>
          </cell>
          <cell r="M1523">
            <v>0</v>
          </cell>
          <cell r="N1523">
            <v>0</v>
          </cell>
        </row>
        <row r="1524">
          <cell r="E1524">
            <v>0</v>
          </cell>
          <cell r="K1524">
            <v>0</v>
          </cell>
          <cell r="M1524">
            <v>0</v>
          </cell>
          <cell r="N1524">
            <v>0</v>
          </cell>
        </row>
        <row r="1525">
          <cell r="E1525">
            <v>0</v>
          </cell>
          <cell r="K1525">
            <v>0</v>
          </cell>
          <cell r="M1525">
            <v>0</v>
          </cell>
          <cell r="N1525">
            <v>0</v>
          </cell>
        </row>
        <row r="1526">
          <cell r="E1526">
            <v>0</v>
          </cell>
          <cell r="K1526">
            <v>0</v>
          </cell>
          <cell r="M1526">
            <v>0</v>
          </cell>
          <cell r="N1526">
            <v>0</v>
          </cell>
        </row>
        <row r="1527">
          <cell r="E1527">
            <v>0</v>
          </cell>
          <cell r="K1527">
            <v>0</v>
          </cell>
          <cell r="M1527">
            <v>0</v>
          </cell>
          <cell r="N1527">
            <v>0</v>
          </cell>
        </row>
        <row r="1528">
          <cell r="E1528">
            <v>0</v>
          </cell>
          <cell r="K1528">
            <v>0</v>
          </cell>
          <cell r="M1528">
            <v>0</v>
          </cell>
          <cell r="N1528">
            <v>0</v>
          </cell>
        </row>
        <row r="1529">
          <cell r="E1529">
            <v>0</v>
          </cell>
          <cell r="K1529">
            <v>0</v>
          </cell>
          <cell r="M1529">
            <v>0</v>
          </cell>
          <cell r="N1529">
            <v>0</v>
          </cell>
        </row>
        <row r="1530">
          <cell r="E1530">
            <v>0</v>
          </cell>
          <cell r="K1530">
            <v>0</v>
          </cell>
          <cell r="M1530">
            <v>0</v>
          </cell>
          <cell r="N1530">
            <v>0</v>
          </cell>
        </row>
        <row r="1531">
          <cell r="E1531">
            <v>0</v>
          </cell>
          <cell r="K1531">
            <v>0</v>
          </cell>
          <cell r="M1531">
            <v>0</v>
          </cell>
          <cell r="N1531">
            <v>0</v>
          </cell>
        </row>
        <row r="1532">
          <cell r="E1532">
            <v>0</v>
          </cell>
          <cell r="K1532">
            <v>0</v>
          </cell>
          <cell r="M1532">
            <v>0</v>
          </cell>
          <cell r="N1532">
            <v>0</v>
          </cell>
        </row>
        <row r="1533">
          <cell r="E1533">
            <v>0</v>
          </cell>
          <cell r="K1533">
            <v>0</v>
          </cell>
          <cell r="M1533">
            <v>0</v>
          </cell>
          <cell r="N1533">
            <v>0</v>
          </cell>
        </row>
        <row r="1534">
          <cell r="E1534">
            <v>0</v>
          </cell>
          <cell r="K1534">
            <v>0</v>
          </cell>
          <cell r="M1534">
            <v>0</v>
          </cell>
          <cell r="N1534">
            <v>0</v>
          </cell>
        </row>
        <row r="1535">
          <cell r="E1535">
            <v>0</v>
          </cell>
          <cell r="K1535">
            <v>0</v>
          </cell>
          <cell r="M1535">
            <v>0</v>
          </cell>
          <cell r="N1535">
            <v>0</v>
          </cell>
        </row>
        <row r="1536">
          <cell r="E1536">
            <v>0</v>
          </cell>
          <cell r="K1536">
            <v>0</v>
          </cell>
          <cell r="M1536">
            <v>0</v>
          </cell>
          <cell r="N1536">
            <v>0</v>
          </cell>
        </row>
        <row r="1537">
          <cell r="E1537">
            <v>0</v>
          </cell>
          <cell r="K1537">
            <v>0</v>
          </cell>
          <cell r="M1537">
            <v>0</v>
          </cell>
          <cell r="N1537">
            <v>0</v>
          </cell>
        </row>
        <row r="1538">
          <cell r="E1538">
            <v>0</v>
          </cell>
          <cell r="K1538">
            <v>0</v>
          </cell>
          <cell r="M1538">
            <v>0</v>
          </cell>
          <cell r="N1538">
            <v>0</v>
          </cell>
        </row>
        <row r="1539">
          <cell r="E1539">
            <v>0</v>
          </cell>
          <cell r="K1539">
            <v>0</v>
          </cell>
          <cell r="M1539">
            <v>0</v>
          </cell>
          <cell r="N1539">
            <v>0</v>
          </cell>
        </row>
        <row r="1540">
          <cell r="E1540">
            <v>0</v>
          </cell>
          <cell r="K1540">
            <v>0</v>
          </cell>
          <cell r="M1540">
            <v>0</v>
          </cell>
          <cell r="N1540">
            <v>0</v>
          </cell>
        </row>
        <row r="1541">
          <cell r="E1541">
            <v>0</v>
          </cell>
          <cell r="K1541">
            <v>0</v>
          </cell>
          <cell r="M1541">
            <v>0</v>
          </cell>
          <cell r="N1541">
            <v>0</v>
          </cell>
        </row>
        <row r="1542">
          <cell r="E1542">
            <v>0</v>
          </cell>
          <cell r="K1542">
            <v>0</v>
          </cell>
          <cell r="M1542">
            <v>0</v>
          </cell>
          <cell r="N1542">
            <v>0</v>
          </cell>
        </row>
        <row r="1543">
          <cell r="E1543">
            <v>0</v>
          </cell>
          <cell r="K1543">
            <v>0</v>
          </cell>
          <cell r="M1543">
            <v>0</v>
          </cell>
          <cell r="N1543">
            <v>0</v>
          </cell>
        </row>
        <row r="1544">
          <cell r="E1544">
            <v>0</v>
          </cell>
          <cell r="K1544">
            <v>0</v>
          </cell>
          <cell r="M1544">
            <v>0</v>
          </cell>
          <cell r="N1544">
            <v>0</v>
          </cell>
        </row>
        <row r="1545">
          <cell r="E1545">
            <v>0</v>
          </cell>
          <cell r="K1545">
            <v>0</v>
          </cell>
          <cell r="M1545">
            <v>0</v>
          </cell>
          <cell r="N1545">
            <v>0</v>
          </cell>
        </row>
        <row r="1546">
          <cell r="E1546">
            <v>0</v>
          </cell>
          <cell r="K1546">
            <v>0</v>
          </cell>
          <cell r="M1546">
            <v>0</v>
          </cell>
          <cell r="N1546">
            <v>0</v>
          </cell>
        </row>
        <row r="1547">
          <cell r="E1547">
            <v>0</v>
          </cell>
          <cell r="K1547">
            <v>0</v>
          </cell>
          <cell r="M1547">
            <v>0</v>
          </cell>
          <cell r="N1547">
            <v>0</v>
          </cell>
        </row>
        <row r="1548">
          <cell r="E1548">
            <v>0</v>
          </cell>
          <cell r="K1548">
            <v>0</v>
          </cell>
          <cell r="M1548">
            <v>0</v>
          </cell>
          <cell r="N1548">
            <v>0</v>
          </cell>
        </row>
        <row r="1549">
          <cell r="E1549">
            <v>0</v>
          </cell>
          <cell r="K1549">
            <v>0</v>
          </cell>
          <cell r="M1549">
            <v>0</v>
          </cell>
          <cell r="N1549">
            <v>0</v>
          </cell>
        </row>
        <row r="1550">
          <cell r="E1550">
            <v>0</v>
          </cell>
          <cell r="K1550">
            <v>0</v>
          </cell>
          <cell r="M1550">
            <v>0</v>
          </cell>
          <cell r="N1550">
            <v>0</v>
          </cell>
        </row>
        <row r="1551">
          <cell r="E1551">
            <v>0</v>
          </cell>
          <cell r="K1551">
            <v>0</v>
          </cell>
          <cell r="M1551">
            <v>0</v>
          </cell>
          <cell r="N1551">
            <v>0</v>
          </cell>
        </row>
        <row r="1552">
          <cell r="E1552">
            <v>0</v>
          </cell>
          <cell r="K1552">
            <v>0</v>
          </cell>
          <cell r="M1552">
            <v>0</v>
          </cell>
          <cell r="N1552">
            <v>0</v>
          </cell>
        </row>
        <row r="1553">
          <cell r="E1553">
            <v>0</v>
          </cell>
          <cell r="K1553">
            <v>0</v>
          </cell>
          <cell r="M1553">
            <v>0</v>
          </cell>
          <cell r="N1553">
            <v>0</v>
          </cell>
        </row>
        <row r="1554">
          <cell r="E1554">
            <v>0</v>
          </cell>
          <cell r="K1554">
            <v>0</v>
          </cell>
          <cell r="M1554">
            <v>0</v>
          </cell>
          <cell r="N1554">
            <v>0</v>
          </cell>
        </row>
        <row r="1555">
          <cell r="E1555">
            <v>0</v>
          </cell>
          <cell r="K1555">
            <v>0</v>
          </cell>
          <cell r="M1555">
            <v>0</v>
          </cell>
          <cell r="N1555">
            <v>0</v>
          </cell>
        </row>
        <row r="1556">
          <cell r="E1556">
            <v>0</v>
          </cell>
          <cell r="K1556">
            <v>0</v>
          </cell>
          <cell r="M1556">
            <v>0</v>
          </cell>
          <cell r="N1556">
            <v>0</v>
          </cell>
        </row>
        <row r="1557">
          <cell r="E1557">
            <v>0</v>
          </cell>
          <cell r="K1557">
            <v>0</v>
          </cell>
          <cell r="M1557">
            <v>0</v>
          </cell>
          <cell r="N1557">
            <v>0</v>
          </cell>
        </row>
        <row r="1558">
          <cell r="E1558">
            <v>0</v>
          </cell>
          <cell r="K1558">
            <v>0</v>
          </cell>
          <cell r="M1558">
            <v>0</v>
          </cell>
          <cell r="N1558">
            <v>0</v>
          </cell>
        </row>
        <row r="1559">
          <cell r="E1559">
            <v>0</v>
          </cell>
          <cell r="K1559">
            <v>0</v>
          </cell>
          <cell r="M1559">
            <v>0</v>
          </cell>
          <cell r="N1559">
            <v>0</v>
          </cell>
        </row>
        <row r="1560">
          <cell r="E1560">
            <v>0</v>
          </cell>
          <cell r="K1560">
            <v>0</v>
          </cell>
          <cell r="M1560">
            <v>0</v>
          </cell>
          <cell r="N1560">
            <v>0</v>
          </cell>
        </row>
        <row r="1561">
          <cell r="E1561">
            <v>0</v>
          </cell>
          <cell r="K1561">
            <v>0</v>
          </cell>
          <cell r="M1561">
            <v>0</v>
          </cell>
          <cell r="N1561">
            <v>0</v>
          </cell>
        </row>
        <row r="1562">
          <cell r="E1562">
            <v>0</v>
          </cell>
          <cell r="K1562">
            <v>0</v>
          </cell>
          <cell r="M1562">
            <v>0</v>
          </cell>
          <cell r="N1562">
            <v>0</v>
          </cell>
        </row>
        <row r="1563">
          <cell r="E1563">
            <v>0</v>
          </cell>
          <cell r="K1563">
            <v>0</v>
          </cell>
          <cell r="M1563">
            <v>0</v>
          </cell>
          <cell r="N1563">
            <v>0</v>
          </cell>
        </row>
        <row r="1564">
          <cell r="E1564">
            <v>0</v>
          </cell>
          <cell r="K1564">
            <v>0</v>
          </cell>
          <cell r="M1564">
            <v>0</v>
          </cell>
          <cell r="N1564">
            <v>0</v>
          </cell>
        </row>
        <row r="1565">
          <cell r="E1565">
            <v>0</v>
          </cell>
          <cell r="K1565">
            <v>0</v>
          </cell>
          <cell r="M1565">
            <v>0</v>
          </cell>
          <cell r="N1565">
            <v>0</v>
          </cell>
        </row>
        <row r="1566">
          <cell r="E1566">
            <v>0</v>
          </cell>
          <cell r="K1566">
            <v>0</v>
          </cell>
          <cell r="M1566">
            <v>0</v>
          </cell>
          <cell r="N1566">
            <v>0</v>
          </cell>
        </row>
        <row r="1567">
          <cell r="E1567">
            <v>0</v>
          </cell>
          <cell r="K1567">
            <v>0</v>
          </cell>
          <cell r="M1567">
            <v>0</v>
          </cell>
          <cell r="N1567">
            <v>0</v>
          </cell>
        </row>
        <row r="1568">
          <cell r="E1568">
            <v>0</v>
          </cell>
          <cell r="K1568">
            <v>0</v>
          </cell>
          <cell r="M1568">
            <v>0</v>
          </cell>
          <cell r="N1568">
            <v>0</v>
          </cell>
        </row>
        <row r="1569">
          <cell r="E1569">
            <v>0</v>
          </cell>
          <cell r="K1569">
            <v>0</v>
          </cell>
          <cell r="M1569">
            <v>0</v>
          </cell>
          <cell r="N1569">
            <v>0</v>
          </cell>
        </row>
        <row r="1570">
          <cell r="E1570">
            <v>0</v>
          </cell>
          <cell r="K1570">
            <v>0</v>
          </cell>
          <cell r="M1570">
            <v>0</v>
          </cell>
          <cell r="N1570">
            <v>0</v>
          </cell>
        </row>
        <row r="1571">
          <cell r="E1571">
            <v>0</v>
          </cell>
          <cell r="K1571">
            <v>0</v>
          </cell>
          <cell r="M1571">
            <v>0</v>
          </cell>
          <cell r="N1571">
            <v>0</v>
          </cell>
        </row>
        <row r="1572">
          <cell r="E1572">
            <v>0</v>
          </cell>
          <cell r="K1572">
            <v>0</v>
          </cell>
          <cell r="M1572">
            <v>0</v>
          </cell>
          <cell r="N1572">
            <v>0</v>
          </cell>
        </row>
        <row r="1573">
          <cell r="E1573">
            <v>0</v>
          </cell>
          <cell r="K1573">
            <v>0</v>
          </cell>
          <cell r="M1573">
            <v>0</v>
          </cell>
          <cell r="N1573">
            <v>0</v>
          </cell>
        </row>
        <row r="1574">
          <cell r="E1574">
            <v>0</v>
          </cell>
          <cell r="K1574">
            <v>0</v>
          </cell>
          <cell r="M1574">
            <v>0</v>
          </cell>
          <cell r="N1574">
            <v>0</v>
          </cell>
        </row>
        <row r="1575">
          <cell r="E1575">
            <v>0</v>
          </cell>
          <cell r="K1575">
            <v>0</v>
          </cell>
          <cell r="M1575">
            <v>0</v>
          </cell>
          <cell r="N1575">
            <v>0</v>
          </cell>
        </row>
        <row r="1576">
          <cell r="E1576">
            <v>0</v>
          </cell>
          <cell r="K1576">
            <v>0</v>
          </cell>
          <cell r="M1576">
            <v>0</v>
          </cell>
          <cell r="N1576">
            <v>0</v>
          </cell>
        </row>
        <row r="1577">
          <cell r="E1577">
            <v>0</v>
          </cell>
          <cell r="K1577">
            <v>0</v>
          </cell>
          <cell r="M1577">
            <v>0</v>
          </cell>
          <cell r="N1577">
            <v>0</v>
          </cell>
        </row>
        <row r="1578">
          <cell r="E1578">
            <v>0</v>
          </cell>
          <cell r="K1578">
            <v>0</v>
          </cell>
          <cell r="M1578">
            <v>0</v>
          </cell>
          <cell r="N1578">
            <v>0</v>
          </cell>
        </row>
        <row r="1579">
          <cell r="E1579">
            <v>0</v>
          </cell>
          <cell r="K1579">
            <v>0</v>
          </cell>
          <cell r="M1579">
            <v>0</v>
          </cell>
          <cell r="N1579">
            <v>0</v>
          </cell>
        </row>
        <row r="1580">
          <cell r="E1580">
            <v>0</v>
          </cell>
          <cell r="K1580">
            <v>0</v>
          </cell>
          <cell r="M1580">
            <v>0</v>
          </cell>
          <cell r="N1580">
            <v>0</v>
          </cell>
        </row>
        <row r="1581">
          <cell r="E1581">
            <v>0</v>
          </cell>
          <cell r="K1581">
            <v>0</v>
          </cell>
          <cell r="M1581">
            <v>0</v>
          </cell>
          <cell r="N1581">
            <v>0</v>
          </cell>
        </row>
        <row r="1582">
          <cell r="E1582">
            <v>0</v>
          </cell>
          <cell r="K1582">
            <v>0</v>
          </cell>
          <cell r="M1582">
            <v>0</v>
          </cell>
          <cell r="N1582">
            <v>0</v>
          </cell>
        </row>
        <row r="1583">
          <cell r="E1583">
            <v>0</v>
          </cell>
          <cell r="K1583">
            <v>0</v>
          </cell>
          <cell r="M1583">
            <v>0</v>
          </cell>
          <cell r="N1583">
            <v>0</v>
          </cell>
        </row>
        <row r="1584">
          <cell r="E1584">
            <v>0</v>
          </cell>
          <cell r="K1584">
            <v>0</v>
          </cell>
          <cell r="M1584">
            <v>0</v>
          </cell>
          <cell r="N1584">
            <v>0</v>
          </cell>
        </row>
        <row r="1585">
          <cell r="E1585">
            <v>0</v>
          </cell>
          <cell r="K1585">
            <v>0</v>
          </cell>
          <cell r="M1585">
            <v>0</v>
          </cell>
          <cell r="N1585">
            <v>0</v>
          </cell>
        </row>
        <row r="1586">
          <cell r="E1586">
            <v>0</v>
          </cell>
          <cell r="K1586">
            <v>0</v>
          </cell>
          <cell r="M1586">
            <v>0</v>
          </cell>
          <cell r="N1586">
            <v>0</v>
          </cell>
        </row>
        <row r="1587">
          <cell r="E1587">
            <v>0</v>
          </cell>
          <cell r="K1587">
            <v>0</v>
          </cell>
          <cell r="M1587">
            <v>0</v>
          </cell>
          <cell r="N1587">
            <v>0</v>
          </cell>
        </row>
        <row r="1588">
          <cell r="E1588">
            <v>0</v>
          </cell>
          <cell r="K1588">
            <v>0</v>
          </cell>
          <cell r="M1588">
            <v>0</v>
          </cell>
          <cell r="N1588">
            <v>0</v>
          </cell>
        </row>
        <row r="1589">
          <cell r="E1589">
            <v>0</v>
          </cell>
          <cell r="K1589">
            <v>0</v>
          </cell>
          <cell r="M1589">
            <v>0</v>
          </cell>
          <cell r="N1589">
            <v>0</v>
          </cell>
        </row>
        <row r="1590">
          <cell r="E1590">
            <v>0</v>
          </cell>
          <cell r="K1590">
            <v>0</v>
          </cell>
          <cell r="M1590">
            <v>0</v>
          </cell>
          <cell r="N1590">
            <v>0</v>
          </cell>
        </row>
        <row r="1591">
          <cell r="E1591">
            <v>0</v>
          </cell>
          <cell r="K1591">
            <v>0</v>
          </cell>
          <cell r="M1591">
            <v>0</v>
          </cell>
          <cell r="N1591">
            <v>0</v>
          </cell>
        </row>
        <row r="1592">
          <cell r="E1592">
            <v>0</v>
          </cell>
          <cell r="K1592">
            <v>0</v>
          </cell>
          <cell r="M1592">
            <v>0</v>
          </cell>
          <cell r="N1592">
            <v>0</v>
          </cell>
        </row>
        <row r="1593">
          <cell r="E1593">
            <v>0</v>
          </cell>
          <cell r="K1593">
            <v>0</v>
          </cell>
          <cell r="M1593">
            <v>0</v>
          </cell>
          <cell r="N1593">
            <v>0</v>
          </cell>
        </row>
        <row r="1594">
          <cell r="E1594">
            <v>0</v>
          </cell>
          <cell r="K1594">
            <v>0</v>
          </cell>
          <cell r="M1594">
            <v>0</v>
          </cell>
          <cell r="N1594">
            <v>0</v>
          </cell>
        </row>
        <row r="1595">
          <cell r="E1595">
            <v>0</v>
          </cell>
          <cell r="K1595">
            <v>0</v>
          </cell>
          <cell r="M1595">
            <v>0</v>
          </cell>
          <cell r="N1595">
            <v>0</v>
          </cell>
        </row>
        <row r="1596">
          <cell r="E1596">
            <v>0</v>
          </cell>
          <cell r="K1596">
            <v>0</v>
          </cell>
          <cell r="M1596">
            <v>0</v>
          </cell>
          <cell r="N1596">
            <v>0</v>
          </cell>
        </row>
        <row r="1597">
          <cell r="E1597">
            <v>0</v>
          </cell>
          <cell r="K1597">
            <v>0</v>
          </cell>
          <cell r="M1597">
            <v>0</v>
          </cell>
          <cell r="N1597">
            <v>0</v>
          </cell>
        </row>
        <row r="1598">
          <cell r="E1598">
            <v>0</v>
          </cell>
          <cell r="K1598">
            <v>0</v>
          </cell>
          <cell r="M1598">
            <v>0</v>
          </cell>
          <cell r="N1598">
            <v>0</v>
          </cell>
        </row>
        <row r="1599">
          <cell r="E1599">
            <v>0</v>
          </cell>
          <cell r="K1599">
            <v>0</v>
          </cell>
          <cell r="M1599">
            <v>0</v>
          </cell>
          <cell r="N1599">
            <v>0</v>
          </cell>
        </row>
        <row r="1600">
          <cell r="E1600">
            <v>0</v>
          </cell>
          <cell r="K1600">
            <v>0</v>
          </cell>
          <cell r="M1600">
            <v>0</v>
          </cell>
          <cell r="N1600">
            <v>0</v>
          </cell>
        </row>
        <row r="1601">
          <cell r="E1601">
            <v>0</v>
          </cell>
          <cell r="K1601">
            <v>0</v>
          </cell>
          <cell r="M1601">
            <v>0</v>
          </cell>
          <cell r="N1601">
            <v>0</v>
          </cell>
        </row>
        <row r="1602">
          <cell r="E1602">
            <v>0</v>
          </cell>
          <cell r="K1602">
            <v>0</v>
          </cell>
          <cell r="M1602">
            <v>0</v>
          </cell>
          <cell r="N1602">
            <v>0</v>
          </cell>
        </row>
        <row r="1603">
          <cell r="E1603">
            <v>0</v>
          </cell>
          <cell r="K1603">
            <v>0</v>
          </cell>
          <cell r="M1603">
            <v>0</v>
          </cell>
          <cell r="N1603">
            <v>0</v>
          </cell>
        </row>
        <row r="1604">
          <cell r="E1604">
            <v>0</v>
          </cell>
          <cell r="K1604">
            <v>0</v>
          </cell>
          <cell r="M1604">
            <v>0</v>
          </cell>
          <cell r="N1604">
            <v>0</v>
          </cell>
        </row>
        <row r="1605">
          <cell r="E1605">
            <v>0</v>
          </cell>
          <cell r="K1605">
            <v>0</v>
          </cell>
          <cell r="M1605">
            <v>0</v>
          </cell>
          <cell r="N1605">
            <v>0</v>
          </cell>
        </row>
        <row r="1606">
          <cell r="E1606">
            <v>0</v>
          </cell>
          <cell r="K1606">
            <v>0</v>
          </cell>
          <cell r="M1606">
            <v>0</v>
          </cell>
          <cell r="N1606">
            <v>0</v>
          </cell>
        </row>
        <row r="1607">
          <cell r="E1607">
            <v>0</v>
          </cell>
          <cell r="K1607">
            <v>0</v>
          </cell>
          <cell r="M1607">
            <v>0</v>
          </cell>
          <cell r="N1607">
            <v>0</v>
          </cell>
        </row>
        <row r="1608">
          <cell r="E1608">
            <v>0</v>
          </cell>
          <cell r="K1608">
            <v>0</v>
          </cell>
          <cell r="M1608">
            <v>0</v>
          </cell>
          <cell r="N1608">
            <v>0</v>
          </cell>
        </row>
        <row r="1609">
          <cell r="E1609">
            <v>0</v>
          </cell>
          <cell r="K1609">
            <v>0</v>
          </cell>
          <cell r="M1609">
            <v>0</v>
          </cell>
          <cell r="N1609">
            <v>0</v>
          </cell>
        </row>
        <row r="1610">
          <cell r="E1610">
            <v>0</v>
          </cell>
          <cell r="K1610">
            <v>0</v>
          </cell>
          <cell r="M1610">
            <v>0</v>
          </cell>
          <cell r="N1610">
            <v>0</v>
          </cell>
        </row>
        <row r="1611">
          <cell r="E1611">
            <v>0</v>
          </cell>
          <cell r="K1611">
            <v>0</v>
          </cell>
          <cell r="M1611">
            <v>0</v>
          </cell>
          <cell r="N1611">
            <v>0</v>
          </cell>
        </row>
        <row r="1612">
          <cell r="E1612">
            <v>0</v>
          </cell>
          <cell r="K1612">
            <v>0</v>
          </cell>
          <cell r="M1612">
            <v>0</v>
          </cell>
          <cell r="N1612">
            <v>0</v>
          </cell>
        </row>
        <row r="1613">
          <cell r="E1613">
            <v>0</v>
          </cell>
          <cell r="K1613">
            <v>0</v>
          </cell>
          <cell r="M1613">
            <v>0</v>
          </cell>
          <cell r="N1613">
            <v>0</v>
          </cell>
        </row>
        <row r="1614">
          <cell r="E1614">
            <v>0</v>
          </cell>
          <cell r="K1614">
            <v>0</v>
          </cell>
          <cell r="M1614">
            <v>0</v>
          </cell>
          <cell r="N1614">
            <v>0</v>
          </cell>
        </row>
        <row r="1615">
          <cell r="E1615">
            <v>0</v>
          </cell>
          <cell r="K1615">
            <v>0</v>
          </cell>
          <cell r="M1615">
            <v>0</v>
          </cell>
          <cell r="N1615">
            <v>0</v>
          </cell>
        </row>
        <row r="1616">
          <cell r="E1616">
            <v>0</v>
          </cell>
          <cell r="K1616">
            <v>0</v>
          </cell>
          <cell r="M1616">
            <v>0</v>
          </cell>
          <cell r="N1616">
            <v>0</v>
          </cell>
        </row>
        <row r="1617">
          <cell r="E1617">
            <v>0</v>
          </cell>
          <cell r="K1617">
            <v>0</v>
          </cell>
          <cell r="M1617">
            <v>0</v>
          </cell>
          <cell r="N1617">
            <v>0</v>
          </cell>
        </row>
        <row r="1618">
          <cell r="E1618">
            <v>0</v>
          </cell>
          <cell r="K1618">
            <v>0</v>
          </cell>
          <cell r="M1618">
            <v>0</v>
          </cell>
          <cell r="N1618">
            <v>0</v>
          </cell>
        </row>
        <row r="1619">
          <cell r="E1619">
            <v>0</v>
          </cell>
          <cell r="K1619">
            <v>0</v>
          </cell>
          <cell r="M1619">
            <v>0</v>
          </cell>
          <cell r="N1619">
            <v>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2)"/>
      <sheetName val="B. Budget by UNDG category"/>
      <sheetName val="C. Budget by Outcome "/>
      <sheetName val="outcomes"/>
      <sheetName val="SCs"/>
      <sheetName val="Pivot"/>
      <sheetName val="Sheet7"/>
      <sheetName val="Development Activities"/>
      <sheetName val="Proforma Costs"/>
      <sheetName val="B. Budget by UNDG Categories"/>
      <sheetName val="Pivot Table FB"/>
      <sheetName val="UN Travel"/>
      <sheetName val="All Travel-5"/>
      <sheetName val="Sheet1"/>
      <sheetName val="Sheet27"/>
      <sheetName val="Sheet28"/>
      <sheetName val="Sheet29"/>
      <sheetName val="Workings UNDG Category"/>
      <sheetName val="Agency per Outcome"/>
      <sheetName val="UNDG Details"/>
      <sheetName val="Outcome 5"/>
      <sheetName val="Outcome 6"/>
      <sheetName val="D. EU Elligible Costs"/>
      <sheetName val="Dropdown"/>
    </sheetNames>
    <sheetDataSet>
      <sheetData sheetId="0"/>
      <sheetData sheetId="1"/>
      <sheetData sheetId="2"/>
      <sheetData sheetId="3">
        <row r="4">
          <cell r="B4" t="str">
            <v>OUTCOME 1: Legislative and policy frameworks, based on evidence and in line with international human rights standards, on all forms of violence against women and girls and harmful practices are in place and translated into plans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pInCmpInSFpsmCat"/>
      <sheetName val="ModInCmp"/>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Budget by Outcom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sheetName val="B. Budget by UNDG Categories"/>
      <sheetName val="C. Budget by Outcome "/>
      <sheetName val="Outcome 4"/>
      <sheetName val="D. EU Elligible Costs"/>
      <sheetName val="Dropdown"/>
    </sheetNames>
    <sheetDataSet>
      <sheetData sheetId="0"/>
      <sheetData sheetId="1"/>
      <sheetData sheetId="2">
        <row r="1">
          <cell r="Z1">
            <v>1</v>
          </cell>
        </row>
        <row r="2">
          <cell r="Z2">
            <v>2</v>
          </cell>
        </row>
        <row r="3">
          <cell r="Z3">
            <v>3</v>
          </cell>
        </row>
        <row r="4">
          <cell r="Z4">
            <v>4</v>
          </cell>
        </row>
        <row r="5">
          <cell r="Z5">
            <v>5</v>
          </cell>
        </row>
        <row r="6">
          <cell r="Z6">
            <v>6</v>
          </cell>
        </row>
        <row r="7">
          <cell r="Z7">
            <v>7</v>
          </cell>
        </row>
      </sheetData>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
      <sheetName val="Guidance"/>
      <sheetName val="A. Budget by Outcome"/>
      <sheetName val="B. Workplan"/>
      <sheetName val="C. Budget UNDG Categories -"/>
      <sheetName val="Staffing Notes"/>
    </sheetNames>
    <sheetDataSet>
      <sheetData sheetId="0"/>
      <sheetData sheetId="1"/>
      <sheetData sheetId="2">
        <row r="7">
          <cell r="A7" t="str">
            <v>Outcome 1:  Name of Outcome</v>
          </cell>
        </row>
        <row r="433">
          <cell r="A433" t="str">
            <v>Management and Operations</v>
          </cell>
        </row>
        <row r="442">
          <cell r="A442" t="str">
            <v>Communications and Learning</v>
          </cell>
        </row>
        <row r="449">
          <cell r="A449" t="str">
            <v>Programme Overseight Support</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Work Plan -"/>
      <sheetName val="A. Budget UNDG Categories -"/>
      <sheetName val="B. Budget per SDG targets"/>
      <sheetName val="C. Workplan"/>
      <sheetName val="Sheet1"/>
      <sheetName val="Guidance"/>
      <sheetName val="A. Budget by Outcome"/>
      <sheetName val="B. Workplan"/>
      <sheetName val="C. Budget UNDG Categori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D5">
            <v>3041700</v>
          </cell>
        </row>
        <row r="45">
          <cell r="C45">
            <v>0</v>
          </cell>
        </row>
        <row r="46">
          <cell r="C46">
            <v>0</v>
          </cell>
        </row>
        <row r="47">
          <cell r="C47">
            <v>0</v>
          </cell>
        </row>
        <row r="50">
          <cell r="C50">
            <v>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roposals.sdgfund.org/node/69" TargetMode="External"/><Relationship Id="rId1" Type="http://schemas.openxmlformats.org/officeDocument/2006/relationships/hyperlink" Target="https://proposals.sdgfund.org/node/69" TargetMode="Externa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7C3BC-496C-1D4B-9224-B1B8E93446B1}">
  <sheetPr>
    <tabColor rgb="FFFFFF00"/>
  </sheetPr>
  <dimension ref="A1:M33"/>
  <sheetViews>
    <sheetView zoomScale="170" zoomScaleNormal="170" workbookViewId="0">
      <pane ySplit="4" topLeftCell="A5" activePane="bottomLeft" state="frozen"/>
      <selection activeCell="A3" sqref="A3:L16"/>
      <selection pane="bottomLeft" activeCell="A3" sqref="A3:L16"/>
    </sheetView>
  </sheetViews>
  <sheetFormatPr baseColWidth="10" defaultColWidth="4.33203125" defaultRowHeight="13" x14ac:dyDescent="0.15"/>
  <cols>
    <col min="1" max="1" width="7.6640625" style="25" customWidth="1"/>
    <col min="2" max="2" width="6.6640625" style="25" customWidth="1"/>
    <col min="3" max="3" width="53.5" style="25" customWidth="1"/>
    <col min="4" max="4" width="5.1640625" style="25" customWidth="1"/>
    <col min="5" max="5" width="5.33203125" style="25" customWidth="1"/>
    <col min="6" max="7" width="5.1640625" style="25" customWidth="1"/>
    <col min="8" max="9" width="16" style="26" customWidth="1"/>
    <col min="10" max="10" width="16" style="27" customWidth="1"/>
    <col min="11" max="11" width="14.33203125" style="88" customWidth="1"/>
    <col min="12" max="12" width="20.6640625" style="25" customWidth="1"/>
    <col min="13" max="13" width="17" style="25" customWidth="1"/>
    <col min="14" max="16" width="4.33203125" style="25"/>
    <col min="17" max="17" width="7.1640625" style="25" bestFit="1" customWidth="1"/>
    <col min="18" max="16384" width="4.33203125" style="25"/>
  </cols>
  <sheetData>
    <row r="1" spans="1:12" ht="21" x14ac:dyDescent="0.25">
      <c r="A1" s="24" t="s">
        <v>92</v>
      </c>
      <c r="K1" s="28"/>
    </row>
    <row r="2" spans="1:12" ht="27" customHeight="1" thickBot="1" x14ac:dyDescent="0.2">
      <c r="A2" s="181" t="s">
        <v>63</v>
      </c>
      <c r="B2" s="182"/>
      <c r="C2" s="182"/>
      <c r="K2" s="28"/>
    </row>
    <row r="3" spans="1:12" ht="15.75" customHeight="1" x14ac:dyDescent="0.15">
      <c r="A3" s="575" t="s">
        <v>0</v>
      </c>
      <c r="B3" s="575" t="s">
        <v>1</v>
      </c>
      <c r="C3" s="575" t="s">
        <v>2</v>
      </c>
      <c r="D3" s="580" t="s">
        <v>3</v>
      </c>
      <c r="E3" s="581"/>
      <c r="F3" s="581"/>
      <c r="G3" s="581"/>
      <c r="H3" s="582" t="s">
        <v>4</v>
      </c>
      <c r="I3" s="583"/>
      <c r="J3" s="583"/>
      <c r="K3" s="584" t="s">
        <v>5</v>
      </c>
      <c r="L3" s="575" t="s">
        <v>66</v>
      </c>
    </row>
    <row r="4" spans="1:12" ht="31" thickBot="1" x14ac:dyDescent="0.2">
      <c r="A4" s="576"/>
      <c r="B4" s="576"/>
      <c r="C4" s="576"/>
      <c r="D4" s="214" t="s">
        <v>6</v>
      </c>
      <c r="E4" s="215" t="s">
        <v>7</v>
      </c>
      <c r="F4" s="215" t="s">
        <v>8</v>
      </c>
      <c r="G4" s="215" t="s">
        <v>62</v>
      </c>
      <c r="H4" s="29" t="s">
        <v>64</v>
      </c>
      <c r="I4" s="30" t="s">
        <v>65</v>
      </c>
      <c r="J4" s="31" t="s">
        <v>67</v>
      </c>
      <c r="K4" s="585"/>
      <c r="L4" s="576"/>
    </row>
    <row r="5" spans="1:12" ht="21" customHeight="1" thickBot="1" x14ac:dyDescent="0.2">
      <c r="A5" s="32" t="s">
        <v>9</v>
      </c>
      <c r="B5" s="33"/>
      <c r="C5" s="34"/>
      <c r="D5" s="33"/>
      <c r="E5" s="33"/>
      <c r="F5" s="33"/>
      <c r="G5" s="33"/>
      <c r="H5" s="35"/>
      <c r="I5" s="35"/>
      <c r="J5" s="35"/>
      <c r="K5" s="36"/>
      <c r="L5" s="37"/>
    </row>
    <row r="6" spans="1:12" ht="16" x14ac:dyDescent="0.15">
      <c r="A6" s="262">
        <v>1</v>
      </c>
      <c r="B6" s="577" t="s">
        <v>182</v>
      </c>
      <c r="C6" s="578"/>
      <c r="D6" s="578"/>
      <c r="E6" s="578"/>
      <c r="F6" s="578"/>
      <c r="G6" s="578"/>
      <c r="H6" s="578"/>
      <c r="I6" s="578"/>
      <c r="J6" s="578"/>
      <c r="K6" s="578"/>
      <c r="L6" s="579"/>
    </row>
    <row r="7" spans="1:12" ht="30" customHeight="1" x14ac:dyDescent="0.15">
      <c r="A7" s="213">
        <f>A6</f>
        <v>1</v>
      </c>
      <c r="B7" s="39">
        <v>1.1000000000000001</v>
      </c>
      <c r="C7" s="38" t="s">
        <v>98</v>
      </c>
      <c r="D7" s="39" t="s">
        <v>10</v>
      </c>
      <c r="E7" s="39" t="s">
        <v>10</v>
      </c>
      <c r="F7" s="39" t="s">
        <v>10</v>
      </c>
      <c r="G7" s="39" t="s">
        <v>10</v>
      </c>
      <c r="H7" s="40"/>
      <c r="I7" s="40"/>
      <c r="J7" s="41">
        <f>SUM(H7:I7)</f>
        <v>0</v>
      </c>
      <c r="K7" s="39"/>
      <c r="L7" s="100"/>
    </row>
    <row r="8" spans="1:12" ht="45" x14ac:dyDescent="0.15">
      <c r="A8" s="213">
        <f>A7</f>
        <v>1</v>
      </c>
      <c r="B8" s="39">
        <v>1.2</v>
      </c>
      <c r="C8" s="38" t="s">
        <v>100</v>
      </c>
      <c r="D8" s="39" t="s">
        <v>10</v>
      </c>
      <c r="E8" s="39" t="s">
        <v>10</v>
      </c>
      <c r="F8" s="39" t="s">
        <v>10</v>
      </c>
      <c r="G8" s="39" t="s">
        <v>10</v>
      </c>
      <c r="H8" s="40"/>
      <c r="I8" s="40"/>
      <c r="J8" s="41">
        <f>SUM(H8:I8)</f>
        <v>0</v>
      </c>
      <c r="K8" s="39"/>
      <c r="L8" s="100"/>
    </row>
    <row r="9" spans="1:12" ht="30" customHeight="1" x14ac:dyDescent="0.15">
      <c r="A9" s="213">
        <f>A7</f>
        <v>1</v>
      </c>
      <c r="B9" s="39">
        <v>1.3</v>
      </c>
      <c r="C9" s="38" t="s">
        <v>184</v>
      </c>
      <c r="D9" s="39" t="s">
        <v>10</v>
      </c>
      <c r="E9" s="39" t="s">
        <v>10</v>
      </c>
      <c r="F9" s="39" t="s">
        <v>10</v>
      </c>
      <c r="G9" s="39" t="s">
        <v>10</v>
      </c>
      <c r="H9" s="40"/>
      <c r="I9" s="40"/>
      <c r="J9" s="41">
        <f>SUM(H9:I9)</f>
        <v>0</v>
      </c>
      <c r="K9" s="39"/>
      <c r="L9" s="100"/>
    </row>
    <row r="10" spans="1:12" ht="30" customHeight="1" thickBot="1" x14ac:dyDescent="0.2">
      <c r="A10" s="213">
        <f>A8</f>
        <v>1</v>
      </c>
      <c r="B10" s="39">
        <v>1.4</v>
      </c>
      <c r="C10" s="38" t="s">
        <v>77</v>
      </c>
      <c r="D10" s="39" t="s">
        <v>10</v>
      </c>
      <c r="E10" s="39" t="s">
        <v>10</v>
      </c>
      <c r="F10" s="39" t="s">
        <v>10</v>
      </c>
      <c r="G10" s="39" t="s">
        <v>10</v>
      </c>
      <c r="H10" s="40"/>
      <c r="I10" s="40"/>
      <c r="J10" s="41">
        <f>SUM(H10:I10)</f>
        <v>0</v>
      </c>
      <c r="K10" s="39"/>
      <c r="L10" s="100"/>
    </row>
    <row r="11" spans="1:12" ht="17" thickBot="1" x14ac:dyDescent="0.2">
      <c r="A11" s="43" t="s">
        <v>69</v>
      </c>
      <c r="B11" s="44"/>
      <c r="C11" s="45"/>
      <c r="D11" s="44"/>
      <c r="E11" s="44"/>
      <c r="F11" s="44"/>
      <c r="G11" s="44"/>
      <c r="H11" s="46">
        <f>SUM(H7:H10)</f>
        <v>0</v>
      </c>
      <c r="I11" s="46">
        <f>SUM(I7:I10)</f>
        <v>0</v>
      </c>
      <c r="J11" s="46">
        <f>SUM(J7:J10)</f>
        <v>0</v>
      </c>
      <c r="K11" s="47"/>
      <c r="L11" s="48"/>
    </row>
    <row r="12" spans="1:12" ht="16" x14ac:dyDescent="0.15">
      <c r="A12" s="262">
        <v>2</v>
      </c>
      <c r="B12" s="577" t="s">
        <v>68</v>
      </c>
      <c r="C12" s="578"/>
      <c r="D12" s="578"/>
      <c r="E12" s="578"/>
      <c r="F12" s="578"/>
      <c r="G12" s="578"/>
      <c r="H12" s="578"/>
      <c r="I12" s="578"/>
      <c r="J12" s="578"/>
      <c r="K12" s="578"/>
      <c r="L12" s="579"/>
    </row>
    <row r="13" spans="1:12" ht="75" x14ac:dyDescent="0.15">
      <c r="A13" s="213">
        <f>A12</f>
        <v>2</v>
      </c>
      <c r="B13" s="39">
        <v>2.1</v>
      </c>
      <c r="C13" s="38" t="s">
        <v>99</v>
      </c>
      <c r="D13" s="39" t="s">
        <v>10</v>
      </c>
      <c r="E13" s="39" t="s">
        <v>10</v>
      </c>
      <c r="F13" s="39" t="s">
        <v>10</v>
      </c>
      <c r="G13" s="39" t="s">
        <v>10</v>
      </c>
      <c r="H13" s="40"/>
      <c r="I13" s="40"/>
      <c r="J13" s="41">
        <f>SUM(H13:I13)</f>
        <v>0</v>
      </c>
      <c r="K13" s="39"/>
      <c r="L13" s="100"/>
    </row>
    <row r="14" spans="1:12" ht="30" x14ac:dyDescent="0.15">
      <c r="A14" s="213">
        <f>A12</f>
        <v>2</v>
      </c>
      <c r="B14" s="39">
        <v>2.2000000000000002</v>
      </c>
      <c r="C14" s="38" t="s">
        <v>101</v>
      </c>
      <c r="D14" s="39" t="s">
        <v>10</v>
      </c>
      <c r="E14" s="39" t="s">
        <v>10</v>
      </c>
      <c r="F14" s="39" t="s">
        <v>10</v>
      </c>
      <c r="G14" s="39" t="s">
        <v>10</v>
      </c>
      <c r="H14" s="40"/>
      <c r="I14" s="40"/>
      <c r="J14" s="42">
        <f>SUM(H14:I14)</f>
        <v>0</v>
      </c>
      <c r="K14" s="101"/>
      <c r="L14" s="102"/>
    </row>
    <row r="15" spans="1:12" ht="45" x14ac:dyDescent="0.15">
      <c r="A15" s="213">
        <f>A13</f>
        <v>2</v>
      </c>
      <c r="B15" s="39">
        <v>2.2999999999999998</v>
      </c>
      <c r="C15" s="38" t="s">
        <v>102</v>
      </c>
      <c r="D15" s="39" t="s">
        <v>10</v>
      </c>
      <c r="E15" s="39" t="s">
        <v>10</v>
      </c>
      <c r="F15" s="39" t="s">
        <v>10</v>
      </c>
      <c r="G15" s="39" t="s">
        <v>10</v>
      </c>
      <c r="H15" s="40"/>
      <c r="I15" s="40"/>
      <c r="J15" s="42">
        <f>SUM(H15:I15)</f>
        <v>0</v>
      </c>
      <c r="K15" s="101"/>
      <c r="L15" s="102"/>
    </row>
    <row r="16" spans="1:12" ht="31" thickBot="1" x14ac:dyDescent="0.2">
      <c r="A16" s="213">
        <f>A13</f>
        <v>2</v>
      </c>
      <c r="B16" s="39">
        <v>2.4</v>
      </c>
      <c r="C16" s="38" t="s">
        <v>103</v>
      </c>
      <c r="D16" s="39" t="s">
        <v>10</v>
      </c>
      <c r="E16" s="39" t="s">
        <v>10</v>
      </c>
      <c r="F16" s="39" t="s">
        <v>10</v>
      </c>
      <c r="G16" s="39" t="s">
        <v>10</v>
      </c>
      <c r="H16" s="40"/>
      <c r="I16" s="40"/>
      <c r="J16" s="49">
        <f>SUM(H16:I16)</f>
        <v>0</v>
      </c>
      <c r="K16" s="103"/>
      <c r="L16" s="104"/>
    </row>
    <row r="17" spans="1:13" ht="17" thickBot="1" x14ac:dyDescent="0.2">
      <c r="A17" s="43" t="s">
        <v>74</v>
      </c>
      <c r="B17" s="44"/>
      <c r="C17" s="45"/>
      <c r="D17" s="44"/>
      <c r="E17" s="44"/>
      <c r="F17" s="44"/>
      <c r="G17" s="44"/>
      <c r="H17" s="46">
        <f>SUM(H13:H16)</f>
        <v>0</v>
      </c>
      <c r="I17" s="46">
        <f>SUM(I13:I16)</f>
        <v>0</v>
      </c>
      <c r="J17" s="46">
        <f>SUM(J13:J16)</f>
        <v>0</v>
      </c>
      <c r="K17" s="47"/>
      <c r="L17" s="48"/>
    </row>
    <row r="18" spans="1:13" ht="17" thickBot="1" x14ac:dyDescent="0.2">
      <c r="A18" s="52" t="s">
        <v>12</v>
      </c>
      <c r="B18" s="53"/>
      <c r="C18" s="54"/>
      <c r="D18" s="53"/>
      <c r="E18" s="53"/>
      <c r="F18" s="53"/>
      <c r="G18" s="53"/>
      <c r="H18" s="55">
        <f>H11+H17</f>
        <v>0</v>
      </c>
      <c r="I18" s="55">
        <f>I11+I17</f>
        <v>0</v>
      </c>
      <c r="J18" s="55">
        <f>J11+J17</f>
        <v>0</v>
      </c>
      <c r="K18" s="56"/>
      <c r="L18" s="57"/>
    </row>
    <row r="19" spans="1:13" ht="16" thickBot="1" x14ac:dyDescent="0.2">
      <c r="A19" s="58" t="s">
        <v>73</v>
      </c>
      <c r="B19" s="33"/>
      <c r="C19" s="34"/>
      <c r="D19" s="33"/>
      <c r="E19" s="33"/>
      <c r="F19" s="33"/>
      <c r="G19" s="33"/>
      <c r="H19" s="35"/>
      <c r="I19" s="35"/>
      <c r="J19" s="35"/>
      <c r="K19" s="36"/>
      <c r="L19" s="37"/>
    </row>
    <row r="20" spans="1:13" ht="15" x14ac:dyDescent="0.15">
      <c r="A20" s="59" t="s">
        <v>14</v>
      </c>
      <c r="B20" s="60"/>
      <c r="C20" s="61"/>
      <c r="D20" s="60"/>
      <c r="E20" s="60"/>
      <c r="F20" s="60"/>
      <c r="G20" s="60"/>
      <c r="H20" s="62"/>
      <c r="I20" s="62"/>
      <c r="J20" s="62"/>
      <c r="K20" s="63"/>
      <c r="L20" s="64"/>
    </row>
    <row r="21" spans="1:13" ht="18" thickBot="1" x14ac:dyDescent="0.2">
      <c r="A21" s="65" t="s">
        <v>13</v>
      </c>
      <c r="B21" s="66" t="s">
        <v>13</v>
      </c>
      <c r="C21" s="67"/>
      <c r="D21" s="68" t="s">
        <v>10</v>
      </c>
      <c r="E21" s="68" t="s">
        <v>10</v>
      </c>
      <c r="F21" s="68" t="s">
        <v>10</v>
      </c>
      <c r="G21" s="68" t="s">
        <v>10</v>
      </c>
      <c r="H21" s="69"/>
      <c r="I21" s="69"/>
      <c r="J21" s="70">
        <f>SUM(H21:I21)</f>
        <v>0</v>
      </c>
      <c r="K21" s="71" t="s">
        <v>14</v>
      </c>
      <c r="L21" s="72" t="s">
        <v>13</v>
      </c>
    </row>
    <row r="22" spans="1:13" ht="15" x14ac:dyDescent="0.15">
      <c r="A22" s="59" t="s">
        <v>71</v>
      </c>
      <c r="B22" s="60"/>
      <c r="C22" s="61"/>
      <c r="D22" s="73"/>
      <c r="E22" s="73"/>
      <c r="F22" s="73"/>
      <c r="G22" s="73"/>
      <c r="H22" s="62"/>
      <c r="I22" s="62"/>
      <c r="J22" s="62"/>
      <c r="K22" s="74"/>
      <c r="L22" s="75"/>
    </row>
    <row r="23" spans="1:13" ht="18" thickBot="1" x14ac:dyDescent="0.2">
      <c r="A23" s="65" t="s">
        <v>13</v>
      </c>
      <c r="B23" s="66" t="s">
        <v>13</v>
      </c>
      <c r="C23" s="67"/>
      <c r="D23" s="68" t="s">
        <v>10</v>
      </c>
      <c r="E23" s="68" t="s">
        <v>10</v>
      </c>
      <c r="F23" s="68" t="s">
        <v>10</v>
      </c>
      <c r="G23" s="68" t="s">
        <v>10</v>
      </c>
      <c r="H23" s="69"/>
      <c r="I23" s="69"/>
      <c r="J23" s="70">
        <f>SUM(H23:I23)</f>
        <v>0</v>
      </c>
      <c r="K23" s="71" t="s">
        <v>71</v>
      </c>
      <c r="L23" s="72" t="s">
        <v>13</v>
      </c>
    </row>
    <row r="24" spans="1:13" ht="15" x14ac:dyDescent="0.15">
      <c r="A24" s="59" t="s">
        <v>72</v>
      </c>
      <c r="B24" s="60"/>
      <c r="C24" s="61"/>
      <c r="D24" s="73"/>
      <c r="E24" s="73"/>
      <c r="F24" s="73"/>
      <c r="G24" s="73"/>
      <c r="H24" s="62"/>
      <c r="I24" s="62"/>
      <c r="J24" s="62"/>
      <c r="K24" s="74"/>
      <c r="L24" s="75"/>
    </row>
    <row r="25" spans="1:13" ht="18" thickBot="1" x14ac:dyDescent="0.2">
      <c r="A25" s="65" t="s">
        <v>13</v>
      </c>
      <c r="B25" s="66" t="s">
        <v>13</v>
      </c>
      <c r="C25" s="67"/>
      <c r="D25" s="68" t="s">
        <v>10</v>
      </c>
      <c r="E25" s="68" t="s">
        <v>10</v>
      </c>
      <c r="F25" s="68" t="s">
        <v>10</v>
      </c>
      <c r="G25" s="68" t="s">
        <v>10</v>
      </c>
      <c r="H25" s="69"/>
      <c r="I25" s="69"/>
      <c r="J25" s="70">
        <f>SUM(H25:I25)</f>
        <v>0</v>
      </c>
      <c r="K25" s="71" t="s">
        <v>72</v>
      </c>
      <c r="L25" s="72" t="s">
        <v>13</v>
      </c>
    </row>
    <row r="26" spans="1:13" ht="15" x14ac:dyDescent="0.15">
      <c r="A26" s="59" t="s">
        <v>18</v>
      </c>
      <c r="B26" s="60"/>
      <c r="C26" s="61"/>
      <c r="D26" s="73"/>
      <c r="E26" s="73"/>
      <c r="F26" s="73"/>
      <c r="G26" s="73"/>
      <c r="H26" s="62"/>
      <c r="I26" s="62"/>
      <c r="J26" s="62"/>
      <c r="K26" s="74"/>
      <c r="L26" s="75"/>
    </row>
    <row r="27" spans="1:13" ht="18" thickBot="1" x14ac:dyDescent="0.2">
      <c r="A27" s="65" t="s">
        <v>13</v>
      </c>
      <c r="B27" s="66" t="s">
        <v>13</v>
      </c>
      <c r="C27" s="67"/>
      <c r="D27" s="68" t="s">
        <v>10</v>
      </c>
      <c r="E27" s="68" t="s">
        <v>10</v>
      </c>
      <c r="F27" s="68" t="s">
        <v>10</v>
      </c>
      <c r="G27" s="68" t="s">
        <v>10</v>
      </c>
      <c r="H27" s="69"/>
      <c r="I27" s="69"/>
      <c r="J27" s="70">
        <f>SUM(H27:I27)</f>
        <v>0</v>
      </c>
      <c r="K27" s="71" t="s">
        <v>19</v>
      </c>
      <c r="L27" s="72" t="s">
        <v>13</v>
      </c>
    </row>
    <row r="28" spans="1:13" ht="17" thickBot="1" x14ac:dyDescent="0.2">
      <c r="A28" s="50" t="s">
        <v>20</v>
      </c>
      <c r="B28" s="44"/>
      <c r="C28" s="45"/>
      <c r="D28" s="44"/>
      <c r="E28" s="44"/>
      <c r="F28" s="44"/>
      <c r="G28" s="44"/>
      <c r="H28" s="51">
        <f>SUM(H21:H27)</f>
        <v>0</v>
      </c>
      <c r="I28" s="51">
        <f>SUM(I21:I27)</f>
        <v>0</v>
      </c>
      <c r="J28" s="51">
        <f>SUM(J21:J27)</f>
        <v>0</v>
      </c>
      <c r="K28" s="47"/>
      <c r="L28" s="48"/>
      <c r="M28" s="105"/>
    </row>
    <row r="29" spans="1:13" ht="17" thickBot="1" x14ac:dyDescent="0.2">
      <c r="A29" s="52" t="s">
        <v>45</v>
      </c>
      <c r="B29" s="53"/>
      <c r="C29" s="54"/>
      <c r="D29" s="53"/>
      <c r="E29" s="53"/>
      <c r="F29" s="53"/>
      <c r="G29" s="53"/>
      <c r="H29" s="55">
        <f>H28+H18</f>
        <v>0</v>
      </c>
      <c r="I29" s="55">
        <f>I28+I18</f>
        <v>0</v>
      </c>
      <c r="J29" s="55">
        <f>J28+J18</f>
        <v>0</v>
      </c>
      <c r="K29" s="56"/>
      <c r="L29" s="57"/>
    </row>
    <row r="30" spans="1:13" ht="17" thickBot="1" x14ac:dyDescent="0.2">
      <c r="A30" s="76" t="s">
        <v>70</v>
      </c>
      <c r="B30" s="77"/>
      <c r="C30" s="78"/>
      <c r="D30" s="77"/>
      <c r="E30" s="77"/>
      <c r="F30" s="77"/>
      <c r="G30" s="77"/>
      <c r="H30" s="79">
        <f>H29*7%</f>
        <v>0</v>
      </c>
      <c r="I30" s="79">
        <f>I29*7%</f>
        <v>0</v>
      </c>
      <c r="J30" s="79">
        <f>H30+I30</f>
        <v>0</v>
      </c>
      <c r="K30" s="80"/>
      <c r="L30" s="81"/>
    </row>
    <row r="31" spans="1:13" ht="20" thickBot="1" x14ac:dyDescent="0.2">
      <c r="A31" s="82" t="s">
        <v>21</v>
      </c>
      <c r="B31" s="83"/>
      <c r="C31" s="84"/>
      <c r="D31" s="83"/>
      <c r="E31" s="83"/>
      <c r="F31" s="83"/>
      <c r="G31" s="83"/>
      <c r="H31" s="85">
        <f>SUM(H29:H30)</f>
        <v>0</v>
      </c>
      <c r="I31" s="85">
        <f>SUM(I29:I30)</f>
        <v>0</v>
      </c>
      <c r="J31" s="85">
        <f>SUM(J29:J30)</f>
        <v>0</v>
      </c>
      <c r="K31" s="86"/>
      <c r="L31" s="87"/>
    </row>
    <row r="33" spans="1:1" x14ac:dyDescent="0.15">
      <c r="A33" s="106"/>
    </row>
  </sheetData>
  <mergeCells count="9">
    <mergeCell ref="L3:L4"/>
    <mergeCell ref="B6:L6"/>
    <mergeCell ref="B12:L12"/>
    <mergeCell ref="A3:A4"/>
    <mergeCell ref="B3:B4"/>
    <mergeCell ref="C3:C4"/>
    <mergeCell ref="D3:G3"/>
    <mergeCell ref="H3:J3"/>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FF06-09A6-6943-8383-58357454DFE9}">
  <dimension ref="A1:L97"/>
  <sheetViews>
    <sheetView zoomScale="170" zoomScaleNormal="170" workbookViewId="0">
      <selection activeCell="A3" sqref="A3:L16"/>
    </sheetView>
  </sheetViews>
  <sheetFormatPr baseColWidth="10" defaultColWidth="8.6640625" defaultRowHeight="16" x14ac:dyDescent="0.2"/>
  <cols>
    <col min="1" max="1" width="28.5" style="1" customWidth="1"/>
    <col min="2" max="2" width="12.6640625" style="1" customWidth="1"/>
    <col min="3" max="3" width="13.5" style="1" customWidth="1"/>
    <col min="4" max="4" width="12.6640625" style="1" customWidth="1"/>
    <col min="5" max="5" width="13.83203125" style="1" customWidth="1"/>
    <col min="6" max="6" width="12.6640625" style="1" customWidth="1"/>
    <col min="7" max="7" width="14.5" style="1" customWidth="1"/>
    <col min="8" max="8" width="14.1640625" style="21" customWidth="1"/>
    <col min="9" max="9" width="15.5" style="21" customWidth="1"/>
    <col min="10" max="11" width="12.6640625" style="1" customWidth="1"/>
    <col min="12" max="12" width="11" style="1" bestFit="1" customWidth="1"/>
    <col min="13" max="16384" width="8.6640625" style="1"/>
  </cols>
  <sheetData>
    <row r="1" spans="1:12" ht="21" x14ac:dyDescent="0.25">
      <c r="A1" s="3" t="s">
        <v>90</v>
      </c>
    </row>
    <row r="2" spans="1:12" x14ac:dyDescent="0.2">
      <c r="A2" s="181" t="s">
        <v>63</v>
      </c>
      <c r="B2" s="136"/>
      <c r="C2" s="136"/>
    </row>
    <row r="3" spans="1:12" ht="17" thickBot="1" x14ac:dyDescent="0.25"/>
    <row r="4" spans="1:12" ht="45" customHeight="1" thickBot="1" x14ac:dyDescent="0.25">
      <c r="A4" s="600" t="s">
        <v>47</v>
      </c>
      <c r="B4" s="602" t="s">
        <v>14</v>
      </c>
      <c r="C4" s="603"/>
      <c r="D4" s="602" t="s">
        <v>71</v>
      </c>
      <c r="E4" s="603"/>
      <c r="F4" s="602" t="s">
        <v>72</v>
      </c>
      <c r="G4" s="603"/>
      <c r="H4" s="592" t="s">
        <v>48</v>
      </c>
      <c r="I4" s="593"/>
      <c r="J4" s="586" t="s">
        <v>49</v>
      </c>
      <c r="K4" s="587"/>
      <c r="L4" s="588"/>
    </row>
    <row r="5" spans="1:12" ht="34.5" customHeight="1" thickBot="1" x14ac:dyDescent="0.25">
      <c r="A5" s="601"/>
      <c r="B5" s="89" t="s">
        <v>88</v>
      </c>
      <c r="C5" s="226" t="s">
        <v>89</v>
      </c>
      <c r="D5" s="89" t="s">
        <v>88</v>
      </c>
      <c r="E5" s="226" t="s">
        <v>89</v>
      </c>
      <c r="F5" s="89" t="s">
        <v>88</v>
      </c>
      <c r="G5" s="226" t="s">
        <v>89</v>
      </c>
      <c r="H5" s="89" t="s">
        <v>88</v>
      </c>
      <c r="I5" s="226" t="s">
        <v>89</v>
      </c>
      <c r="J5" s="89" t="s">
        <v>64</v>
      </c>
      <c r="K5" s="221" t="s">
        <v>75</v>
      </c>
      <c r="L5" s="260" t="s">
        <v>94</v>
      </c>
    </row>
    <row r="6" spans="1:12" ht="33.75" customHeight="1" x14ac:dyDescent="0.2">
      <c r="A6" s="243" t="s">
        <v>52</v>
      </c>
      <c r="B6" s="234" t="e">
        <f>SUMIFS(#REF!,#REF!,"UNDP",#REF!,1)</f>
        <v>#REF!</v>
      </c>
      <c r="C6" s="242" t="e">
        <f>SUMIFS(#REF!,#REF!,"UNDP",#REF!,1)</f>
        <v>#REF!</v>
      </c>
      <c r="D6" s="234" t="e">
        <f>SUMIFS(#REF!,#REF!,"UNCDF",#REF!,1)</f>
        <v>#REF!</v>
      </c>
      <c r="E6" s="235" t="e">
        <f>SUMIFS(#REF!,#REF!,"UNCDF",#REF!,1)</f>
        <v>#REF!</v>
      </c>
      <c r="F6" s="234" t="e">
        <f>SUMIFS(#REF!,#REF!,"UNEP",#REF!,1)</f>
        <v>#REF!</v>
      </c>
      <c r="G6" s="235" t="e">
        <f>SUMIFS(#REF!,#REF!,"UNEP",#REF!,1)</f>
        <v>#REF!</v>
      </c>
      <c r="H6" s="227" t="e">
        <f t="shared" ref="H6:I11" si="0">B6+D6+F6</f>
        <v>#REF!</v>
      </c>
      <c r="I6" s="228" t="e">
        <f t="shared" si="0"/>
        <v>#REF!</v>
      </c>
      <c r="J6" s="258" t="e">
        <f>H6/$H$13</f>
        <v>#REF!</v>
      </c>
      <c r="K6" s="259" t="e">
        <f>I6/$I$13</f>
        <v>#REF!</v>
      </c>
      <c r="L6" s="254" t="e">
        <f>(H6+I6)/$H$16</f>
        <v>#REF!</v>
      </c>
    </row>
    <row r="7" spans="1:12" ht="33.75" customHeight="1" x14ac:dyDescent="0.2">
      <c r="A7" s="244" t="s">
        <v>53</v>
      </c>
      <c r="B7" s="234" t="e">
        <f>SUMIFS(#REF!,#REF!,"UNDP",#REF!,2)</f>
        <v>#REF!</v>
      </c>
      <c r="C7" s="242" t="e">
        <f>SUMIFS(#REF!,#REF!,"UNDP",#REF!,2)</f>
        <v>#REF!</v>
      </c>
      <c r="D7" s="234" t="e">
        <f>SUMIFS(#REF!,#REF!,"UNCDF",#REF!,2)</f>
        <v>#REF!</v>
      </c>
      <c r="E7" s="235" t="e">
        <f>SUMIFS(#REF!,#REF!,"UNCDF",#REF!,2)</f>
        <v>#REF!</v>
      </c>
      <c r="F7" s="234" t="e">
        <f>SUMIFS(#REF!,#REF!,"UNEP",#REF!,2)</f>
        <v>#REF!</v>
      </c>
      <c r="G7" s="235" t="e">
        <f>SUMIFS(#REF!,#REF!,"UNEP",#REF!,2)</f>
        <v>#REF!</v>
      </c>
      <c r="H7" s="227" t="e">
        <f t="shared" si="0"/>
        <v>#REF!</v>
      </c>
      <c r="I7" s="228" t="e">
        <f t="shared" si="0"/>
        <v>#REF!</v>
      </c>
      <c r="J7" s="222" t="e">
        <f t="shared" ref="J7:J12" si="1">H7/$H$13</f>
        <v>#REF!</v>
      </c>
      <c r="K7" s="249" t="e">
        <f t="shared" ref="K7:K12" si="2">I7/$I$13</f>
        <v>#REF!</v>
      </c>
      <c r="L7" s="253" t="e">
        <f t="shared" ref="L7:L12" si="3">(H7+I7)/$H$16</f>
        <v>#REF!</v>
      </c>
    </row>
    <row r="8" spans="1:12" ht="33.75" customHeight="1" x14ac:dyDescent="0.2">
      <c r="A8" s="244" t="s">
        <v>54</v>
      </c>
      <c r="B8" s="234" t="e">
        <f>SUMIFS(#REF!,#REF!,"UNDP",#REF!,3)</f>
        <v>#REF!</v>
      </c>
      <c r="C8" s="242" t="e">
        <f>SUMIFS(#REF!,#REF!,"UNDP",#REF!,3)</f>
        <v>#REF!</v>
      </c>
      <c r="D8" s="234" t="e">
        <f>SUMIFS(#REF!,#REF!,"UNCDF",#REF!,3)</f>
        <v>#REF!</v>
      </c>
      <c r="E8" s="235" t="e">
        <f>SUMIFS(#REF!,#REF!,"UNCDF",#REF!,3)</f>
        <v>#REF!</v>
      </c>
      <c r="F8" s="234" t="e">
        <f>SUMIFS(#REF!,#REF!,"UNEP",#REF!,3)</f>
        <v>#REF!</v>
      </c>
      <c r="G8" s="235" t="e">
        <f>SUMIFS(#REF!,#REF!,"UNEP",#REF!,3)</f>
        <v>#REF!</v>
      </c>
      <c r="H8" s="227" t="e">
        <f t="shared" si="0"/>
        <v>#REF!</v>
      </c>
      <c r="I8" s="228" t="e">
        <f t="shared" si="0"/>
        <v>#REF!</v>
      </c>
      <c r="J8" s="222" t="e">
        <f t="shared" si="1"/>
        <v>#REF!</v>
      </c>
      <c r="K8" s="249" t="e">
        <f t="shared" si="2"/>
        <v>#REF!</v>
      </c>
      <c r="L8" s="253" t="e">
        <f t="shared" si="3"/>
        <v>#REF!</v>
      </c>
    </row>
    <row r="9" spans="1:12" ht="33.75" customHeight="1" x14ac:dyDescent="0.2">
      <c r="A9" s="244" t="s">
        <v>55</v>
      </c>
      <c r="B9" s="234" t="e">
        <f>SUMIFS(#REF!,#REF!,"UNDP",#REF!,4)</f>
        <v>#REF!</v>
      </c>
      <c r="C9" s="242" t="e">
        <f>SUMIFS(#REF!,#REF!,"UNDP",#REF!,4)</f>
        <v>#REF!</v>
      </c>
      <c r="D9" s="234" t="e">
        <f>SUMIFS(#REF!,#REF!,"UNCDF",#REF!,4)</f>
        <v>#REF!</v>
      </c>
      <c r="E9" s="235" t="e">
        <f>SUMIFS(#REF!,#REF!,"UNCDF",#REF!,4)</f>
        <v>#REF!</v>
      </c>
      <c r="F9" s="234" t="e">
        <f>SUMIFS(#REF!,#REF!,"UNEP",#REF!,4)</f>
        <v>#REF!</v>
      </c>
      <c r="G9" s="235" t="e">
        <f>SUMIFS(#REF!,#REF!,"UNEP",#REF!,4)</f>
        <v>#REF!</v>
      </c>
      <c r="H9" s="227" t="e">
        <f t="shared" si="0"/>
        <v>#REF!</v>
      </c>
      <c r="I9" s="228" t="e">
        <f t="shared" si="0"/>
        <v>#REF!</v>
      </c>
      <c r="J9" s="222" t="e">
        <f t="shared" si="1"/>
        <v>#REF!</v>
      </c>
      <c r="K9" s="249" t="e">
        <f t="shared" si="2"/>
        <v>#REF!</v>
      </c>
      <c r="L9" s="253" t="e">
        <f t="shared" si="3"/>
        <v>#REF!</v>
      </c>
    </row>
    <row r="10" spans="1:12" ht="33.75" customHeight="1" x14ac:dyDescent="0.2">
      <c r="A10" s="244" t="s">
        <v>56</v>
      </c>
      <c r="B10" s="234" t="e">
        <f>SUMIFS(#REF!,#REF!,"UNDP",#REF!,5)</f>
        <v>#REF!</v>
      </c>
      <c r="C10" s="242" t="e">
        <f>SUMIFS(#REF!,#REF!,"UNDP",#REF!,5)</f>
        <v>#REF!</v>
      </c>
      <c r="D10" s="234" t="e">
        <f>SUMIFS(#REF!,#REF!,"UNCDF",#REF!,5)</f>
        <v>#REF!</v>
      </c>
      <c r="E10" s="235" t="e">
        <f>SUMIFS(#REF!,#REF!,"UNCDF",#REF!,5)</f>
        <v>#REF!</v>
      </c>
      <c r="F10" s="234" t="e">
        <f>SUMIFS(#REF!,#REF!,"UNEP",#REF!,5)</f>
        <v>#REF!</v>
      </c>
      <c r="G10" s="235" t="e">
        <f>SUMIFS(#REF!,#REF!,"UNEP",#REF!,5)</f>
        <v>#REF!</v>
      </c>
      <c r="H10" s="227" t="e">
        <f t="shared" si="0"/>
        <v>#REF!</v>
      </c>
      <c r="I10" s="228" t="e">
        <f t="shared" si="0"/>
        <v>#REF!</v>
      </c>
      <c r="J10" s="223" t="e">
        <f t="shared" si="1"/>
        <v>#REF!</v>
      </c>
      <c r="K10" s="249" t="e">
        <f t="shared" si="2"/>
        <v>#REF!</v>
      </c>
      <c r="L10" s="253" t="e">
        <f t="shared" si="3"/>
        <v>#REF!</v>
      </c>
    </row>
    <row r="11" spans="1:12" ht="33.75" customHeight="1" x14ac:dyDescent="0.2">
      <c r="A11" s="244" t="s">
        <v>57</v>
      </c>
      <c r="B11" s="234" t="e">
        <f>SUMIFS(#REF!,#REF!,"UNDP",#REF!,6)</f>
        <v>#REF!</v>
      </c>
      <c r="C11" s="242" t="e">
        <f>SUMIFS(#REF!,#REF!,"UNDP",#REF!,6)</f>
        <v>#REF!</v>
      </c>
      <c r="D11" s="234" t="e">
        <f>SUMIFS(#REF!,#REF!,"UNCDF",#REF!,6)</f>
        <v>#REF!</v>
      </c>
      <c r="E11" s="235" t="e">
        <f>SUMIFS(#REF!,#REF!,"UNCDF",#REF!,6)</f>
        <v>#REF!</v>
      </c>
      <c r="F11" s="234" t="e">
        <f>SUMIFS(#REF!,#REF!,"UNEP",#REF!,6)</f>
        <v>#REF!</v>
      </c>
      <c r="G11" s="235" t="e">
        <f>SUMIFS(#REF!,#REF!,"UNEP",#REF!,6)</f>
        <v>#REF!</v>
      </c>
      <c r="H11" s="227" t="e">
        <f t="shared" si="0"/>
        <v>#REF!</v>
      </c>
      <c r="I11" s="228" t="e">
        <f t="shared" si="0"/>
        <v>#REF!</v>
      </c>
      <c r="J11" s="223" t="e">
        <f t="shared" si="1"/>
        <v>#REF!</v>
      </c>
      <c r="K11" s="249" t="e">
        <f t="shared" si="2"/>
        <v>#REF!</v>
      </c>
      <c r="L11" s="253" t="e">
        <f t="shared" si="3"/>
        <v>#REF!</v>
      </c>
    </row>
    <row r="12" spans="1:12" ht="33.75" customHeight="1" x14ac:dyDescent="0.2">
      <c r="A12" s="244" t="s">
        <v>58</v>
      </c>
      <c r="B12" s="234" t="e">
        <f>SUMIFS(#REF!,#REF!,"UNDP",#REF!,7)</f>
        <v>#REF!</v>
      </c>
      <c r="C12" s="242" t="e">
        <f>SUMIFS(#REF!,#REF!,"UNDP",#REF!,7)</f>
        <v>#REF!</v>
      </c>
      <c r="D12" s="234" t="e">
        <f>SUMIFS(#REF!,#REF!,"UNCDF",#REF!,7)</f>
        <v>#REF!</v>
      </c>
      <c r="E12" s="235" t="e">
        <f>SUMIFS(#REF!,#REF!,"UNCDF",#REF!,7)</f>
        <v>#REF!</v>
      </c>
      <c r="F12" s="234" t="e">
        <f>SUMIFS(#REF!,#REF!,"UNEP",#REF!,7)</f>
        <v>#REF!</v>
      </c>
      <c r="G12" s="235" t="e">
        <f>SUMIFS(#REF!,#REF!,"UNEP",#REF!,7)</f>
        <v>#REF!</v>
      </c>
      <c r="H12" s="227" t="e">
        <f>B12+D12+F12</f>
        <v>#REF!</v>
      </c>
      <c r="I12" s="228" t="e">
        <f>C12+E12+G12</f>
        <v>#REF!</v>
      </c>
      <c r="J12" s="222" t="e">
        <f t="shared" si="1"/>
        <v>#REF!</v>
      </c>
      <c r="K12" s="249" t="e">
        <f t="shared" si="2"/>
        <v>#REF!</v>
      </c>
      <c r="L12" s="253" t="e">
        <f t="shared" si="3"/>
        <v>#REF!</v>
      </c>
    </row>
    <row r="13" spans="1:12" s="2" customFormat="1" ht="17" thickBot="1" x14ac:dyDescent="0.25">
      <c r="A13" s="245" t="s">
        <v>59</v>
      </c>
      <c r="B13" s="236" t="e">
        <f t="shared" ref="B13:H13" si="4">SUM(B6:B12)</f>
        <v>#REF!</v>
      </c>
      <c r="C13" s="237" t="e">
        <f t="shared" si="4"/>
        <v>#REF!</v>
      </c>
      <c r="D13" s="236" t="e">
        <f t="shared" si="4"/>
        <v>#REF!</v>
      </c>
      <c r="E13" s="237" t="e">
        <f t="shared" si="4"/>
        <v>#REF!</v>
      </c>
      <c r="F13" s="236" t="e">
        <f t="shared" si="4"/>
        <v>#REF!</v>
      </c>
      <c r="G13" s="237" t="e">
        <f t="shared" si="4"/>
        <v>#REF!</v>
      </c>
      <c r="H13" s="229" t="e">
        <f t="shared" si="4"/>
        <v>#REF!</v>
      </c>
      <c r="I13" s="230" t="e">
        <f>SUM(I6:I12)</f>
        <v>#REF!</v>
      </c>
      <c r="J13" s="248" t="e">
        <f>H13/$H$15</f>
        <v>#REF!</v>
      </c>
      <c r="K13" s="250" t="e">
        <f>I13/$I$15</f>
        <v>#REF!</v>
      </c>
      <c r="L13" s="255" t="e">
        <f>(H13+I13)/$H$16</f>
        <v>#REF!</v>
      </c>
    </row>
    <row r="14" spans="1:12" ht="17" thickBot="1" x14ac:dyDescent="0.25">
      <c r="A14" s="246" t="s">
        <v>60</v>
      </c>
      <c r="B14" s="238" t="e">
        <f t="shared" ref="B14:I14" si="5">B13*0.07</f>
        <v>#REF!</v>
      </c>
      <c r="C14" s="239" t="e">
        <f t="shared" si="5"/>
        <v>#REF!</v>
      </c>
      <c r="D14" s="238" t="e">
        <f t="shared" si="5"/>
        <v>#REF!</v>
      </c>
      <c r="E14" s="239" t="e">
        <f t="shared" si="5"/>
        <v>#REF!</v>
      </c>
      <c r="F14" s="238" t="e">
        <f t="shared" si="5"/>
        <v>#REF!</v>
      </c>
      <c r="G14" s="239" t="e">
        <f t="shared" si="5"/>
        <v>#REF!</v>
      </c>
      <c r="H14" s="231" t="e">
        <f t="shared" si="5"/>
        <v>#REF!</v>
      </c>
      <c r="I14" s="232" t="e">
        <f t="shared" si="5"/>
        <v>#REF!</v>
      </c>
      <c r="J14" s="224" t="e">
        <f>H14/$H$15</f>
        <v>#REF!</v>
      </c>
      <c r="K14" s="251" t="e">
        <f>I14/$I$15</f>
        <v>#REF!</v>
      </c>
      <c r="L14" s="257" t="e">
        <f>(H14+I14)/$H$16</f>
        <v>#REF!</v>
      </c>
    </row>
    <row r="15" spans="1:12" s="2" customFormat="1" x14ac:dyDescent="0.2">
      <c r="A15" s="247" t="s">
        <v>93</v>
      </c>
      <c r="B15" s="240" t="e">
        <f t="shared" ref="B15:H15" si="6">SUM(B13:B14)</f>
        <v>#REF!</v>
      </c>
      <c r="C15" s="241" t="e">
        <f t="shared" si="6"/>
        <v>#REF!</v>
      </c>
      <c r="D15" s="240" t="e">
        <f t="shared" si="6"/>
        <v>#REF!</v>
      </c>
      <c r="E15" s="241" t="e">
        <f t="shared" si="6"/>
        <v>#REF!</v>
      </c>
      <c r="F15" s="240" t="e">
        <f t="shared" si="6"/>
        <v>#REF!</v>
      </c>
      <c r="G15" s="241" t="e">
        <f t="shared" si="6"/>
        <v>#REF!</v>
      </c>
      <c r="H15" s="240" t="e">
        <f t="shared" si="6"/>
        <v>#REF!</v>
      </c>
      <c r="I15" s="233" t="e">
        <f>C15+E15+G15</f>
        <v>#REF!</v>
      </c>
      <c r="J15" s="225" t="e">
        <f>J14+J13</f>
        <v>#REF!</v>
      </c>
      <c r="K15" s="252" t="e">
        <f>K14+K13</f>
        <v>#REF!</v>
      </c>
      <c r="L15" s="256" t="e">
        <f>L14+L13</f>
        <v>#REF!</v>
      </c>
    </row>
    <row r="16" spans="1:12" thickBot="1" x14ac:dyDescent="0.25">
      <c r="A16" s="261" t="s">
        <v>95</v>
      </c>
      <c r="B16" s="598" t="e">
        <f>B15+C15</f>
        <v>#REF!</v>
      </c>
      <c r="C16" s="599"/>
      <c r="D16" s="598" t="e">
        <f>D15+E15</f>
        <v>#REF!</v>
      </c>
      <c r="E16" s="599"/>
      <c r="F16" s="598" t="e">
        <f>F15+G15</f>
        <v>#REF!</v>
      </c>
      <c r="G16" s="599"/>
      <c r="H16" s="604" t="e">
        <f>H15+I15</f>
        <v>#REF!</v>
      </c>
      <c r="I16" s="605"/>
      <c r="J16" s="589"/>
      <c r="K16" s="590"/>
      <c r="L16" s="591"/>
    </row>
    <row r="17" spans="2:2" x14ac:dyDescent="0.2">
      <c r="B17" s="203"/>
    </row>
    <row r="18" spans="2:2" ht="16" hidden="1" customHeight="1" x14ac:dyDescent="0.2">
      <c r="B18" s="203"/>
    </row>
    <row r="19" spans="2:2" ht="16" hidden="1" customHeight="1" x14ac:dyDescent="0.2"/>
    <row r="20" spans="2:2" ht="16" hidden="1" customHeight="1" x14ac:dyDescent="0.2"/>
    <row r="21" spans="2:2" ht="16" hidden="1" customHeight="1" x14ac:dyDescent="0.2"/>
    <row r="22" spans="2:2" ht="16" hidden="1" customHeight="1" x14ac:dyDescent="0.2"/>
    <row r="23" spans="2:2" ht="16" hidden="1" customHeight="1" x14ac:dyDescent="0.2"/>
    <row r="24" spans="2:2" ht="16" hidden="1" customHeight="1" x14ac:dyDescent="0.2"/>
    <row r="25" spans="2:2" ht="16" hidden="1" customHeight="1" x14ac:dyDescent="0.2"/>
    <row r="26" spans="2:2" ht="16" hidden="1" customHeight="1" x14ac:dyDescent="0.2"/>
    <row r="27" spans="2:2" ht="16" hidden="1" customHeight="1" x14ac:dyDescent="0.2"/>
    <row r="28" spans="2:2" ht="16" hidden="1" customHeight="1" x14ac:dyDescent="0.2"/>
    <row r="29" spans="2:2" ht="16" hidden="1" customHeight="1" x14ac:dyDescent="0.2"/>
    <row r="30" spans="2:2" ht="16" hidden="1" customHeight="1" x14ac:dyDescent="0.2"/>
    <row r="31" spans="2:2" ht="16" hidden="1" customHeight="1" x14ac:dyDescent="0.2"/>
    <row r="32" spans="2:2" ht="16" hidden="1" customHeight="1" x14ac:dyDescent="0.2"/>
    <row r="33" spans="2:9" ht="17" hidden="1" customHeight="1" x14ac:dyDescent="0.2">
      <c r="B33" s="594"/>
      <c r="C33" s="595"/>
      <c r="D33" s="594" t="s">
        <v>16</v>
      </c>
      <c r="E33" s="595"/>
      <c r="F33" s="594" t="s">
        <v>15</v>
      </c>
      <c r="G33" s="595"/>
      <c r="H33" s="596" t="s">
        <v>48</v>
      </c>
      <c r="I33" s="597"/>
    </row>
    <row r="34" spans="2:9" ht="35" hidden="1" customHeight="1" x14ac:dyDescent="0.2">
      <c r="B34" s="89"/>
      <c r="C34" s="92"/>
      <c r="D34" s="89" t="s">
        <v>50</v>
      </c>
      <c r="E34" s="92" t="s">
        <v>51</v>
      </c>
      <c r="F34" s="89" t="s">
        <v>50</v>
      </c>
      <c r="G34" s="92" t="s">
        <v>51</v>
      </c>
      <c r="H34" s="138" t="s">
        <v>50</v>
      </c>
      <c r="I34" s="139" t="s">
        <v>51</v>
      </c>
    </row>
    <row r="35" spans="2:9" ht="27.75" hidden="1" customHeight="1" x14ac:dyDescent="0.2">
      <c r="B35" s="95"/>
      <c r="C35" s="98"/>
      <c r="D35" s="95" t="e">
        <f>SUMIFS(#REF!,#REF!,"UNFPA",#REF!,1)</f>
        <v>#REF!</v>
      </c>
      <c r="E35" s="96" t="e">
        <f>SUMIFS(#REF!,#REF!,"UNFPA",#REF!,1)</f>
        <v>#REF!</v>
      </c>
      <c r="F35" s="95" t="e">
        <f>SUMIFS(#REF!,#REF!,"UNWOMEN",#REF!,1)</f>
        <v>#REF!</v>
      </c>
      <c r="G35" s="96" t="e">
        <f>SUMIFS(#REF!,#REF!,"UNWomen",#REF!,1)</f>
        <v>#REF!</v>
      </c>
      <c r="H35" s="97" t="e">
        <f>B35+D35+F35+#REF!+#REF!</f>
        <v>#REF!</v>
      </c>
      <c r="I35" s="174" t="e">
        <f>C35+E35+G35+#REF!+#REF!</f>
        <v>#REF!</v>
      </c>
    </row>
    <row r="36" spans="2:9" ht="30" hidden="1" customHeight="1" x14ac:dyDescent="0.2">
      <c r="B36" s="95"/>
      <c r="C36" s="98"/>
      <c r="D36" s="95" t="e">
        <f>SUMIFS(#REF!,#REF!,"UNFPA",#REF!,2)</f>
        <v>#REF!</v>
      </c>
      <c r="E36" s="96" t="e">
        <f>SUMIFS(#REF!,#REF!,"UNFPA",#REF!,2)</f>
        <v>#REF!</v>
      </c>
      <c r="F36" s="95" t="e">
        <f>SUMIFS(#REF!,#REF!,"UNWOMEN",#REF!,2)</f>
        <v>#REF!</v>
      </c>
      <c r="G36" s="96" t="e">
        <f>SUMIFS(#REF!,#REF!,"UNWomen",#REF!,2)</f>
        <v>#REF!</v>
      </c>
      <c r="H36" s="99" t="e">
        <f>B36+D36+F36+#REF!+#REF!</f>
        <v>#REF!</v>
      </c>
      <c r="I36" s="175" t="e">
        <f>C36+E36+G36+#REF!+#REF!</f>
        <v>#REF!</v>
      </c>
    </row>
    <row r="37" spans="2:9" ht="16" hidden="1" customHeight="1" x14ac:dyDescent="0.2">
      <c r="B37" s="95"/>
      <c r="C37" s="98"/>
      <c r="D37" s="95" t="e">
        <f>SUMIFS(#REF!,#REF!,"UNFPA",#REF!,3)</f>
        <v>#REF!</v>
      </c>
      <c r="E37" s="96" t="e">
        <f>SUMIFS(#REF!,#REF!,"UNFPA",#REF!,3)</f>
        <v>#REF!</v>
      </c>
      <c r="F37" s="95" t="e">
        <f>SUMIFS(#REF!,#REF!,"UNWOMEN",#REF!,3)</f>
        <v>#REF!</v>
      </c>
      <c r="G37" s="96" t="e">
        <f>SUMIFS(#REF!,#REF!,"UNWomen",#REF!,3)</f>
        <v>#REF!</v>
      </c>
      <c r="H37" s="99" t="e">
        <f>B37+D37+F37+#REF!+#REF!</f>
        <v>#REF!</v>
      </c>
      <c r="I37" s="175" t="e">
        <f>C37+E37+G37+#REF!+#REF!</f>
        <v>#REF!</v>
      </c>
    </row>
    <row r="38" spans="2:9" ht="16" hidden="1" customHeight="1" x14ac:dyDescent="0.2">
      <c r="B38" s="95"/>
      <c r="C38" s="98"/>
      <c r="D38" s="95" t="e">
        <f>SUMIFS(#REF!,#REF!,"UNFPA",#REF!,4)</f>
        <v>#REF!</v>
      </c>
      <c r="E38" s="96" t="e">
        <f>SUMIFS(#REF!,#REF!,"UNFPA",#REF!,4)</f>
        <v>#REF!</v>
      </c>
      <c r="F38" s="95" t="e">
        <f>SUMIFS(#REF!,#REF!,"UNWOMEN",#REF!,4)</f>
        <v>#REF!</v>
      </c>
      <c r="G38" s="96" t="e">
        <f>SUMIFS(#REF!,#REF!,"UNWomen",#REF!,4)</f>
        <v>#REF!</v>
      </c>
      <c r="H38" s="99" t="e">
        <f>B38+D38+F38+#REF!+#REF!</f>
        <v>#REF!</v>
      </c>
      <c r="I38" s="175" t="e">
        <f>C38+E38+G38+#REF!+#REF!</f>
        <v>#REF!</v>
      </c>
    </row>
    <row r="39" spans="2:9" ht="23.25" hidden="1" customHeight="1" x14ac:dyDescent="0.2">
      <c r="B39" s="95"/>
      <c r="C39" s="98"/>
      <c r="D39" s="95" t="e">
        <f>SUMIFS(#REF!,#REF!,"UNFPA",#REF!,5)</f>
        <v>#REF!</v>
      </c>
      <c r="E39" s="96" t="e">
        <f>SUMIFS(#REF!,#REF!,"UNFPA",#REF!,5)</f>
        <v>#REF!</v>
      </c>
      <c r="F39" s="95" t="e">
        <f>SUMIFS(#REF!,#REF!,"UNWOMEN",#REF!,5)</f>
        <v>#REF!</v>
      </c>
      <c r="G39" s="96" t="e">
        <f>SUMIFS(#REF!,#REF!,"UNWomen",#REF!,5)</f>
        <v>#REF!</v>
      </c>
      <c r="H39" s="99" t="e">
        <f>B39+D39+F39+#REF!+#REF!</f>
        <v>#REF!</v>
      </c>
      <c r="I39" s="175" t="e">
        <f>C39+E39+G39+#REF!+#REF!</f>
        <v>#REF!</v>
      </c>
    </row>
    <row r="40" spans="2:9" ht="16" hidden="1" customHeight="1" x14ac:dyDescent="0.2">
      <c r="B40" s="95"/>
      <c r="C40" s="98"/>
      <c r="D40" s="95" t="e">
        <f>SUMIFS(#REF!,#REF!,"UNFPA",#REF!,6)</f>
        <v>#REF!</v>
      </c>
      <c r="E40" s="96" t="e">
        <f>SUMIFS(#REF!,#REF!,"UNFPA",#REF!,6)</f>
        <v>#REF!</v>
      </c>
      <c r="F40" s="95" t="e">
        <f>SUMIFS(#REF!,#REF!,"UNWOMEN",#REF!,6)</f>
        <v>#REF!</v>
      </c>
      <c r="G40" s="96" t="e">
        <f>SUMIFS(#REF!,#REF!,"UNWomen",#REF!,6)</f>
        <v>#REF!</v>
      </c>
      <c r="H40" s="99" t="e">
        <f>B40+D40+F40+#REF!+#REF!</f>
        <v>#REF!</v>
      </c>
      <c r="I40" s="175" t="e">
        <f>C40+E40+G40+#REF!+#REF!</f>
        <v>#REF!</v>
      </c>
    </row>
    <row r="41" spans="2:9" ht="16" hidden="1" customHeight="1" x14ac:dyDescent="0.2">
      <c r="B41" s="95"/>
      <c r="C41" s="98"/>
      <c r="D41" s="95" t="e">
        <f>SUMIFS(#REF!,#REF!,"UNFPA",#REF!,7)</f>
        <v>#REF!</v>
      </c>
      <c r="E41" s="96" t="e">
        <f>SUMIFS(#REF!,#REF!,"UNFPA",#REF!,7)</f>
        <v>#REF!</v>
      </c>
      <c r="F41" s="95" t="e">
        <f>SUMIFS(#REF!,#REF!,"UNWOMEN",#REF!,7)</f>
        <v>#REF!</v>
      </c>
      <c r="G41" s="96" t="e">
        <f>SUMIFS(#REF!,#REF!,"UNWomen",#REF!,7)</f>
        <v>#REF!</v>
      </c>
      <c r="H41" s="99" t="e">
        <f>B41+D41+F41+#REF!+#REF!</f>
        <v>#REF!</v>
      </c>
      <c r="I41" s="175" t="e">
        <f>C41+E41+G41+#REF!+#REF!</f>
        <v>#REF!</v>
      </c>
    </row>
    <row r="42" spans="2:9" ht="17" hidden="1" customHeight="1" x14ac:dyDescent="0.2">
      <c r="B42" s="91"/>
      <c r="C42" s="94"/>
      <c r="D42" s="91" t="e">
        <f t="shared" ref="D42:I42" si="7">SUM(D35:D41)</f>
        <v>#REF!</v>
      </c>
      <c r="E42" s="94" t="e">
        <f t="shared" si="7"/>
        <v>#REF!</v>
      </c>
      <c r="F42" s="91" t="e">
        <f t="shared" si="7"/>
        <v>#REF!</v>
      </c>
      <c r="G42" s="94" t="e">
        <f t="shared" si="7"/>
        <v>#REF!</v>
      </c>
      <c r="H42" s="23" t="e">
        <f t="shared" si="7"/>
        <v>#REF!</v>
      </c>
      <c r="I42" s="172" t="e">
        <f t="shared" si="7"/>
        <v>#REF!</v>
      </c>
    </row>
    <row r="43" spans="2:9" ht="17" hidden="1" customHeight="1" x14ac:dyDescent="0.2">
      <c r="B43" s="90"/>
      <c r="C43" s="93"/>
      <c r="D43" s="90" t="e">
        <f>D42*0.07</f>
        <v>#REF!</v>
      </c>
      <c r="E43" s="93"/>
      <c r="F43" s="90" t="e">
        <f>F42*0.07</f>
        <v>#REF!</v>
      </c>
      <c r="G43" s="93"/>
      <c r="H43" s="22" t="e">
        <f>H42*0.07</f>
        <v>#REF!</v>
      </c>
      <c r="I43" s="173" t="e">
        <f>C43+E43+G43+#REF!</f>
        <v>#REF!</v>
      </c>
    </row>
    <row r="44" spans="2:9" ht="17" hidden="1" customHeight="1" x14ac:dyDescent="0.2">
      <c r="B44" s="91"/>
      <c r="C44" s="94"/>
      <c r="D44" s="91" t="e">
        <f>SUM(D42:D43)</f>
        <v>#REF!</v>
      </c>
      <c r="E44" s="94" t="e">
        <f>SUM(E42:E43)</f>
        <v>#REF!</v>
      </c>
      <c r="F44" s="91" t="e">
        <f>SUM(F42:F43)</f>
        <v>#REF!</v>
      </c>
      <c r="G44" s="94" t="e">
        <f>SUM(G42:G43)</f>
        <v>#REF!</v>
      </c>
      <c r="H44" s="22" t="e">
        <f>SUM(H42:H43)</f>
        <v>#REF!</v>
      </c>
      <c r="I44" s="172" t="e">
        <f>C44+E44+G44+#REF!+#REF!</f>
        <v>#REF!</v>
      </c>
    </row>
    <row r="45" spans="2:9" ht="16" hidden="1" customHeight="1" x14ac:dyDescent="0.2"/>
    <row r="46" spans="2:9" ht="16" hidden="1" customHeight="1" x14ac:dyDescent="0.2"/>
    <row r="47" spans="2:9" ht="16" hidden="1" customHeight="1" x14ac:dyDescent="0.2"/>
    <row r="48" spans="2:9" ht="17" hidden="1" customHeight="1" x14ac:dyDescent="0.2">
      <c r="B48" s="4"/>
      <c r="C48" s="5"/>
      <c r="D48" s="5" t="s">
        <v>11</v>
      </c>
      <c r="E48" s="5" t="s">
        <v>17</v>
      </c>
      <c r="F48" s="5" t="s">
        <v>61</v>
      </c>
      <c r="G48" s="5" t="s">
        <v>48</v>
      </c>
    </row>
    <row r="49" spans="2:7" ht="35" hidden="1" customHeight="1" x14ac:dyDescent="0.2">
      <c r="B49" s="6"/>
      <c r="C49" s="7"/>
      <c r="D49" s="7" t="s">
        <v>50</v>
      </c>
      <c r="E49" s="7" t="s">
        <v>50</v>
      </c>
      <c r="F49" s="7" t="s">
        <v>50</v>
      </c>
      <c r="G49" s="7" t="s">
        <v>50</v>
      </c>
    </row>
    <row r="50" spans="2:7" ht="16" hidden="1" customHeight="1" x14ac:dyDescent="0.2">
      <c r="B50" s="12"/>
      <c r="C50" s="13"/>
      <c r="D50" s="13" t="e">
        <f>SUMIFS(#REF!,#REF!,"UNWomen",#REF!,1)</f>
        <v>#REF!</v>
      </c>
      <c r="E50" s="13" t="e">
        <f>SUMIFS(#REF!,#REF!,"UNICEF",#REF!,1)</f>
        <v>#REF!</v>
      </c>
      <c r="F50" s="13" t="e">
        <f>SUMIFS(#REF!,#REF!,"UNHCR",#REF!,1)</f>
        <v>#REF!</v>
      </c>
      <c r="G50" s="11" t="e">
        <f t="shared" ref="G50:G55" si="8">SUM(B50:F50)</f>
        <v>#REF!</v>
      </c>
    </row>
    <row r="51" spans="2:7" ht="16" hidden="1" customHeight="1" x14ac:dyDescent="0.2">
      <c r="B51" s="12"/>
      <c r="C51" s="13"/>
      <c r="D51" s="13" t="e">
        <f>SUMIFS(#REF!,#REF!,"UNWomen",#REF!,2)</f>
        <v>#REF!</v>
      </c>
      <c r="E51" s="13" t="e">
        <f>SUMIFS(#REF!,#REF!,"UNICEF",#REF!,2)</f>
        <v>#REF!</v>
      </c>
      <c r="F51" s="13" t="e">
        <f>SUMIFS(#REF!,#REF!,"UNHCR",#REF!,2)</f>
        <v>#REF!</v>
      </c>
      <c r="G51" s="11" t="e">
        <f t="shared" si="8"/>
        <v>#REF!</v>
      </c>
    </row>
    <row r="52" spans="2:7" ht="16" hidden="1" customHeight="1" x14ac:dyDescent="0.2">
      <c r="B52" s="12"/>
      <c r="C52" s="13"/>
      <c r="D52" s="13" t="e">
        <f>SUMIFS(#REF!,#REF!,"UNWomen",#REF!,3)</f>
        <v>#REF!</v>
      </c>
      <c r="E52" s="13" t="e">
        <f>SUMIFS(#REF!,#REF!,"UNICEF",#REF!,3)</f>
        <v>#REF!</v>
      </c>
      <c r="F52" s="13" t="e">
        <f>SUMIFS(#REF!,#REF!,"UNHCR",#REF!,3)</f>
        <v>#REF!</v>
      </c>
      <c r="G52" s="11" t="e">
        <f t="shared" si="8"/>
        <v>#REF!</v>
      </c>
    </row>
    <row r="53" spans="2:7" ht="16" hidden="1" customHeight="1" x14ac:dyDescent="0.2">
      <c r="B53" s="12"/>
      <c r="C53" s="13"/>
      <c r="D53" s="13" t="e">
        <f>SUMIFS(#REF!,#REF!,"UNWomen",#REF!,4)</f>
        <v>#REF!</v>
      </c>
      <c r="E53" s="13" t="e">
        <f>SUMIFS(#REF!,#REF!,"UNICEF",#REF!,4)</f>
        <v>#REF!</v>
      </c>
      <c r="F53" s="13" t="e">
        <f>SUMIFS(#REF!,#REF!,"UNHCR",#REF!,4)</f>
        <v>#REF!</v>
      </c>
      <c r="G53" s="11" t="e">
        <f t="shared" si="8"/>
        <v>#REF!</v>
      </c>
    </row>
    <row r="54" spans="2:7" ht="16" hidden="1" customHeight="1" x14ac:dyDescent="0.2">
      <c r="B54" s="12"/>
      <c r="C54" s="13"/>
      <c r="D54" s="13" t="e">
        <f>SUMIFS(#REF!,#REF!,"UNWomen",#REF!,5)</f>
        <v>#REF!</v>
      </c>
      <c r="E54" s="13" t="e">
        <f>SUMIFS(#REF!,#REF!,"UNICEF",#REF!,5)</f>
        <v>#REF!</v>
      </c>
      <c r="F54" s="13" t="e">
        <f>SUMIFS(#REF!,#REF!,"UNHCR",#REF!,5)</f>
        <v>#REF!</v>
      </c>
      <c r="G54" s="11" t="e">
        <f t="shared" si="8"/>
        <v>#REF!</v>
      </c>
    </row>
    <row r="55" spans="2:7" ht="16" hidden="1" customHeight="1" x14ac:dyDescent="0.2">
      <c r="B55" s="12"/>
      <c r="C55" s="13"/>
      <c r="D55" s="13" t="e">
        <f>SUMIFS(#REF!,#REF!,"UNWomen",#REF!,6)</f>
        <v>#REF!</v>
      </c>
      <c r="E55" s="13" t="e">
        <f>SUMIFS(#REF!,#REF!,"UNICEF",#REF!,6)</f>
        <v>#REF!</v>
      </c>
      <c r="F55" s="13" t="e">
        <f>SUMIFS(#REF!,#REF!,"UNHCR",#REF!,6)</f>
        <v>#REF!</v>
      </c>
      <c r="G55" s="11" t="e">
        <f t="shared" si="8"/>
        <v>#REF!</v>
      </c>
    </row>
    <row r="56" spans="2:7" ht="17" hidden="1" customHeight="1" x14ac:dyDescent="0.2">
      <c r="B56" s="8"/>
      <c r="C56" s="8"/>
      <c r="D56" s="8" t="e">
        <f>SUM(D50:D55)</f>
        <v>#REF!</v>
      </c>
      <c r="E56" s="8" t="e">
        <f>SUM(E50:E55)</f>
        <v>#REF!</v>
      </c>
      <c r="F56" s="8" t="e">
        <f>SUM(F50:F55)</f>
        <v>#REF!</v>
      </c>
      <c r="G56" s="8" t="e">
        <f>SUM(G50:G55)</f>
        <v>#REF!</v>
      </c>
    </row>
    <row r="57" spans="2:7" ht="16" hidden="1" customHeight="1" x14ac:dyDescent="0.2">
      <c r="B57" s="14"/>
      <c r="C57" s="15"/>
      <c r="D57" s="15" t="e">
        <f>SUMIFS(#REF!,#REF!,"UNWomen",#REF!,"N/A")</f>
        <v>#REF!</v>
      </c>
      <c r="E57" s="15" t="e">
        <f>SUMIFS(#REF!,#REF!,"UNICEF",#REF!,"N/A")</f>
        <v>#REF!</v>
      </c>
      <c r="F57" s="15" t="e">
        <f>SUMIFS(#REF!,#REF!,"UNHCR",#REF!,"N/A")</f>
        <v>#REF!</v>
      </c>
      <c r="G57" s="18" t="e">
        <f>SUM(B57:F57)</f>
        <v>#REF!</v>
      </c>
    </row>
    <row r="58" spans="2:7" ht="17" hidden="1" customHeight="1" x14ac:dyDescent="0.2">
      <c r="B58" s="16"/>
      <c r="C58" s="17"/>
      <c r="D58" s="17"/>
      <c r="E58" s="17"/>
      <c r="F58" s="17"/>
      <c r="G58" s="18">
        <f>SUM(B58:F58)</f>
        <v>0</v>
      </c>
    </row>
    <row r="59" spans="2:7" ht="17" hidden="1" customHeight="1" x14ac:dyDescent="0.2">
      <c r="B59" s="19"/>
      <c r="C59" s="19"/>
      <c r="D59" s="19" t="e">
        <f>SUM(D56:D58)</f>
        <v>#REF!</v>
      </c>
      <c r="E59" s="19" t="e">
        <f>SUM(E56:E58)</f>
        <v>#REF!</v>
      </c>
      <c r="F59" s="19" t="e">
        <f>SUM(F56:F58)</f>
        <v>#REF!</v>
      </c>
      <c r="G59" s="20" t="e">
        <f>SUM(G56:G58)</f>
        <v>#REF!</v>
      </c>
    </row>
    <row r="60" spans="2:7" ht="17" hidden="1" customHeight="1" x14ac:dyDescent="0.2">
      <c r="B60" s="9"/>
      <c r="C60" s="9"/>
      <c r="D60" s="9" t="e">
        <f>D59*0.07</f>
        <v>#REF!</v>
      </c>
      <c r="E60" s="9" t="e">
        <f>E59*0.07</f>
        <v>#REF!</v>
      </c>
      <c r="F60" s="9" t="e">
        <f>F59*0.07</f>
        <v>#REF!</v>
      </c>
      <c r="G60" s="9" t="e">
        <f>SUM(B60:F60)</f>
        <v>#REF!</v>
      </c>
    </row>
    <row r="61" spans="2:7" ht="17" hidden="1" customHeight="1" x14ac:dyDescent="0.2">
      <c r="B61" s="10"/>
      <c r="C61" s="10"/>
      <c r="D61" s="10" t="e">
        <f>SUM(D59:D60)</f>
        <v>#REF!</v>
      </c>
      <c r="E61" s="10" t="e">
        <f>SUM(E59:E60)</f>
        <v>#REF!</v>
      </c>
      <c r="F61" s="10" t="e">
        <f>SUM(F59:F60)</f>
        <v>#REF!</v>
      </c>
      <c r="G61" s="10" t="e">
        <f>SUM(B61:F61)</f>
        <v>#REF!</v>
      </c>
    </row>
    <row r="62" spans="2:7" ht="16" hidden="1" customHeight="1" x14ac:dyDescent="0.2"/>
    <row r="63" spans="2:7" ht="16" hidden="1" customHeight="1" x14ac:dyDescent="0.2"/>
    <row r="64" spans="2:7" ht="16" hidden="1" customHeight="1" x14ac:dyDescent="0.2"/>
    <row r="65" spans="2:9" ht="16" hidden="1" customHeight="1" x14ac:dyDescent="0.2"/>
    <row r="66" spans="2:9" ht="16" hidden="1" customHeight="1" x14ac:dyDescent="0.2"/>
    <row r="67" spans="2:9" ht="17" hidden="1" customHeight="1" x14ac:dyDescent="0.2">
      <c r="B67" s="594"/>
      <c r="C67" s="595"/>
      <c r="D67" s="594" t="s">
        <v>16</v>
      </c>
      <c r="E67" s="595"/>
      <c r="F67" s="594" t="s">
        <v>15</v>
      </c>
      <c r="G67" s="595"/>
      <c r="H67" s="596" t="s">
        <v>48</v>
      </c>
      <c r="I67" s="597"/>
    </row>
    <row r="68" spans="2:9" ht="35" hidden="1" customHeight="1" x14ac:dyDescent="0.2">
      <c r="B68" s="89"/>
      <c r="C68" s="92"/>
      <c r="D68" s="89" t="s">
        <v>50</v>
      </c>
      <c r="E68" s="92" t="s">
        <v>51</v>
      </c>
      <c r="F68" s="89" t="s">
        <v>50</v>
      </c>
      <c r="G68" s="92" t="s">
        <v>51</v>
      </c>
      <c r="H68" s="138" t="s">
        <v>50</v>
      </c>
      <c r="I68" s="139" t="s">
        <v>51</v>
      </c>
    </row>
    <row r="69" spans="2:9" ht="16" hidden="1" customHeight="1" x14ac:dyDescent="0.2">
      <c r="B69" s="95"/>
      <c r="C69" s="98"/>
      <c r="D69" s="95" t="e">
        <f>SUMIFS(#REF!,#REF!,"UNFPA",#REF!,1)</f>
        <v>#REF!</v>
      </c>
      <c r="E69" s="96" t="e">
        <f>SUMIFS(#REF!,#REF!,"UNFPA",#REF!,1)</f>
        <v>#REF!</v>
      </c>
      <c r="F69" s="95" t="e">
        <f>SUMIFS(#REF!,#REF!,"UNWOMEN",#REF!,1)</f>
        <v>#REF!</v>
      </c>
      <c r="G69" s="96" t="e">
        <f>SUMIFS(#REF!,#REF!,"UNWomen",#REF!,1)</f>
        <v>#REF!</v>
      </c>
      <c r="H69" s="97" t="e">
        <f>B69+D69+F69+#REF!+#REF!</f>
        <v>#REF!</v>
      </c>
      <c r="I69" s="174" t="e">
        <f>C69+E69+G69+#REF!+#REF!</f>
        <v>#REF!</v>
      </c>
    </row>
    <row r="70" spans="2:9" ht="31.5" hidden="1" customHeight="1" x14ac:dyDescent="0.2">
      <c r="B70" s="95"/>
      <c r="C70" s="98"/>
      <c r="D70" s="95" t="e">
        <f>SUMIFS(#REF!,#REF!,"UNFPA",#REF!,2)</f>
        <v>#REF!</v>
      </c>
      <c r="E70" s="96" t="e">
        <f>SUMIFS(#REF!,#REF!,"UNFPA",#REF!,2)</f>
        <v>#REF!</v>
      </c>
      <c r="F70" s="95" t="e">
        <f>SUMIFS(#REF!,#REF!,"UNWOMEN",#REF!,2)</f>
        <v>#REF!</v>
      </c>
      <c r="G70" s="96" t="e">
        <f>SUMIFS(#REF!,#REF!,"UNWomen",#REF!,2)</f>
        <v>#REF!</v>
      </c>
      <c r="H70" s="99" t="e">
        <f>B70+D70+F70+#REF!+#REF!</f>
        <v>#REF!</v>
      </c>
      <c r="I70" s="175" t="e">
        <f>C70+E70+G70+#REF!+#REF!</f>
        <v>#REF!</v>
      </c>
    </row>
    <row r="71" spans="2:9" ht="16" hidden="1" customHeight="1" x14ac:dyDescent="0.2">
      <c r="B71" s="95"/>
      <c r="C71" s="98"/>
      <c r="D71" s="95" t="e">
        <f>SUMIFS(#REF!,#REF!,"UNFPA",#REF!,3)</f>
        <v>#REF!</v>
      </c>
      <c r="E71" s="96" t="e">
        <f>SUMIFS(#REF!,#REF!,"UNFPA",#REF!,3)</f>
        <v>#REF!</v>
      </c>
      <c r="F71" s="95" t="e">
        <f>SUMIFS(#REF!,#REF!,"UNWOMEN",#REF!,3)</f>
        <v>#REF!</v>
      </c>
      <c r="G71" s="96" t="e">
        <f>SUMIFS(#REF!,#REF!,"UNWomen",#REF!,3)</f>
        <v>#REF!</v>
      </c>
      <c r="H71" s="99" t="e">
        <f>B71+D71+F71+#REF!+#REF!</f>
        <v>#REF!</v>
      </c>
      <c r="I71" s="175" t="e">
        <f>C71+E71+G71+#REF!+#REF!</f>
        <v>#REF!</v>
      </c>
    </row>
    <row r="72" spans="2:9" ht="16" hidden="1" customHeight="1" x14ac:dyDescent="0.2">
      <c r="B72" s="95"/>
      <c r="C72" s="98"/>
      <c r="D72" s="95" t="e">
        <f>SUMIFS(#REF!,#REF!,"UNFPA",#REF!,4)</f>
        <v>#REF!</v>
      </c>
      <c r="E72" s="96" t="e">
        <f>SUMIFS(#REF!,#REF!,"UNFPA",#REF!,4)</f>
        <v>#REF!</v>
      </c>
      <c r="F72" s="95" t="e">
        <f>SUMIFS(#REF!,#REF!,"UNWOMEN",#REF!,4)</f>
        <v>#REF!</v>
      </c>
      <c r="G72" s="96" t="e">
        <f>SUMIFS(#REF!,#REF!,"UNWomen",#REF!,4)</f>
        <v>#REF!</v>
      </c>
      <c r="H72" s="99" t="e">
        <f>B72+D72+F72+#REF!+#REF!</f>
        <v>#REF!</v>
      </c>
      <c r="I72" s="175" t="e">
        <f>C72+E72+G72+#REF!+#REF!</f>
        <v>#REF!</v>
      </c>
    </row>
    <row r="73" spans="2:9" ht="16" hidden="1" customHeight="1" x14ac:dyDescent="0.2">
      <c r="B73" s="95"/>
      <c r="C73" s="98"/>
      <c r="D73" s="95" t="e">
        <f>SUMIFS(#REF!,#REF!,"UNFPA",#REF!,5)</f>
        <v>#REF!</v>
      </c>
      <c r="E73" s="96" t="e">
        <f>SUMIFS(#REF!,#REF!,"UNFPA",#REF!,5)</f>
        <v>#REF!</v>
      </c>
      <c r="F73" s="95" t="e">
        <f>SUMIFS(#REF!,#REF!,"UNWOMEN",#REF!,5)</f>
        <v>#REF!</v>
      </c>
      <c r="G73" s="96" t="e">
        <f>SUMIFS(#REF!,#REF!,"UNWomen",#REF!,5)</f>
        <v>#REF!</v>
      </c>
      <c r="H73" s="99" t="e">
        <f>B73+D73+F73+#REF!+#REF!</f>
        <v>#REF!</v>
      </c>
      <c r="I73" s="175" t="e">
        <f>C73+E73+G73+#REF!+#REF!</f>
        <v>#REF!</v>
      </c>
    </row>
    <row r="74" spans="2:9" ht="16" hidden="1" customHeight="1" x14ac:dyDescent="0.2">
      <c r="B74" s="95"/>
      <c r="C74" s="98"/>
      <c r="D74" s="95" t="e">
        <f>SUMIFS(#REF!,#REF!,"UNFPA",#REF!,6)</f>
        <v>#REF!</v>
      </c>
      <c r="E74" s="96" t="e">
        <f>SUMIFS(#REF!,#REF!,"UNFPA",#REF!,6)</f>
        <v>#REF!</v>
      </c>
      <c r="F74" s="95" t="e">
        <f>SUMIFS(#REF!,#REF!,"UNWOMEN",#REF!,6)</f>
        <v>#REF!</v>
      </c>
      <c r="G74" s="96" t="e">
        <f>SUMIFS(#REF!,#REF!,"UNWomen",#REF!,6)</f>
        <v>#REF!</v>
      </c>
      <c r="H74" s="99" t="e">
        <f>B74+D74+F74+#REF!+#REF!</f>
        <v>#REF!</v>
      </c>
      <c r="I74" s="175" t="e">
        <f>C74+E74+G74+#REF!+#REF!</f>
        <v>#REF!</v>
      </c>
    </row>
    <row r="75" spans="2:9" ht="16" hidden="1" customHeight="1" x14ac:dyDescent="0.2">
      <c r="B75" s="95"/>
      <c r="C75" s="98"/>
      <c r="D75" s="95" t="e">
        <f>SUMIFS(#REF!,#REF!,"UNFPA",#REF!,7)</f>
        <v>#REF!</v>
      </c>
      <c r="E75" s="96" t="e">
        <f>SUMIFS(#REF!,#REF!,"UNFPA",#REF!,7)</f>
        <v>#REF!</v>
      </c>
      <c r="F75" s="95" t="e">
        <f>SUMIFS(#REF!,#REF!,"UNWOMEN",#REF!,7)</f>
        <v>#REF!</v>
      </c>
      <c r="G75" s="96" t="e">
        <f>SUMIFS(#REF!,#REF!,"UNWomen",#REF!,7)</f>
        <v>#REF!</v>
      </c>
      <c r="H75" s="99" t="e">
        <f>B75+D75+F75+#REF!+#REF!</f>
        <v>#REF!</v>
      </c>
      <c r="I75" s="175" t="e">
        <f>C75+E75+G75+#REF!+#REF!</f>
        <v>#REF!</v>
      </c>
    </row>
    <row r="76" spans="2:9" ht="17" hidden="1" customHeight="1" x14ac:dyDescent="0.2">
      <c r="B76" s="91"/>
      <c r="C76" s="94"/>
      <c r="D76" s="91" t="e">
        <f t="shared" ref="D76:I76" si="9">SUM(D69:D75)</f>
        <v>#REF!</v>
      </c>
      <c r="E76" s="94" t="e">
        <f t="shared" si="9"/>
        <v>#REF!</v>
      </c>
      <c r="F76" s="91" t="e">
        <f t="shared" si="9"/>
        <v>#REF!</v>
      </c>
      <c r="G76" s="94" t="e">
        <f t="shared" si="9"/>
        <v>#REF!</v>
      </c>
      <c r="H76" s="23" t="e">
        <f t="shared" si="9"/>
        <v>#REF!</v>
      </c>
      <c r="I76" s="172" t="e">
        <f t="shared" si="9"/>
        <v>#REF!</v>
      </c>
    </row>
    <row r="77" spans="2:9" ht="17" hidden="1" customHeight="1" x14ac:dyDescent="0.2">
      <c r="B77" s="90"/>
      <c r="C77" s="93"/>
      <c r="D77" s="90" t="e">
        <f>D76*0.07</f>
        <v>#REF!</v>
      </c>
      <c r="E77" s="93"/>
      <c r="F77" s="90" t="e">
        <f>F76*0.07</f>
        <v>#REF!</v>
      </c>
      <c r="G77" s="93"/>
      <c r="H77" s="22" t="e">
        <f>H76*0.07</f>
        <v>#REF!</v>
      </c>
      <c r="I77" s="173" t="e">
        <f>C77+E77+G77+#REF!</f>
        <v>#REF!</v>
      </c>
    </row>
    <row r="78" spans="2:9" ht="17" hidden="1" customHeight="1" x14ac:dyDescent="0.2">
      <c r="B78" s="91"/>
      <c r="C78" s="94"/>
      <c r="D78" s="91" t="e">
        <f>SUM(D76:D77)</f>
        <v>#REF!</v>
      </c>
      <c r="E78" s="94" t="e">
        <f>SUM(E76:E77)</f>
        <v>#REF!</v>
      </c>
      <c r="F78" s="91" t="e">
        <f>SUM(F76:F77)</f>
        <v>#REF!</v>
      </c>
      <c r="G78" s="94" t="e">
        <f>SUM(G76:G77)</f>
        <v>#REF!</v>
      </c>
      <c r="H78" s="22" t="e">
        <f>SUM(H76:H77)</f>
        <v>#REF!</v>
      </c>
      <c r="I78" s="172" t="e">
        <f>C78+E78+G78+#REF!+#REF!</f>
        <v>#REF!</v>
      </c>
    </row>
    <row r="79" spans="2:9" ht="16" hidden="1" customHeight="1" x14ac:dyDescent="0.2"/>
    <row r="80" spans="2:9" ht="16" hidden="1" customHeight="1" x14ac:dyDescent="0.2"/>
    <row r="81" spans="2:7" ht="16" hidden="1" customHeight="1" x14ac:dyDescent="0.2"/>
    <row r="82" spans="2:7" ht="17" hidden="1" customHeight="1" x14ac:dyDescent="0.2">
      <c r="B82" s="4"/>
      <c r="C82" s="5"/>
      <c r="D82" s="5" t="s">
        <v>11</v>
      </c>
      <c r="E82" s="5" t="s">
        <v>17</v>
      </c>
      <c r="F82" s="5" t="s">
        <v>61</v>
      </c>
      <c r="G82" s="5" t="s">
        <v>48</v>
      </c>
    </row>
    <row r="83" spans="2:7" ht="35" hidden="1" customHeight="1" x14ac:dyDescent="0.2">
      <c r="B83" s="6"/>
      <c r="C83" s="7"/>
      <c r="D83" s="7" t="s">
        <v>50</v>
      </c>
      <c r="E83" s="7" t="s">
        <v>50</v>
      </c>
      <c r="F83" s="7" t="s">
        <v>50</v>
      </c>
      <c r="G83" s="7" t="s">
        <v>50</v>
      </c>
    </row>
    <row r="84" spans="2:7" ht="16" hidden="1" customHeight="1" x14ac:dyDescent="0.2">
      <c r="B84" s="12"/>
      <c r="C84" s="13"/>
      <c r="D84" s="13" t="e">
        <f>SUMIFS(#REF!,#REF!,"UNWomen",#REF!,1)</f>
        <v>#REF!</v>
      </c>
      <c r="E84" s="13" t="e">
        <f>SUMIFS(#REF!,#REF!,"UNICEF",#REF!,1)</f>
        <v>#REF!</v>
      </c>
      <c r="F84" s="13" t="e">
        <f>SUMIFS(#REF!,#REF!,"UNHCR",#REF!,1)</f>
        <v>#REF!</v>
      </c>
      <c r="G84" s="11" t="e">
        <f t="shared" ref="G84:G89" si="10">SUM(B84:F84)</f>
        <v>#REF!</v>
      </c>
    </row>
    <row r="85" spans="2:7" ht="16" hidden="1" customHeight="1" x14ac:dyDescent="0.2">
      <c r="B85" s="12"/>
      <c r="C85" s="13"/>
      <c r="D85" s="13" t="e">
        <f>SUMIFS(#REF!,#REF!,"UNWomen",#REF!,2)</f>
        <v>#REF!</v>
      </c>
      <c r="E85" s="13" t="e">
        <f>SUMIFS(#REF!,#REF!,"UNICEF",#REF!,2)</f>
        <v>#REF!</v>
      </c>
      <c r="F85" s="13" t="e">
        <f>SUMIFS(#REF!,#REF!,"UNHCR",#REF!,2)</f>
        <v>#REF!</v>
      </c>
      <c r="G85" s="11" t="e">
        <f t="shared" si="10"/>
        <v>#REF!</v>
      </c>
    </row>
    <row r="86" spans="2:7" ht="16" hidden="1" customHeight="1" x14ac:dyDescent="0.2">
      <c r="B86" s="12"/>
      <c r="C86" s="13"/>
      <c r="D86" s="13" t="e">
        <f>SUMIFS(#REF!,#REF!,"UNWomen",#REF!,3)</f>
        <v>#REF!</v>
      </c>
      <c r="E86" s="13" t="e">
        <f>SUMIFS(#REF!,#REF!,"UNICEF",#REF!,3)</f>
        <v>#REF!</v>
      </c>
      <c r="F86" s="13" t="e">
        <f>SUMIFS(#REF!,#REF!,"UNHCR",#REF!,3)</f>
        <v>#REF!</v>
      </c>
      <c r="G86" s="11" t="e">
        <f t="shared" si="10"/>
        <v>#REF!</v>
      </c>
    </row>
    <row r="87" spans="2:7" ht="16" hidden="1" customHeight="1" x14ac:dyDescent="0.2">
      <c r="B87" s="12"/>
      <c r="C87" s="13"/>
      <c r="D87" s="13" t="e">
        <f>SUMIFS(#REF!,#REF!,"UNWomen",#REF!,4)</f>
        <v>#REF!</v>
      </c>
      <c r="E87" s="13" t="e">
        <f>SUMIFS(#REF!,#REF!,"UNICEF",#REF!,4)</f>
        <v>#REF!</v>
      </c>
      <c r="F87" s="13" t="e">
        <f>SUMIFS(#REF!,#REF!,"UNHCR",#REF!,4)</f>
        <v>#REF!</v>
      </c>
      <c r="G87" s="11" t="e">
        <f t="shared" si="10"/>
        <v>#REF!</v>
      </c>
    </row>
    <row r="88" spans="2:7" ht="16" hidden="1" customHeight="1" x14ac:dyDescent="0.2">
      <c r="B88" s="12"/>
      <c r="C88" s="13"/>
      <c r="D88" s="13" t="e">
        <f>SUMIFS(#REF!,#REF!,"UNWomen",#REF!,5)</f>
        <v>#REF!</v>
      </c>
      <c r="E88" s="13" t="e">
        <f>SUMIFS(#REF!,#REF!,"UNICEF",#REF!,5)</f>
        <v>#REF!</v>
      </c>
      <c r="F88" s="13" t="e">
        <f>SUMIFS(#REF!,#REF!,"UNHCR",#REF!,5)</f>
        <v>#REF!</v>
      </c>
      <c r="G88" s="11" t="e">
        <f t="shared" si="10"/>
        <v>#REF!</v>
      </c>
    </row>
    <row r="89" spans="2:7" ht="16" hidden="1" customHeight="1" x14ac:dyDescent="0.2">
      <c r="B89" s="12"/>
      <c r="C89" s="13"/>
      <c r="D89" s="13" t="e">
        <f>SUMIFS(#REF!,#REF!,"UNWomen",#REF!,6)</f>
        <v>#REF!</v>
      </c>
      <c r="E89" s="13" t="e">
        <f>SUMIFS(#REF!,#REF!,"UNICEF",#REF!,6)</f>
        <v>#REF!</v>
      </c>
      <c r="F89" s="13" t="e">
        <f>SUMIFS(#REF!,#REF!,"UNHCR",#REF!,6)</f>
        <v>#REF!</v>
      </c>
      <c r="G89" s="11" t="e">
        <f t="shared" si="10"/>
        <v>#REF!</v>
      </c>
    </row>
    <row r="90" spans="2:7" ht="17" hidden="1" customHeight="1" x14ac:dyDescent="0.2">
      <c r="B90" s="8"/>
      <c r="C90" s="8"/>
      <c r="D90" s="8" t="e">
        <f>SUM(D84:D89)</f>
        <v>#REF!</v>
      </c>
      <c r="E90" s="8" t="e">
        <f>SUM(E84:E89)</f>
        <v>#REF!</v>
      </c>
      <c r="F90" s="8" t="e">
        <f>SUM(F84:F89)</f>
        <v>#REF!</v>
      </c>
      <c r="G90" s="8" t="e">
        <f>SUM(G84:G89)</f>
        <v>#REF!</v>
      </c>
    </row>
    <row r="91" spans="2:7" ht="16" hidden="1" customHeight="1" x14ac:dyDescent="0.2">
      <c r="B91" s="14"/>
      <c r="C91" s="15"/>
      <c r="D91" s="15" t="e">
        <f>SUMIFS(#REF!,#REF!,"UNWomen",#REF!,"N/A")</f>
        <v>#REF!</v>
      </c>
      <c r="E91" s="15" t="e">
        <f>SUMIFS(#REF!,#REF!,"UNICEF",#REF!,"N/A")</f>
        <v>#REF!</v>
      </c>
      <c r="F91" s="15" t="e">
        <f>SUMIFS(#REF!,#REF!,"UNHCR",#REF!,"N/A")</f>
        <v>#REF!</v>
      </c>
      <c r="G91" s="18" t="e">
        <f>SUM(B91:F91)</f>
        <v>#REF!</v>
      </c>
    </row>
    <row r="92" spans="2:7" ht="17" hidden="1" customHeight="1" x14ac:dyDescent="0.2">
      <c r="B92" s="16"/>
      <c r="C92" s="17"/>
      <c r="D92" s="17"/>
      <c r="E92" s="17"/>
      <c r="F92" s="17"/>
      <c r="G92" s="18">
        <f>SUM(B92:F92)</f>
        <v>0</v>
      </c>
    </row>
    <row r="93" spans="2:7" ht="17" hidden="1" customHeight="1" x14ac:dyDescent="0.2">
      <c r="B93" s="19"/>
      <c r="C93" s="19"/>
      <c r="D93" s="19" t="e">
        <f>SUM(D90:D92)</f>
        <v>#REF!</v>
      </c>
      <c r="E93" s="19" t="e">
        <f>SUM(E90:E92)</f>
        <v>#REF!</v>
      </c>
      <c r="F93" s="19" t="e">
        <f>SUM(F90:F92)</f>
        <v>#REF!</v>
      </c>
      <c r="G93" s="20" t="e">
        <f>SUM(G90:G92)</f>
        <v>#REF!</v>
      </c>
    </row>
    <row r="94" spans="2:7" ht="17" hidden="1" customHeight="1" x14ac:dyDescent="0.2">
      <c r="B94" s="9"/>
      <c r="C94" s="9"/>
      <c r="D94" s="9" t="e">
        <f>D93*0.07</f>
        <v>#REF!</v>
      </c>
      <c r="E94" s="9" t="e">
        <f>E93*0.07</f>
        <v>#REF!</v>
      </c>
      <c r="F94" s="9" t="e">
        <f>F93*0.07</f>
        <v>#REF!</v>
      </c>
      <c r="G94" s="9" t="e">
        <f>SUM(B94:F94)</f>
        <v>#REF!</v>
      </c>
    </row>
    <row r="95" spans="2:7" ht="17" hidden="1" customHeight="1" x14ac:dyDescent="0.2">
      <c r="B95" s="10"/>
      <c r="C95" s="10"/>
      <c r="D95" s="10" t="e">
        <f>SUM(D93:D94)</f>
        <v>#REF!</v>
      </c>
      <c r="E95" s="10" t="e">
        <f>SUM(E93:E94)</f>
        <v>#REF!</v>
      </c>
      <c r="F95" s="10" t="e">
        <f>SUM(F93:F94)</f>
        <v>#REF!</v>
      </c>
      <c r="G95" s="10" t="e">
        <f>SUM(B95:F95)</f>
        <v>#REF!</v>
      </c>
    </row>
    <row r="96" spans="2:7" ht="16" hidden="1" customHeight="1" x14ac:dyDescent="0.2"/>
    <row r="97" spans="2:2" x14ac:dyDescent="0.2">
      <c r="B97" s="180"/>
    </row>
  </sheetData>
  <mergeCells count="19">
    <mergeCell ref="A4:A5"/>
    <mergeCell ref="B4:C4"/>
    <mergeCell ref="D4:E4"/>
    <mergeCell ref="F4:G4"/>
    <mergeCell ref="H67:I67"/>
    <mergeCell ref="H16:I16"/>
    <mergeCell ref="F67:G67"/>
    <mergeCell ref="D67:E67"/>
    <mergeCell ref="B67:C67"/>
    <mergeCell ref="J4:L4"/>
    <mergeCell ref="J16:L16"/>
    <mergeCell ref="H4:I4"/>
    <mergeCell ref="B33:C33"/>
    <mergeCell ref="D33:E33"/>
    <mergeCell ref="F33:G33"/>
    <mergeCell ref="H33:I33"/>
    <mergeCell ref="B16:C16"/>
    <mergeCell ref="D16:E16"/>
    <mergeCell ref="F16:G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0E60-BA21-AD4F-AA1E-90D8BB285431}">
  <dimension ref="A2:F11"/>
  <sheetViews>
    <sheetView zoomScale="240" zoomScaleNormal="240" workbookViewId="0">
      <selection activeCell="A3" sqref="A3:L16"/>
    </sheetView>
  </sheetViews>
  <sheetFormatPr baseColWidth="10" defaultColWidth="8.83203125" defaultRowHeight="15" x14ac:dyDescent="0.2"/>
  <cols>
    <col min="1" max="1" width="5" style="266" customWidth="1"/>
    <col min="2" max="2" width="37.6640625" style="266" customWidth="1"/>
    <col min="3" max="3" width="8.83203125" style="266" customWidth="1"/>
    <col min="4" max="4" width="13" style="266" bestFit="1" customWidth="1"/>
    <col min="5" max="5" width="16" style="266" customWidth="1"/>
    <col min="6" max="6" width="17.6640625" style="266" customWidth="1"/>
    <col min="7" max="16384" width="8.83203125" style="266"/>
  </cols>
  <sheetData>
    <row r="2" spans="1:6" ht="16" x14ac:dyDescent="0.2">
      <c r="B2" s="267" t="s">
        <v>110</v>
      </c>
    </row>
    <row r="4" spans="1:6" ht="22.25" customHeight="1" x14ac:dyDescent="0.2">
      <c r="A4" s="606" t="s">
        <v>111</v>
      </c>
      <c r="B4" s="606"/>
      <c r="C4" s="373" t="s">
        <v>112</v>
      </c>
      <c r="D4" s="373" t="s">
        <v>76</v>
      </c>
      <c r="E4" s="373" t="s">
        <v>75</v>
      </c>
      <c r="F4" s="373" t="s">
        <v>64</v>
      </c>
    </row>
    <row r="5" spans="1:6" x14ac:dyDescent="0.2">
      <c r="A5" s="366">
        <v>1</v>
      </c>
      <c r="B5" s="367" t="s">
        <v>175</v>
      </c>
      <c r="C5" s="368">
        <v>0.1</v>
      </c>
      <c r="D5" s="369" t="e">
        <f>C5*$D$11</f>
        <v>#REF!</v>
      </c>
      <c r="E5" s="369" t="e">
        <f>C5*$E$11</f>
        <v>#REF!</v>
      </c>
      <c r="F5" s="369" t="e">
        <f>C5*$F$11</f>
        <v>#REF!</v>
      </c>
    </row>
    <row r="6" spans="1:6" x14ac:dyDescent="0.2">
      <c r="A6" s="366">
        <v>5</v>
      </c>
      <c r="B6" s="367" t="s">
        <v>171</v>
      </c>
      <c r="C6" s="368">
        <v>0.05</v>
      </c>
      <c r="D6" s="369" t="e">
        <f t="shared" ref="D6:D10" si="0">C6*$D$11</f>
        <v>#REF!</v>
      </c>
      <c r="E6" s="369" t="e">
        <f t="shared" ref="E6:E10" si="1">C6*$E$11</f>
        <v>#REF!</v>
      </c>
      <c r="F6" s="369" t="e">
        <f t="shared" ref="F6:F10" si="2">C6*$F$11</f>
        <v>#REF!</v>
      </c>
    </row>
    <row r="7" spans="1:6" x14ac:dyDescent="0.2">
      <c r="A7" s="366">
        <v>8</v>
      </c>
      <c r="B7" s="367" t="s">
        <v>176</v>
      </c>
      <c r="C7" s="368">
        <v>0.1</v>
      </c>
      <c r="D7" s="369" t="e">
        <f t="shared" si="0"/>
        <v>#REF!</v>
      </c>
      <c r="E7" s="369" t="e">
        <f t="shared" si="1"/>
        <v>#REF!</v>
      </c>
      <c r="F7" s="369" t="e">
        <f t="shared" si="2"/>
        <v>#REF!</v>
      </c>
    </row>
    <row r="8" spans="1:6" x14ac:dyDescent="0.2">
      <c r="A8" s="366">
        <v>10</v>
      </c>
      <c r="B8" s="367" t="s">
        <v>172</v>
      </c>
      <c r="C8" s="368">
        <v>0.05</v>
      </c>
      <c r="D8" s="369" t="e">
        <f t="shared" si="0"/>
        <v>#REF!</v>
      </c>
      <c r="E8" s="369" t="e">
        <f t="shared" si="1"/>
        <v>#REF!</v>
      </c>
      <c r="F8" s="369" t="e">
        <f t="shared" si="2"/>
        <v>#REF!</v>
      </c>
    </row>
    <row r="9" spans="1:6" x14ac:dyDescent="0.2">
      <c r="A9" s="366">
        <v>14</v>
      </c>
      <c r="B9" s="367" t="s">
        <v>174</v>
      </c>
      <c r="C9" s="368">
        <v>0.6</v>
      </c>
      <c r="D9" s="369" t="e">
        <f t="shared" si="0"/>
        <v>#REF!</v>
      </c>
      <c r="E9" s="369" t="e">
        <f t="shared" si="1"/>
        <v>#REF!</v>
      </c>
      <c r="F9" s="369" t="e">
        <f t="shared" si="2"/>
        <v>#REF!</v>
      </c>
    </row>
    <row r="10" spans="1:6" x14ac:dyDescent="0.2">
      <c r="A10" s="366">
        <v>17</v>
      </c>
      <c r="B10" s="367" t="s">
        <v>173</v>
      </c>
      <c r="C10" s="368">
        <v>0.1</v>
      </c>
      <c r="D10" s="369" t="e">
        <f t="shared" si="0"/>
        <v>#REF!</v>
      </c>
      <c r="E10" s="369" t="e">
        <f t="shared" si="1"/>
        <v>#REF!</v>
      </c>
      <c r="F10" s="369" t="e">
        <f t="shared" si="2"/>
        <v>#REF!</v>
      </c>
    </row>
    <row r="11" spans="1:6" x14ac:dyDescent="0.2">
      <c r="A11" s="607" t="s">
        <v>113</v>
      </c>
      <c r="B11" s="607"/>
      <c r="C11" s="370">
        <f>SUM(C5:C10)</f>
        <v>0.99999999999999989</v>
      </c>
      <c r="D11" s="371" t="e">
        <f>#REF!</f>
        <v>#REF!</v>
      </c>
      <c r="E11" s="372" t="e">
        <f>#REF!</f>
        <v>#REF!</v>
      </c>
      <c r="F11" s="372" t="e">
        <f>#REF!</f>
        <v>#REF!</v>
      </c>
    </row>
  </sheetData>
  <mergeCells count="2">
    <mergeCell ref="A4:B4"/>
    <mergeCell ref="A11:B11"/>
  </mergeCells>
  <pageMargins left="0.7" right="0.7" top="0.75" bottom="0.75" header="0.3" footer="0.3"/>
  <pageSetup orientation="portrait" r:id="rId1"/>
  <ignoredErrors>
    <ignoredError sqref="C11 D5:D10 E5:E10 F5:F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8AB6-FA23-364B-8629-20421F8A52BD}">
  <dimension ref="A2:AB33"/>
  <sheetViews>
    <sheetView zoomScale="125" zoomScaleNormal="90" workbookViewId="0">
      <selection activeCell="A3" sqref="A3:AB16"/>
    </sheetView>
  </sheetViews>
  <sheetFormatPr baseColWidth="10" defaultColWidth="8.83203125" defaultRowHeight="15" x14ac:dyDescent="0.2"/>
  <cols>
    <col min="1" max="1" width="34.5" style="266" customWidth="1"/>
    <col min="2" max="2" width="15.33203125" style="266" customWidth="1"/>
    <col min="3" max="3" width="15.6640625" style="266" customWidth="1"/>
    <col min="4" max="4" width="15.33203125" style="266" customWidth="1"/>
    <col min="5" max="5" width="15.6640625" style="266" customWidth="1"/>
    <col min="6" max="6" width="35.33203125" style="266" customWidth="1"/>
    <col min="7" max="11" width="2.6640625" style="266" bestFit="1" customWidth="1"/>
    <col min="12" max="12" width="3" style="266" customWidth="1"/>
    <col min="13" max="13" width="3.1640625" style="266" customWidth="1"/>
    <col min="14" max="14" width="2.6640625" style="266" customWidth="1"/>
    <col min="15" max="19" width="2.6640625" style="266" bestFit="1" customWidth="1"/>
    <col min="20" max="20" width="3" style="266" customWidth="1"/>
    <col min="21" max="21" width="3.1640625" style="266" customWidth="1"/>
    <col min="22" max="22" width="2.6640625" style="266" customWidth="1"/>
    <col min="23" max="23" width="62.83203125" style="266" customWidth="1"/>
    <col min="24" max="25" width="15.33203125" style="266" customWidth="1"/>
    <col min="26" max="26" width="15.1640625" style="266" customWidth="1"/>
    <col min="27" max="27" width="16.6640625" style="266" customWidth="1"/>
    <col min="28" max="28" width="25" style="266" customWidth="1"/>
    <col min="29" max="16384" width="8.83203125" style="266"/>
  </cols>
  <sheetData>
    <row r="2" spans="1:28" ht="16" x14ac:dyDescent="0.2">
      <c r="A2" s="267" t="s">
        <v>114</v>
      </c>
      <c r="B2" s="267"/>
      <c r="C2" s="267"/>
      <c r="D2" s="267"/>
      <c r="E2" s="267"/>
      <c r="F2" s="267"/>
    </row>
    <row r="4" spans="1:28" s="25" customFormat="1" ht="32.25" customHeight="1" thickBot="1" x14ac:dyDescent="0.2">
      <c r="A4" s="612" t="e">
        <f>#REF!</f>
        <v>#REF!</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4"/>
    </row>
    <row r="5" spans="1:28" s="25" customFormat="1" ht="32.75" customHeight="1" x14ac:dyDescent="0.15">
      <c r="A5" s="615" t="s">
        <v>27</v>
      </c>
      <c r="B5" s="617" t="s">
        <v>147</v>
      </c>
      <c r="C5" s="618"/>
      <c r="D5" s="618"/>
      <c r="E5" s="619"/>
      <c r="F5" s="608" t="s">
        <v>115</v>
      </c>
      <c r="G5" s="617" t="s">
        <v>116</v>
      </c>
      <c r="H5" s="618"/>
      <c r="I5" s="618"/>
      <c r="J5" s="618"/>
      <c r="K5" s="618"/>
      <c r="L5" s="618"/>
      <c r="M5" s="618"/>
      <c r="N5" s="618"/>
      <c r="O5" s="618"/>
      <c r="P5" s="618"/>
      <c r="Q5" s="618"/>
      <c r="R5" s="618"/>
      <c r="S5" s="618"/>
      <c r="T5" s="618"/>
      <c r="U5" s="618"/>
      <c r="V5" s="619"/>
      <c r="W5" s="620" t="s">
        <v>4</v>
      </c>
      <c r="X5" s="620"/>
      <c r="Y5" s="620"/>
      <c r="Z5" s="620"/>
      <c r="AA5" s="608" t="s">
        <v>117</v>
      </c>
      <c r="AB5" s="610" t="s">
        <v>118</v>
      </c>
    </row>
    <row r="6" spans="1:28" s="25" customFormat="1" ht="40.25" customHeight="1" thickBot="1" x14ac:dyDescent="0.2">
      <c r="A6" s="616"/>
      <c r="B6" s="268">
        <v>2021</v>
      </c>
      <c r="C6" s="268">
        <v>2022</v>
      </c>
      <c r="D6" s="268">
        <v>2023</v>
      </c>
      <c r="E6" s="268">
        <v>2024</v>
      </c>
      <c r="F6" s="609"/>
      <c r="G6" s="268" t="s">
        <v>119</v>
      </c>
      <c r="H6" s="268" t="s">
        <v>120</v>
      </c>
      <c r="I6" s="268" t="s">
        <v>121</v>
      </c>
      <c r="J6" s="268" t="s">
        <v>122</v>
      </c>
      <c r="K6" s="268" t="s">
        <v>119</v>
      </c>
      <c r="L6" s="268" t="s">
        <v>120</v>
      </c>
      <c r="M6" s="268" t="s">
        <v>121</v>
      </c>
      <c r="N6" s="268" t="s">
        <v>122</v>
      </c>
      <c r="O6" s="268" t="s">
        <v>119</v>
      </c>
      <c r="P6" s="268" t="s">
        <v>120</v>
      </c>
      <c r="Q6" s="268" t="s">
        <v>121</v>
      </c>
      <c r="R6" s="268" t="s">
        <v>122</v>
      </c>
      <c r="S6" s="268" t="s">
        <v>119</v>
      </c>
      <c r="T6" s="268" t="s">
        <v>120</v>
      </c>
      <c r="U6" s="268" t="s">
        <v>121</v>
      </c>
      <c r="V6" s="268" t="s">
        <v>122</v>
      </c>
      <c r="W6" s="269" t="s">
        <v>142</v>
      </c>
      <c r="X6" s="270" t="s">
        <v>89</v>
      </c>
      <c r="Y6" s="270" t="s">
        <v>123</v>
      </c>
      <c r="Z6" s="270" t="s">
        <v>124</v>
      </c>
      <c r="AA6" s="609"/>
      <c r="AB6" s="611"/>
    </row>
    <row r="7" spans="1:28" s="25" customFormat="1" ht="14" x14ac:dyDescent="0.15">
      <c r="A7" s="621" t="e">
        <f>#REF!</f>
        <v>#REF!</v>
      </c>
      <c r="B7" s="625" t="s">
        <v>179</v>
      </c>
      <c r="C7" s="625" t="s">
        <v>178</v>
      </c>
      <c r="D7" s="625" t="s">
        <v>180</v>
      </c>
      <c r="E7" s="625" t="s">
        <v>181</v>
      </c>
      <c r="F7" s="297" t="e">
        <f>#REF!</f>
        <v>#REF!</v>
      </c>
      <c r="G7" s="326"/>
      <c r="H7" s="327"/>
      <c r="I7" s="327"/>
      <c r="J7" s="328"/>
      <c r="K7" s="326"/>
      <c r="L7" s="327"/>
      <c r="M7" s="327"/>
      <c r="N7" s="329"/>
      <c r="O7" s="298"/>
      <c r="P7" s="299"/>
      <c r="Q7" s="299"/>
      <c r="R7" s="300"/>
      <c r="S7" s="298"/>
      <c r="T7" s="299"/>
      <c r="U7" s="299"/>
      <c r="V7" s="301"/>
      <c r="W7" s="353" t="e">
        <f>#REF!</f>
        <v>#REF!</v>
      </c>
      <c r="X7" s="628" t="e">
        <f>#REF!</f>
        <v>#REF!</v>
      </c>
      <c r="Y7" s="628" t="e">
        <f>#REF!</f>
        <v>#REF!</v>
      </c>
      <c r="Z7" s="632" t="e">
        <f>SUM(X7,Y7)</f>
        <v>#REF!</v>
      </c>
      <c r="AA7" s="625" t="s">
        <v>14</v>
      </c>
      <c r="AB7" s="638" t="s">
        <v>137</v>
      </c>
    </row>
    <row r="8" spans="1:28" s="25" customFormat="1" ht="13" x14ac:dyDescent="0.15">
      <c r="A8" s="622"/>
      <c r="B8" s="626"/>
      <c r="C8" s="626"/>
      <c r="D8" s="626"/>
      <c r="E8" s="626"/>
      <c r="F8" s="288" t="e">
        <f>#REF!</f>
        <v>#REF!</v>
      </c>
      <c r="G8" s="338"/>
      <c r="H8" s="339"/>
      <c r="I8" s="331"/>
      <c r="J8" s="332"/>
      <c r="K8" s="330"/>
      <c r="L8" s="331"/>
      <c r="M8" s="331"/>
      <c r="N8" s="333"/>
      <c r="O8" s="330"/>
      <c r="P8" s="331"/>
      <c r="Q8" s="276"/>
      <c r="R8" s="277"/>
      <c r="S8" s="275"/>
      <c r="T8" s="276"/>
      <c r="U8" s="276"/>
      <c r="V8" s="278"/>
      <c r="W8" s="354" t="e">
        <f>#REF!</f>
        <v>#REF!</v>
      </c>
      <c r="X8" s="629"/>
      <c r="Y8" s="629"/>
      <c r="Z8" s="633"/>
      <c r="AA8" s="636"/>
      <c r="AB8" s="639"/>
    </row>
    <row r="9" spans="1:28" s="25" customFormat="1" ht="13" x14ac:dyDescent="0.15">
      <c r="A9" s="623"/>
      <c r="B9" s="626"/>
      <c r="C9" s="626"/>
      <c r="D9" s="626"/>
      <c r="E9" s="626"/>
      <c r="F9" s="289" t="e">
        <f>#REF!</f>
        <v>#REF!</v>
      </c>
      <c r="G9" s="340"/>
      <c r="H9" s="341"/>
      <c r="I9" s="341"/>
      <c r="J9" s="336"/>
      <c r="K9" s="334"/>
      <c r="L9" s="335"/>
      <c r="M9" s="335"/>
      <c r="N9" s="337"/>
      <c r="O9" s="334"/>
      <c r="P9" s="335"/>
      <c r="Q9" s="335"/>
      <c r="R9" s="285"/>
      <c r="S9" s="283"/>
      <c r="T9" s="284"/>
      <c r="U9" s="284"/>
      <c r="V9" s="286"/>
      <c r="W9" s="355" t="e">
        <f>#REF!</f>
        <v>#REF!</v>
      </c>
      <c r="X9" s="630"/>
      <c r="Y9" s="630"/>
      <c r="Z9" s="634"/>
      <c r="AA9" s="636"/>
      <c r="AB9" s="639"/>
    </row>
    <row r="10" spans="1:28" s="25" customFormat="1" ht="14" thickBot="1" x14ac:dyDescent="0.2">
      <c r="A10" s="624"/>
      <c r="B10" s="627"/>
      <c r="C10" s="627"/>
      <c r="D10" s="627"/>
      <c r="E10" s="627"/>
      <c r="F10" s="290" t="e">
        <f>#REF!</f>
        <v>#REF!</v>
      </c>
      <c r="G10" s="319"/>
      <c r="H10" s="320"/>
      <c r="I10" s="320"/>
      <c r="J10" s="321"/>
      <c r="K10" s="319"/>
      <c r="L10" s="320"/>
      <c r="M10" s="320"/>
      <c r="N10" s="322"/>
      <c r="O10" s="319"/>
      <c r="P10" s="320"/>
      <c r="Q10" s="320"/>
      <c r="R10" s="322"/>
      <c r="S10" s="345"/>
      <c r="T10" s="346"/>
      <c r="U10" s="346"/>
      <c r="V10" s="347"/>
      <c r="W10" s="356" t="e">
        <f>#REF!</f>
        <v>#REF!</v>
      </c>
      <c r="X10" s="631"/>
      <c r="Y10" s="631"/>
      <c r="Z10" s="635"/>
      <c r="AA10" s="637"/>
      <c r="AB10" s="640"/>
    </row>
    <row r="11" spans="1:28" s="25" customFormat="1" thickTop="1" x14ac:dyDescent="0.15">
      <c r="A11" s="644" t="e">
        <f>#REF!</f>
        <v>#REF!</v>
      </c>
      <c r="B11" s="642">
        <v>0</v>
      </c>
      <c r="C11" s="642" t="s">
        <v>156</v>
      </c>
      <c r="D11" s="642" t="s">
        <v>157</v>
      </c>
      <c r="E11" s="642" t="s">
        <v>157</v>
      </c>
      <c r="F11" s="287" t="e">
        <f>#REF!</f>
        <v>#REF!</v>
      </c>
      <c r="G11" s="271"/>
      <c r="H11" s="272"/>
      <c r="I11" s="272"/>
      <c r="J11" s="273"/>
      <c r="K11" s="271"/>
      <c r="L11" s="272"/>
      <c r="M11" s="343"/>
      <c r="N11" s="349"/>
      <c r="O11" s="342"/>
      <c r="P11" s="343"/>
      <c r="Q11" s="272"/>
      <c r="R11" s="273"/>
      <c r="S11" s="271"/>
      <c r="T11" s="272"/>
      <c r="U11" s="272"/>
      <c r="V11" s="274"/>
      <c r="W11" s="357" t="e">
        <f>#REF!</f>
        <v>#REF!</v>
      </c>
      <c r="X11" s="645" t="e">
        <f>#REF!</f>
        <v>#REF!</v>
      </c>
      <c r="Y11" s="645" t="e">
        <f>#REF!</f>
        <v>#REF!</v>
      </c>
      <c r="Z11" s="641" t="e">
        <f>SUM(X11,Y11)</f>
        <v>#REF!</v>
      </c>
      <c r="AA11" s="642" t="s">
        <v>134</v>
      </c>
      <c r="AB11" s="643" t="s">
        <v>140</v>
      </c>
    </row>
    <row r="12" spans="1:28" s="25" customFormat="1" ht="13" x14ac:dyDescent="0.15">
      <c r="A12" s="622"/>
      <c r="B12" s="626"/>
      <c r="C12" s="626"/>
      <c r="D12" s="626"/>
      <c r="E12" s="626"/>
      <c r="F12" s="288" t="e">
        <f>#REF!</f>
        <v>#REF!</v>
      </c>
      <c r="G12" s="275"/>
      <c r="H12" s="276"/>
      <c r="I12" s="276"/>
      <c r="J12" s="277"/>
      <c r="K12" s="275"/>
      <c r="L12" s="276"/>
      <c r="M12" s="331"/>
      <c r="N12" s="333"/>
      <c r="O12" s="330"/>
      <c r="P12" s="331"/>
      <c r="Q12" s="339"/>
      <c r="R12" s="348"/>
      <c r="S12" s="275"/>
      <c r="T12" s="276"/>
      <c r="U12" s="276"/>
      <c r="V12" s="278"/>
      <c r="W12" s="354" t="e">
        <f>#REF!</f>
        <v>#REF!</v>
      </c>
      <c r="X12" s="629"/>
      <c r="Y12" s="629"/>
      <c r="Z12" s="633"/>
      <c r="AA12" s="636"/>
      <c r="AB12" s="639"/>
    </row>
    <row r="13" spans="1:28" s="25" customFormat="1" ht="14" thickBot="1" x14ac:dyDescent="0.2">
      <c r="A13" s="624"/>
      <c r="B13" s="627"/>
      <c r="C13" s="627"/>
      <c r="D13" s="627"/>
      <c r="E13" s="627"/>
      <c r="F13" s="290" t="e">
        <f>#REF!</f>
        <v>#REF!</v>
      </c>
      <c r="G13" s="279"/>
      <c r="H13" s="280"/>
      <c r="I13" s="280"/>
      <c r="J13" s="281"/>
      <c r="K13" s="345"/>
      <c r="L13" s="346"/>
      <c r="M13" s="320"/>
      <c r="N13" s="322"/>
      <c r="O13" s="319"/>
      <c r="P13" s="320"/>
      <c r="Q13" s="320"/>
      <c r="R13" s="321"/>
      <c r="S13" s="319"/>
      <c r="T13" s="320"/>
      <c r="U13" s="346"/>
      <c r="V13" s="347"/>
      <c r="W13" s="356" t="e">
        <f>#REF!</f>
        <v>#REF!</v>
      </c>
      <c r="X13" s="631"/>
      <c r="Y13" s="631"/>
      <c r="Z13" s="635"/>
      <c r="AA13" s="637"/>
      <c r="AB13" s="640"/>
    </row>
    <row r="14" spans="1:28" s="25" customFormat="1" thickTop="1" x14ac:dyDescent="0.15">
      <c r="A14" s="644" t="e">
        <f>#REF!</f>
        <v>#REF!</v>
      </c>
      <c r="B14" s="642" t="s">
        <v>152</v>
      </c>
      <c r="C14" s="642" t="s">
        <v>153</v>
      </c>
      <c r="D14" s="642" t="s">
        <v>154</v>
      </c>
      <c r="E14" s="642" t="s">
        <v>155</v>
      </c>
      <c r="F14" s="287" t="e">
        <f>#REF!</f>
        <v>#REF!</v>
      </c>
      <c r="G14" s="342"/>
      <c r="H14" s="343"/>
      <c r="I14" s="343"/>
      <c r="J14" s="344"/>
      <c r="K14" s="342"/>
      <c r="L14" s="343"/>
      <c r="M14" s="343"/>
      <c r="N14" s="349"/>
      <c r="O14" s="342"/>
      <c r="P14" s="343"/>
      <c r="Q14" s="343"/>
      <c r="R14" s="344"/>
      <c r="S14" s="271"/>
      <c r="T14" s="272"/>
      <c r="U14" s="272"/>
      <c r="V14" s="274"/>
      <c r="W14" s="357" t="e">
        <f>#REF!</f>
        <v>#REF!</v>
      </c>
      <c r="X14" s="645" t="e">
        <f>#REF!</f>
        <v>#REF!</v>
      </c>
      <c r="Y14" s="645" t="e">
        <f>#REF!</f>
        <v>#REF!</v>
      </c>
      <c r="Z14" s="641" t="e">
        <f>SUM(X14,Y14)</f>
        <v>#REF!</v>
      </c>
      <c r="AA14" s="642" t="s">
        <v>135</v>
      </c>
      <c r="AB14" s="643" t="s">
        <v>138</v>
      </c>
    </row>
    <row r="15" spans="1:28" s="25" customFormat="1" ht="14" thickBot="1" x14ac:dyDescent="0.2">
      <c r="A15" s="624"/>
      <c r="B15" s="627"/>
      <c r="C15" s="627"/>
      <c r="D15" s="627"/>
      <c r="E15" s="627"/>
      <c r="F15" s="290" t="e">
        <f>#REF!</f>
        <v>#REF!</v>
      </c>
      <c r="G15" s="279"/>
      <c r="H15" s="280"/>
      <c r="I15" s="280"/>
      <c r="J15" s="281"/>
      <c r="K15" s="319"/>
      <c r="L15" s="320"/>
      <c r="M15" s="320"/>
      <c r="N15" s="322"/>
      <c r="O15" s="279"/>
      <c r="P15" s="280"/>
      <c r="Q15" s="280"/>
      <c r="R15" s="281"/>
      <c r="S15" s="279"/>
      <c r="T15" s="280"/>
      <c r="U15" s="280"/>
      <c r="V15" s="282"/>
      <c r="W15" s="356" t="e">
        <f>#REF!</f>
        <v>#REF!</v>
      </c>
      <c r="X15" s="631"/>
      <c r="Y15" s="631"/>
      <c r="Z15" s="635"/>
      <c r="AA15" s="637"/>
      <c r="AB15" s="640"/>
    </row>
    <row r="16" spans="1:28" s="25" customFormat="1" ht="93" thickTop="1" thickBot="1" x14ac:dyDescent="0.2">
      <c r="A16" s="302" t="e">
        <f>#REF!</f>
        <v>#REF!</v>
      </c>
      <c r="B16" s="309" t="s">
        <v>148</v>
      </c>
      <c r="C16" s="309" t="s">
        <v>149</v>
      </c>
      <c r="D16" s="309" t="s">
        <v>150</v>
      </c>
      <c r="E16" s="309" t="s">
        <v>151</v>
      </c>
      <c r="F16" s="311" t="e">
        <f>#REF!</f>
        <v>#REF!</v>
      </c>
      <c r="G16" s="303"/>
      <c r="H16" s="304"/>
      <c r="I16" s="304"/>
      <c r="J16" s="305"/>
      <c r="K16" s="303"/>
      <c r="L16" s="304"/>
      <c r="M16" s="350"/>
      <c r="N16" s="351"/>
      <c r="O16" s="352"/>
      <c r="P16" s="350"/>
      <c r="Q16" s="304"/>
      <c r="R16" s="305"/>
      <c r="S16" s="303"/>
      <c r="T16" s="304"/>
      <c r="U16" s="304"/>
      <c r="V16" s="306"/>
      <c r="W16" s="359" t="e">
        <f>#REF!</f>
        <v>#REF!</v>
      </c>
      <c r="X16" s="307" t="e">
        <f>#REF!</f>
        <v>#REF!</v>
      </c>
      <c r="Y16" s="307" t="e">
        <f>#REF!</f>
        <v>#REF!</v>
      </c>
      <c r="Z16" s="308" t="e">
        <f>SUM(X16,Y16)</f>
        <v>#REF!</v>
      </c>
      <c r="AA16" s="309" t="s">
        <v>14</v>
      </c>
      <c r="AB16" s="310" t="s">
        <v>141</v>
      </c>
    </row>
    <row r="17" spans="1:28" s="25" customFormat="1" ht="32.25" customHeight="1" thickBot="1" x14ac:dyDescent="0.2">
      <c r="A17" s="654" t="e">
        <f>#REF!</f>
        <v>#REF!</v>
      </c>
      <c r="B17" s="655"/>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6"/>
    </row>
    <row r="18" spans="1:28" s="25" customFormat="1" ht="32.75" customHeight="1" x14ac:dyDescent="0.15">
      <c r="A18" s="615" t="s">
        <v>27</v>
      </c>
      <c r="B18" s="617" t="s">
        <v>147</v>
      </c>
      <c r="C18" s="618"/>
      <c r="D18" s="618"/>
      <c r="E18" s="619"/>
      <c r="F18" s="608" t="s">
        <v>115</v>
      </c>
      <c r="G18" s="617" t="s">
        <v>116</v>
      </c>
      <c r="H18" s="618"/>
      <c r="I18" s="618"/>
      <c r="J18" s="618"/>
      <c r="K18" s="618"/>
      <c r="L18" s="618"/>
      <c r="M18" s="618"/>
      <c r="N18" s="618"/>
      <c r="O18" s="618"/>
      <c r="P18" s="618"/>
      <c r="Q18" s="618"/>
      <c r="R18" s="618"/>
      <c r="S18" s="618"/>
      <c r="T18" s="618"/>
      <c r="U18" s="618"/>
      <c r="V18" s="619"/>
      <c r="W18" s="620" t="s">
        <v>4</v>
      </c>
      <c r="X18" s="620"/>
      <c r="Y18" s="620"/>
      <c r="Z18" s="620"/>
      <c r="AA18" s="608" t="s">
        <v>117</v>
      </c>
      <c r="AB18" s="610" t="s">
        <v>118</v>
      </c>
    </row>
    <row r="19" spans="1:28" s="25" customFormat="1" ht="40.25" customHeight="1" thickBot="1" x14ac:dyDescent="0.2">
      <c r="A19" s="616"/>
      <c r="B19" s="268">
        <v>2021</v>
      </c>
      <c r="C19" s="268">
        <v>2022</v>
      </c>
      <c r="D19" s="268">
        <v>2023</v>
      </c>
      <c r="E19" s="268">
        <v>2024</v>
      </c>
      <c r="F19" s="609"/>
      <c r="G19" s="268" t="s">
        <v>119</v>
      </c>
      <c r="H19" s="268" t="s">
        <v>120</v>
      </c>
      <c r="I19" s="268" t="s">
        <v>121</v>
      </c>
      <c r="J19" s="268" t="s">
        <v>122</v>
      </c>
      <c r="K19" s="268" t="s">
        <v>119</v>
      </c>
      <c r="L19" s="268" t="s">
        <v>120</v>
      </c>
      <c r="M19" s="268" t="s">
        <v>121</v>
      </c>
      <c r="N19" s="268" t="s">
        <v>122</v>
      </c>
      <c r="O19" s="268" t="s">
        <v>119</v>
      </c>
      <c r="P19" s="268" t="s">
        <v>120</v>
      </c>
      <c r="Q19" s="268" t="s">
        <v>121</v>
      </c>
      <c r="R19" s="268" t="s">
        <v>122</v>
      </c>
      <c r="S19" s="268" t="s">
        <v>119</v>
      </c>
      <c r="T19" s="268" t="s">
        <v>120</v>
      </c>
      <c r="U19" s="268" t="s">
        <v>121</v>
      </c>
      <c r="V19" s="268" t="s">
        <v>122</v>
      </c>
      <c r="W19" s="269" t="s">
        <v>142</v>
      </c>
      <c r="X19" s="270" t="s">
        <v>89</v>
      </c>
      <c r="Y19" s="270" t="s">
        <v>123</v>
      </c>
      <c r="Z19" s="270" t="s">
        <v>124</v>
      </c>
      <c r="AA19" s="609"/>
      <c r="AB19" s="611"/>
    </row>
    <row r="20" spans="1:28" s="25" customFormat="1" thickTop="1" x14ac:dyDescent="0.15">
      <c r="A20" s="644" t="e">
        <f>#REF!</f>
        <v>#REF!</v>
      </c>
      <c r="B20" s="642" t="s">
        <v>166</v>
      </c>
      <c r="C20" s="642" t="s">
        <v>167</v>
      </c>
      <c r="D20" s="642" t="s">
        <v>168</v>
      </c>
      <c r="E20" s="642" t="s">
        <v>169</v>
      </c>
      <c r="F20" s="287" t="e">
        <f>#REF!</f>
        <v>#REF!</v>
      </c>
      <c r="G20" s="342"/>
      <c r="H20" s="343"/>
      <c r="I20" s="343"/>
      <c r="J20" s="344"/>
      <c r="K20" s="342"/>
      <c r="L20" s="343"/>
      <c r="M20" s="343"/>
      <c r="N20" s="349"/>
      <c r="O20" s="342"/>
      <c r="P20" s="343"/>
      <c r="Q20" s="343"/>
      <c r="R20" s="344"/>
      <c r="S20" s="342"/>
      <c r="T20" s="343"/>
      <c r="U20" s="343"/>
      <c r="V20" s="349"/>
      <c r="W20" s="362" t="e">
        <f>#REF!</f>
        <v>#REF!</v>
      </c>
      <c r="X20" s="645" t="e">
        <f>#REF!</f>
        <v>#REF!</v>
      </c>
      <c r="Y20" s="645" t="e">
        <f>#REF!</f>
        <v>#REF!</v>
      </c>
      <c r="Z20" s="641" t="e">
        <f>SUM(X20,Y20)</f>
        <v>#REF!</v>
      </c>
      <c r="AA20" s="642" t="s">
        <v>136</v>
      </c>
      <c r="AB20" s="642" t="s">
        <v>139</v>
      </c>
    </row>
    <row r="21" spans="1:28" s="25" customFormat="1" ht="14" thickBot="1" x14ac:dyDescent="0.2">
      <c r="A21" s="624"/>
      <c r="B21" s="627"/>
      <c r="C21" s="627"/>
      <c r="D21" s="627"/>
      <c r="E21" s="627"/>
      <c r="F21" s="290" t="e">
        <f>#REF!</f>
        <v>#REF!</v>
      </c>
      <c r="G21" s="319"/>
      <c r="H21" s="320"/>
      <c r="I21" s="320"/>
      <c r="J21" s="321"/>
      <c r="K21" s="319"/>
      <c r="L21" s="320"/>
      <c r="M21" s="320"/>
      <c r="N21" s="322"/>
      <c r="O21" s="319"/>
      <c r="P21" s="320"/>
      <c r="Q21" s="320"/>
      <c r="R21" s="321"/>
      <c r="S21" s="319"/>
      <c r="T21" s="320"/>
      <c r="U21" s="320"/>
      <c r="V21" s="322"/>
      <c r="W21" s="360" t="e">
        <f>#REF!</f>
        <v>#REF!</v>
      </c>
      <c r="X21" s="631"/>
      <c r="Y21" s="631"/>
      <c r="Z21" s="635"/>
      <c r="AA21" s="637"/>
      <c r="AB21" s="637"/>
    </row>
    <row r="22" spans="1:28" s="25" customFormat="1" thickTop="1" x14ac:dyDescent="0.15">
      <c r="A22" s="644" t="e">
        <f>#REF!</f>
        <v>#REF!</v>
      </c>
      <c r="B22" s="642" t="s">
        <v>170</v>
      </c>
      <c r="C22" s="642" t="s">
        <v>170</v>
      </c>
      <c r="D22" s="642" t="s">
        <v>170</v>
      </c>
      <c r="E22" s="642" t="s">
        <v>170</v>
      </c>
      <c r="F22" s="287" t="e">
        <f>#REF!</f>
        <v>#REF!</v>
      </c>
      <c r="G22" s="342"/>
      <c r="H22" s="343"/>
      <c r="I22" s="343"/>
      <c r="J22" s="344"/>
      <c r="K22" s="342"/>
      <c r="L22" s="343"/>
      <c r="M22" s="343"/>
      <c r="N22" s="349"/>
      <c r="O22" s="271"/>
      <c r="P22" s="272"/>
      <c r="Q22" s="272"/>
      <c r="R22" s="273"/>
      <c r="S22" s="271"/>
      <c r="T22" s="272"/>
      <c r="U22" s="272"/>
      <c r="V22" s="274"/>
      <c r="W22" s="362" t="e">
        <f>#REF!</f>
        <v>#REF!</v>
      </c>
      <c r="X22" s="645" t="e">
        <f>#REF!</f>
        <v>#REF!</v>
      </c>
      <c r="Y22" s="645" t="e">
        <f>#REF!</f>
        <v>#REF!</v>
      </c>
      <c r="Z22" s="641" t="e">
        <f>SUM(X22,Y22)</f>
        <v>#REF!</v>
      </c>
      <c r="AA22" s="642" t="s">
        <v>71</v>
      </c>
      <c r="AB22" s="642"/>
    </row>
    <row r="23" spans="1:28" s="25" customFormat="1" ht="13" x14ac:dyDescent="0.15">
      <c r="A23" s="622"/>
      <c r="B23" s="626"/>
      <c r="C23" s="626"/>
      <c r="D23" s="626"/>
      <c r="E23" s="626"/>
      <c r="F23" s="288" t="e">
        <f>#REF!</f>
        <v>#REF!</v>
      </c>
      <c r="G23" s="330"/>
      <c r="H23" s="331"/>
      <c r="I23" s="331"/>
      <c r="J23" s="332"/>
      <c r="K23" s="330"/>
      <c r="L23" s="331"/>
      <c r="M23" s="331"/>
      <c r="N23" s="333"/>
      <c r="O23" s="275"/>
      <c r="P23" s="276"/>
      <c r="Q23" s="276"/>
      <c r="R23" s="277"/>
      <c r="S23" s="275"/>
      <c r="T23" s="276"/>
      <c r="U23" s="276"/>
      <c r="V23" s="278"/>
      <c r="W23" s="363" t="e">
        <f>#REF!</f>
        <v>#REF!</v>
      </c>
      <c r="X23" s="629"/>
      <c r="Y23" s="629"/>
      <c r="Z23" s="633"/>
      <c r="AA23" s="636"/>
      <c r="AB23" s="636"/>
    </row>
    <row r="24" spans="1:28" s="25" customFormat="1" ht="14" thickBot="1" x14ac:dyDescent="0.2">
      <c r="A24" s="624"/>
      <c r="B24" s="627"/>
      <c r="C24" s="627"/>
      <c r="D24" s="627"/>
      <c r="E24" s="627"/>
      <c r="F24" s="290" t="e">
        <f>#REF!</f>
        <v>#REF!</v>
      </c>
      <c r="G24" s="319"/>
      <c r="H24" s="320"/>
      <c r="I24" s="320"/>
      <c r="J24" s="321"/>
      <c r="K24" s="319"/>
      <c r="L24" s="320"/>
      <c r="M24" s="320"/>
      <c r="N24" s="322"/>
      <c r="O24" s="319"/>
      <c r="P24" s="320"/>
      <c r="Q24" s="320"/>
      <c r="R24" s="321"/>
      <c r="S24" s="319"/>
      <c r="T24" s="320"/>
      <c r="U24" s="320"/>
      <c r="V24" s="322"/>
      <c r="W24" s="360" t="e">
        <f>#REF!</f>
        <v>#REF!</v>
      </c>
      <c r="X24" s="631"/>
      <c r="Y24" s="631"/>
      <c r="Z24" s="635"/>
      <c r="AA24" s="637"/>
      <c r="AB24" s="637"/>
    </row>
    <row r="25" spans="1:28" s="25" customFormat="1" ht="119" thickTop="1" thickBot="1" x14ac:dyDescent="0.2">
      <c r="A25" s="291" t="e">
        <f>#REF!</f>
        <v>#REF!</v>
      </c>
      <c r="B25" s="295" t="s">
        <v>159</v>
      </c>
      <c r="C25" s="295" t="s">
        <v>160</v>
      </c>
      <c r="D25" s="295" t="s">
        <v>162</v>
      </c>
      <c r="E25" s="295" t="s">
        <v>163</v>
      </c>
      <c r="F25" s="287" t="e">
        <f>#REF!</f>
        <v>#REF!</v>
      </c>
      <c r="G25" s="271"/>
      <c r="H25" s="272"/>
      <c r="I25" s="343"/>
      <c r="J25" s="344"/>
      <c r="K25" s="342"/>
      <c r="L25" s="343"/>
      <c r="M25" s="272"/>
      <c r="N25" s="274"/>
      <c r="O25" s="271"/>
      <c r="P25" s="272"/>
      <c r="Q25" s="272"/>
      <c r="R25" s="273"/>
      <c r="S25" s="271"/>
      <c r="T25" s="272"/>
      <c r="U25" s="272"/>
      <c r="V25" s="274"/>
      <c r="W25" s="362" t="e">
        <f>#REF!</f>
        <v>#REF!</v>
      </c>
      <c r="X25" s="293" t="e">
        <f>#REF!</f>
        <v>#REF!</v>
      </c>
      <c r="Y25" s="293" t="e">
        <f>#REF!</f>
        <v>#REF!</v>
      </c>
      <c r="Z25" s="294" t="e">
        <f>SUM(X25,Y25)</f>
        <v>#REF!</v>
      </c>
      <c r="AA25" s="295" t="s">
        <v>14</v>
      </c>
      <c r="AB25" s="295"/>
    </row>
    <row r="26" spans="1:28" s="25" customFormat="1" ht="106" thickTop="1" thickBot="1" x14ac:dyDescent="0.2">
      <c r="A26" s="312" t="e">
        <f>#REF!</f>
        <v>#REF!</v>
      </c>
      <c r="B26" s="295" t="s">
        <v>161</v>
      </c>
      <c r="C26" s="295" t="s">
        <v>164</v>
      </c>
      <c r="D26" s="295" t="s">
        <v>165</v>
      </c>
      <c r="E26" s="295" t="s">
        <v>165</v>
      </c>
      <c r="F26" s="287" t="e">
        <f>#REF!</f>
        <v>#REF!</v>
      </c>
      <c r="G26" s="271"/>
      <c r="H26" s="272"/>
      <c r="I26" s="272"/>
      <c r="J26" s="273"/>
      <c r="K26" s="342"/>
      <c r="L26" s="343"/>
      <c r="M26" s="343"/>
      <c r="N26" s="349"/>
      <c r="O26" s="271"/>
      <c r="P26" s="272"/>
      <c r="Q26" s="272"/>
      <c r="R26" s="273"/>
      <c r="S26" s="271"/>
      <c r="T26" s="272"/>
      <c r="U26" s="272"/>
      <c r="V26" s="274"/>
      <c r="W26" s="364" t="e">
        <f>#REF!</f>
        <v>#REF!</v>
      </c>
      <c r="X26" s="314" t="e">
        <f>#REF!</f>
        <v>#REF!</v>
      </c>
      <c r="Y26" s="314" t="e">
        <f>#REF!</f>
        <v>#REF!</v>
      </c>
      <c r="Z26" s="315" t="e">
        <f>SUM(X26,Y26)</f>
        <v>#REF!</v>
      </c>
      <c r="AA26" s="295" t="s">
        <v>14</v>
      </c>
      <c r="AB26" s="295"/>
    </row>
    <row r="27" spans="1:28" s="25" customFormat="1" ht="32.75" customHeight="1" x14ac:dyDescent="0.15">
      <c r="A27" s="646" t="e">
        <f>#REF!</f>
        <v>#REF!</v>
      </c>
      <c r="B27" s="647"/>
      <c r="C27" s="647"/>
      <c r="D27" s="648"/>
      <c r="E27" s="649"/>
      <c r="F27" s="608" t="s">
        <v>115</v>
      </c>
      <c r="G27" s="617" t="s">
        <v>116</v>
      </c>
      <c r="H27" s="618"/>
      <c r="I27" s="618"/>
      <c r="J27" s="618"/>
      <c r="K27" s="618"/>
      <c r="L27" s="618"/>
      <c r="M27" s="618"/>
      <c r="N27" s="618"/>
      <c r="O27" s="618"/>
      <c r="P27" s="618"/>
      <c r="Q27" s="618"/>
      <c r="R27" s="618"/>
      <c r="S27" s="618"/>
      <c r="T27" s="618"/>
      <c r="U27" s="618"/>
      <c r="V27" s="619"/>
      <c r="W27" s="620" t="s">
        <v>4</v>
      </c>
      <c r="X27" s="620"/>
      <c r="Y27" s="620"/>
      <c r="Z27" s="620"/>
      <c r="AA27" s="608" t="s">
        <v>117</v>
      </c>
      <c r="AB27" s="610" t="s">
        <v>118</v>
      </c>
    </row>
    <row r="28" spans="1:28" s="25" customFormat="1" ht="40.25" customHeight="1" thickBot="1" x14ac:dyDescent="0.2">
      <c r="A28" s="650"/>
      <c r="B28" s="651"/>
      <c r="C28" s="651"/>
      <c r="D28" s="652"/>
      <c r="E28" s="653"/>
      <c r="F28" s="609"/>
      <c r="G28" s="268" t="s">
        <v>119</v>
      </c>
      <c r="H28" s="268" t="s">
        <v>120</v>
      </c>
      <c r="I28" s="268" t="s">
        <v>121</v>
      </c>
      <c r="J28" s="268" t="s">
        <v>122</v>
      </c>
      <c r="K28" s="268" t="s">
        <v>119</v>
      </c>
      <c r="L28" s="268" t="s">
        <v>120</v>
      </c>
      <c r="M28" s="268" t="s">
        <v>121</v>
      </c>
      <c r="N28" s="268" t="s">
        <v>122</v>
      </c>
      <c r="O28" s="268" t="s">
        <v>119</v>
      </c>
      <c r="P28" s="268" t="s">
        <v>120</v>
      </c>
      <c r="Q28" s="268" t="s">
        <v>121</v>
      </c>
      <c r="R28" s="268" t="s">
        <v>122</v>
      </c>
      <c r="S28" s="268" t="s">
        <v>119</v>
      </c>
      <c r="T28" s="268" t="s">
        <v>120</v>
      </c>
      <c r="U28" s="268" t="s">
        <v>121</v>
      </c>
      <c r="V28" s="268" t="s">
        <v>122</v>
      </c>
      <c r="W28" s="269" t="s">
        <v>142</v>
      </c>
      <c r="X28" s="270" t="s">
        <v>89</v>
      </c>
      <c r="Y28" s="270" t="s">
        <v>123</v>
      </c>
      <c r="Z28" s="270" t="s">
        <v>124</v>
      </c>
      <c r="AA28" s="609"/>
      <c r="AB28" s="611"/>
    </row>
    <row r="29" spans="1:28" s="25" customFormat="1" ht="32.25" customHeight="1" thickTop="1" thickBot="1" x14ac:dyDescent="0.2">
      <c r="A29" s="313" t="e">
        <f>#REF!</f>
        <v>#REF!</v>
      </c>
      <c r="B29" s="365" t="s">
        <v>13</v>
      </c>
      <c r="C29" s="365" t="s">
        <v>13</v>
      </c>
      <c r="D29" s="365" t="s">
        <v>13</v>
      </c>
      <c r="E29" s="365" t="s">
        <v>13</v>
      </c>
      <c r="F29" s="290" t="s">
        <v>132</v>
      </c>
      <c r="G29" s="319"/>
      <c r="H29" s="320"/>
      <c r="I29" s="320"/>
      <c r="J29" s="321"/>
      <c r="K29" s="319"/>
      <c r="L29" s="320"/>
      <c r="M29" s="320"/>
      <c r="N29" s="322"/>
      <c r="O29" s="319"/>
      <c r="P29" s="320"/>
      <c r="Q29" s="320"/>
      <c r="R29" s="321"/>
      <c r="S29" s="319"/>
      <c r="T29" s="320"/>
      <c r="U29" s="320"/>
      <c r="V29" s="322"/>
      <c r="W29" s="360" t="s">
        <v>146</v>
      </c>
      <c r="X29" s="296" t="e">
        <f>#REF!</f>
        <v>#REF!</v>
      </c>
      <c r="Y29" s="296" t="e">
        <f>#REF!</f>
        <v>#REF!</v>
      </c>
      <c r="Z29" s="294" t="e">
        <f>SUM(X29,Y29)</f>
        <v>#REF!</v>
      </c>
      <c r="AA29" s="324" t="s">
        <v>133</v>
      </c>
      <c r="AB29" s="292"/>
    </row>
    <row r="30" spans="1:28" s="25" customFormat="1" ht="32.25" customHeight="1" thickTop="1" thickBot="1" x14ac:dyDescent="0.2">
      <c r="A30" s="313" t="e">
        <f>#REF!</f>
        <v>#REF!</v>
      </c>
      <c r="B30" s="365" t="s">
        <v>13</v>
      </c>
      <c r="C30" s="365" t="s">
        <v>13</v>
      </c>
      <c r="D30" s="365" t="s">
        <v>13</v>
      </c>
      <c r="E30" s="365" t="s">
        <v>13</v>
      </c>
      <c r="F30" s="290" t="s">
        <v>130</v>
      </c>
      <c r="G30" s="319"/>
      <c r="H30" s="320"/>
      <c r="I30" s="320"/>
      <c r="J30" s="321"/>
      <c r="K30" s="319"/>
      <c r="L30" s="320"/>
      <c r="M30" s="320"/>
      <c r="N30" s="322"/>
      <c r="O30" s="319"/>
      <c r="P30" s="320"/>
      <c r="Q30" s="320"/>
      <c r="R30" s="321"/>
      <c r="S30" s="319"/>
      <c r="T30" s="320"/>
      <c r="U30" s="320"/>
      <c r="V30" s="322"/>
      <c r="W30" s="361" t="s">
        <v>144</v>
      </c>
      <c r="X30" s="316" t="e">
        <f>#REF!</f>
        <v>#REF!</v>
      </c>
      <c r="Y30" s="316" t="e">
        <f>#REF!</f>
        <v>#REF!</v>
      </c>
      <c r="Z30" s="294" t="e">
        <f>SUM(X30,Y30)</f>
        <v>#REF!</v>
      </c>
      <c r="AA30" s="325" t="s">
        <v>14</v>
      </c>
      <c r="AB30" s="318"/>
    </row>
    <row r="31" spans="1:28" s="25" customFormat="1" ht="32.25" customHeight="1" thickTop="1" thickBot="1" x14ac:dyDescent="0.2">
      <c r="A31" s="313" t="e">
        <f>#REF!</f>
        <v>#REF!</v>
      </c>
      <c r="B31" s="365" t="s">
        <v>13</v>
      </c>
      <c r="C31" s="365" t="s">
        <v>13</v>
      </c>
      <c r="D31" s="365" t="s">
        <v>13</v>
      </c>
      <c r="E31" s="365" t="s">
        <v>13</v>
      </c>
      <c r="F31" s="290" t="s">
        <v>131</v>
      </c>
      <c r="G31" s="319"/>
      <c r="H31" s="320"/>
      <c r="I31" s="320"/>
      <c r="J31" s="321"/>
      <c r="K31" s="319"/>
      <c r="L31" s="320"/>
      <c r="M31" s="320"/>
      <c r="N31" s="322"/>
      <c r="O31" s="319"/>
      <c r="P31" s="320"/>
      <c r="Q31" s="320"/>
      <c r="R31" s="321"/>
      <c r="S31" s="319"/>
      <c r="T31" s="320"/>
      <c r="U31" s="320"/>
      <c r="V31" s="322"/>
      <c r="W31" s="361" t="s">
        <v>145</v>
      </c>
      <c r="X31" s="316" t="e">
        <f>#REF!</f>
        <v>#REF!</v>
      </c>
      <c r="Y31" s="316" t="e">
        <f>#REF!</f>
        <v>#REF!</v>
      </c>
      <c r="Z31" s="317" t="e">
        <f>SUM(X31,Y31)</f>
        <v>#REF!</v>
      </c>
      <c r="AA31" s="325" t="s">
        <v>14</v>
      </c>
      <c r="AB31" s="318"/>
    </row>
    <row r="32" spans="1:28" ht="16" thickTop="1" x14ac:dyDescent="0.2">
      <c r="Z32" s="323"/>
    </row>
    <row r="33" spans="2:23" x14ac:dyDescent="0.2">
      <c r="B33" s="358" t="s">
        <v>158</v>
      </c>
      <c r="W33" s="358" t="s">
        <v>143</v>
      </c>
    </row>
  </sheetData>
  <mergeCells count="72">
    <mergeCell ref="Z14:Z15"/>
    <mergeCell ref="AA14:AA15"/>
    <mergeCell ref="AB14:AB15"/>
    <mergeCell ref="Z22:Z24"/>
    <mergeCell ref="AA18:AA19"/>
    <mergeCell ref="AB18:AB19"/>
    <mergeCell ref="A17:AB17"/>
    <mergeCell ref="A14:A15"/>
    <mergeCell ref="B14:B15"/>
    <mergeCell ref="C14:C15"/>
    <mergeCell ref="D14:D15"/>
    <mergeCell ref="E14:E15"/>
    <mergeCell ref="X14:X15"/>
    <mergeCell ref="AA20:AA21"/>
    <mergeCell ref="AB20:AB21"/>
    <mergeCell ref="A22:A24"/>
    <mergeCell ref="AB27:AB28"/>
    <mergeCell ref="A27:E28"/>
    <mergeCell ref="F27:F28"/>
    <mergeCell ref="W27:Z27"/>
    <mergeCell ref="AA27:AA28"/>
    <mergeCell ref="G27:V27"/>
    <mergeCell ref="B22:B24"/>
    <mergeCell ref="C22:C24"/>
    <mergeCell ref="D22:D24"/>
    <mergeCell ref="E22:E24"/>
    <mergeCell ref="X22:X24"/>
    <mergeCell ref="Y22:Y24"/>
    <mergeCell ref="AA22:AA24"/>
    <mergeCell ref="AB22:AB24"/>
    <mergeCell ref="G18:V18"/>
    <mergeCell ref="W18:Z18"/>
    <mergeCell ref="X20:X21"/>
    <mergeCell ref="Y20:Y21"/>
    <mergeCell ref="Z20:Z21"/>
    <mergeCell ref="A20:A21"/>
    <mergeCell ref="B20:B21"/>
    <mergeCell ref="C20:C21"/>
    <mergeCell ref="D20:D21"/>
    <mergeCell ref="E20:E21"/>
    <mergeCell ref="A18:A19"/>
    <mergeCell ref="B18:E18"/>
    <mergeCell ref="F18:F19"/>
    <mergeCell ref="X11:X13"/>
    <mergeCell ref="Y11:Y13"/>
    <mergeCell ref="Y14:Y15"/>
    <mergeCell ref="Z11:Z13"/>
    <mergeCell ref="AA11:AA13"/>
    <mergeCell ref="AB11:AB13"/>
    <mergeCell ref="A11:A13"/>
    <mergeCell ref="B11:B13"/>
    <mergeCell ref="C11:C13"/>
    <mergeCell ref="D11:D13"/>
    <mergeCell ref="E11:E13"/>
    <mergeCell ref="X7:X10"/>
    <mergeCell ref="Y7:Y10"/>
    <mergeCell ref="Z7:Z10"/>
    <mergeCell ref="AA7:AA10"/>
    <mergeCell ref="AB7:AB10"/>
    <mergeCell ref="A7:A10"/>
    <mergeCell ref="B7:B10"/>
    <mergeCell ref="C7:C10"/>
    <mergeCell ref="D7:D10"/>
    <mergeCell ref="E7:E10"/>
    <mergeCell ref="AA5:AA6"/>
    <mergeCell ref="AB5:AB6"/>
    <mergeCell ref="A4:AB4"/>
    <mergeCell ref="A5:A6"/>
    <mergeCell ref="B5:E5"/>
    <mergeCell ref="F5:F6"/>
    <mergeCell ref="G5:V5"/>
    <mergeCell ref="W5:Z5"/>
  </mergeCells>
  <pageMargins left="0.7" right="0.7" top="0.75" bottom="0.75" header="0.3" footer="0.3"/>
  <pageSetup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CD6FA-A040-764C-97C7-15B6003BD4BD}">
  <dimension ref="A3:C16"/>
  <sheetViews>
    <sheetView workbookViewId="0">
      <selection activeCell="A3" sqref="A3:L16"/>
    </sheetView>
  </sheetViews>
  <sheetFormatPr baseColWidth="10" defaultColWidth="10.83203125" defaultRowHeight="13" x14ac:dyDescent="0.15"/>
  <cols>
    <col min="1" max="1" width="85.33203125" customWidth="1"/>
  </cols>
  <sheetData>
    <row r="3" spans="1:3" ht="14" thickBot="1" x14ac:dyDescent="0.2"/>
    <row r="4" spans="1:3" ht="14" thickBot="1" x14ac:dyDescent="0.2">
      <c r="A4" s="379"/>
      <c r="B4" s="380" t="s">
        <v>185</v>
      </c>
      <c r="C4" s="380" t="s">
        <v>186</v>
      </c>
    </row>
    <row r="5" spans="1:3" ht="27" thickBot="1" x14ac:dyDescent="0.2">
      <c r="A5" s="381" t="s">
        <v>187</v>
      </c>
      <c r="B5" s="382"/>
      <c r="C5" s="382"/>
    </row>
    <row r="6" spans="1:3" ht="14" thickBot="1" x14ac:dyDescent="0.2">
      <c r="A6" s="381" t="s">
        <v>188</v>
      </c>
      <c r="B6" s="382"/>
      <c r="C6" s="382"/>
    </row>
    <row r="7" spans="1:3" ht="14" thickBot="1" x14ac:dyDescent="0.2">
      <c r="A7" s="381" t="s">
        <v>189</v>
      </c>
      <c r="B7" s="382"/>
      <c r="C7" s="382"/>
    </row>
    <row r="8" spans="1:3" ht="27" thickBot="1" x14ac:dyDescent="0.2">
      <c r="A8" s="381" t="s">
        <v>190</v>
      </c>
      <c r="B8" s="382"/>
      <c r="C8" s="382"/>
    </row>
    <row r="9" spans="1:3" ht="14" thickBot="1" x14ac:dyDescent="0.2">
      <c r="A9" s="381" t="s">
        <v>191</v>
      </c>
      <c r="B9" s="382"/>
      <c r="C9" s="382"/>
    </row>
    <row r="10" spans="1:3" ht="27" thickBot="1" x14ac:dyDescent="0.2">
      <c r="A10" s="381" t="s">
        <v>192</v>
      </c>
      <c r="B10" s="382"/>
      <c r="C10" s="382"/>
    </row>
    <row r="11" spans="1:3" ht="27" thickBot="1" x14ac:dyDescent="0.2">
      <c r="A11" s="381" t="s">
        <v>104</v>
      </c>
      <c r="B11" s="382"/>
      <c r="C11" s="382"/>
    </row>
    <row r="12" spans="1:3" ht="27" thickBot="1" x14ac:dyDescent="0.2">
      <c r="A12" s="381" t="s">
        <v>193</v>
      </c>
      <c r="B12" s="382"/>
      <c r="C12" s="382"/>
    </row>
    <row r="13" spans="1:3" ht="27" thickBot="1" x14ac:dyDescent="0.2">
      <c r="A13" s="381" t="s">
        <v>194</v>
      </c>
      <c r="B13" s="382"/>
      <c r="C13" s="382"/>
    </row>
    <row r="14" spans="1:3" ht="27" thickBot="1" x14ac:dyDescent="0.2">
      <c r="A14" s="381" t="s">
        <v>195</v>
      </c>
      <c r="B14" s="382"/>
      <c r="C14" s="382"/>
    </row>
    <row r="15" spans="1:3" ht="14" thickBot="1" x14ac:dyDescent="0.2">
      <c r="A15" s="381"/>
      <c r="B15" s="382"/>
      <c r="C15" s="382"/>
    </row>
    <row r="16" spans="1:3" ht="14" thickBot="1" x14ac:dyDescent="0.2">
      <c r="A16" s="381"/>
      <c r="B16" s="382"/>
      <c r="C16" s="38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B0AB-068A-5B4B-A3D2-5124F02ECBF1}">
  <dimension ref="A1:H71"/>
  <sheetViews>
    <sheetView zoomScale="150" zoomScaleNormal="70" workbookViewId="0">
      <selection activeCell="H14" sqref="H14"/>
    </sheetView>
  </sheetViews>
  <sheetFormatPr baseColWidth="10" defaultColWidth="8.83203125" defaultRowHeight="13" x14ac:dyDescent="0.15"/>
  <cols>
    <col min="1" max="1" width="24.5" style="437" customWidth="1"/>
    <col min="2" max="5" width="8.83203125" style="437"/>
    <col min="6" max="6" width="20.6640625" style="437" customWidth="1"/>
    <col min="7" max="7" width="26.33203125" style="437" customWidth="1"/>
    <col min="8" max="16384" width="8.83203125" style="437"/>
  </cols>
  <sheetData>
    <row r="1" spans="1:8" ht="83.5" customHeight="1" x14ac:dyDescent="0.15">
      <c r="A1" s="674"/>
      <c r="B1" s="674"/>
      <c r="C1" s="674"/>
      <c r="D1" s="674"/>
      <c r="E1" s="674"/>
      <c r="F1" s="674"/>
      <c r="G1" s="674"/>
    </row>
    <row r="2" spans="1:8" ht="28.5" customHeight="1" thickBot="1" x14ac:dyDescent="0.3">
      <c r="A2" s="659" t="s">
        <v>208</v>
      </c>
      <c r="B2" s="659"/>
      <c r="C2" s="659"/>
      <c r="D2" s="659"/>
      <c r="E2" s="659"/>
      <c r="F2" s="659"/>
      <c r="G2" s="659"/>
    </row>
    <row r="3" spans="1:8" x14ac:dyDescent="0.15">
      <c r="A3" s="666" t="s">
        <v>209</v>
      </c>
      <c r="B3" s="660" t="s">
        <v>210</v>
      </c>
      <c r="C3" s="660"/>
      <c r="D3" s="660"/>
      <c r="E3" s="660"/>
      <c r="F3" s="660"/>
      <c r="G3" s="661"/>
    </row>
    <row r="4" spans="1:8" ht="64.5" customHeight="1" x14ac:dyDescent="0.15">
      <c r="A4" s="664"/>
      <c r="B4" s="662"/>
      <c r="C4" s="662"/>
      <c r="D4" s="662"/>
      <c r="E4" s="662"/>
      <c r="F4" s="662"/>
      <c r="G4" s="663"/>
    </row>
    <row r="5" spans="1:8" x14ac:dyDescent="0.15">
      <c r="A5" s="664" t="s">
        <v>0</v>
      </c>
      <c r="B5" s="662" t="s">
        <v>211</v>
      </c>
      <c r="C5" s="662"/>
      <c r="D5" s="662"/>
      <c r="E5" s="662"/>
      <c r="F5" s="662"/>
      <c r="G5" s="663"/>
    </row>
    <row r="6" spans="1:8" x14ac:dyDescent="0.15">
      <c r="A6" s="664"/>
      <c r="B6" s="662"/>
      <c r="C6" s="662"/>
      <c r="D6" s="662"/>
      <c r="E6" s="662"/>
      <c r="F6" s="662"/>
      <c r="G6" s="663"/>
    </row>
    <row r="7" spans="1:8" x14ac:dyDescent="0.15">
      <c r="A7" s="664" t="s">
        <v>27</v>
      </c>
      <c r="B7" s="662" t="s">
        <v>212</v>
      </c>
      <c r="C7" s="662"/>
      <c r="D7" s="662"/>
      <c r="E7" s="662"/>
      <c r="F7" s="662"/>
      <c r="G7" s="663"/>
    </row>
    <row r="8" spans="1:8" x14ac:dyDescent="0.15">
      <c r="A8" s="664"/>
      <c r="B8" s="662"/>
      <c r="C8" s="662"/>
      <c r="D8" s="662"/>
      <c r="E8" s="662"/>
      <c r="F8" s="662"/>
      <c r="G8" s="663"/>
    </row>
    <row r="9" spans="1:8" x14ac:dyDescent="0.15">
      <c r="A9" s="664" t="s">
        <v>213</v>
      </c>
      <c r="B9" s="662" t="s">
        <v>214</v>
      </c>
      <c r="C9" s="662"/>
      <c r="D9" s="662"/>
      <c r="E9" s="662"/>
      <c r="F9" s="662"/>
      <c r="G9" s="663"/>
    </row>
    <row r="10" spans="1:8" x14ac:dyDescent="0.15">
      <c r="A10" s="664"/>
      <c r="B10" s="662"/>
      <c r="C10" s="662"/>
      <c r="D10" s="662"/>
      <c r="E10" s="662"/>
      <c r="F10" s="662"/>
      <c r="G10" s="663"/>
    </row>
    <row r="11" spans="1:8" x14ac:dyDescent="0.15">
      <c r="A11" s="664" t="s">
        <v>29</v>
      </c>
      <c r="B11" s="662" t="s">
        <v>215</v>
      </c>
      <c r="C11" s="662"/>
      <c r="D11" s="662"/>
      <c r="E11" s="662"/>
      <c r="F11" s="662"/>
      <c r="G11" s="663"/>
    </row>
    <row r="12" spans="1:8" x14ac:dyDescent="0.15">
      <c r="A12" s="664"/>
      <c r="B12" s="662"/>
      <c r="C12" s="662"/>
      <c r="D12" s="662"/>
      <c r="E12" s="662"/>
      <c r="F12" s="662"/>
      <c r="G12" s="663"/>
    </row>
    <row r="13" spans="1:8" x14ac:dyDescent="0.15">
      <c r="A13" s="664" t="s">
        <v>25</v>
      </c>
      <c r="B13" s="662" t="s">
        <v>216</v>
      </c>
      <c r="C13" s="662"/>
      <c r="D13" s="662"/>
      <c r="E13" s="662"/>
      <c r="F13" s="662"/>
      <c r="G13" s="663"/>
    </row>
    <row r="14" spans="1:8" ht="65.5" customHeight="1" x14ac:dyDescent="0.15">
      <c r="A14" s="664"/>
      <c r="B14" s="662"/>
      <c r="C14" s="662"/>
      <c r="D14" s="662"/>
      <c r="E14" s="662"/>
      <c r="F14" s="662"/>
      <c r="G14" s="663"/>
      <c r="H14" s="438" t="s">
        <v>217</v>
      </c>
    </row>
    <row r="15" spans="1:8" x14ac:dyDescent="0.15">
      <c r="A15" s="664" t="s">
        <v>218</v>
      </c>
      <c r="B15" s="662" t="s">
        <v>219</v>
      </c>
      <c r="C15" s="662"/>
      <c r="D15" s="662"/>
      <c r="E15" s="662"/>
      <c r="F15" s="662"/>
      <c r="G15" s="663"/>
    </row>
    <row r="16" spans="1:8" ht="59" customHeight="1" x14ac:dyDescent="0.15">
      <c r="A16" s="664"/>
      <c r="B16" s="662"/>
      <c r="C16" s="662"/>
      <c r="D16" s="662"/>
      <c r="E16" s="662"/>
      <c r="F16" s="662"/>
      <c r="G16" s="663"/>
    </row>
    <row r="17" spans="1:7" x14ac:dyDescent="0.15">
      <c r="A17" s="664" t="s">
        <v>220</v>
      </c>
      <c r="B17" s="662" t="s">
        <v>221</v>
      </c>
      <c r="C17" s="662"/>
      <c r="D17" s="662"/>
      <c r="E17" s="662"/>
      <c r="F17" s="662"/>
      <c r="G17" s="663"/>
    </row>
    <row r="18" spans="1:7" ht="48.5" customHeight="1" x14ac:dyDescent="0.15">
      <c r="A18" s="664"/>
      <c r="B18" s="662"/>
      <c r="C18" s="662"/>
      <c r="D18" s="662"/>
      <c r="E18" s="662"/>
      <c r="F18" s="662"/>
      <c r="G18" s="663"/>
    </row>
    <row r="19" spans="1:7" x14ac:dyDescent="0.15">
      <c r="A19" s="664" t="s">
        <v>222</v>
      </c>
      <c r="B19" s="662" t="s">
        <v>223</v>
      </c>
      <c r="C19" s="662"/>
      <c r="D19" s="662"/>
      <c r="E19" s="662"/>
      <c r="F19" s="662"/>
      <c r="G19" s="663"/>
    </row>
    <row r="20" spans="1:7" ht="35" customHeight="1" x14ac:dyDescent="0.15">
      <c r="A20" s="664"/>
      <c r="B20" s="662"/>
      <c r="C20" s="662"/>
      <c r="D20" s="662"/>
      <c r="E20" s="662"/>
      <c r="F20" s="662"/>
      <c r="G20" s="663"/>
    </row>
    <row r="21" spans="1:7" x14ac:dyDescent="0.15">
      <c r="A21" s="664" t="s">
        <v>224</v>
      </c>
      <c r="B21" s="662" t="s">
        <v>225</v>
      </c>
      <c r="C21" s="662"/>
      <c r="D21" s="662"/>
      <c r="E21" s="662"/>
      <c r="F21" s="662"/>
      <c r="G21" s="663"/>
    </row>
    <row r="22" spans="1:7" x14ac:dyDescent="0.15">
      <c r="A22" s="664"/>
      <c r="B22" s="662"/>
      <c r="C22" s="662"/>
      <c r="D22" s="662"/>
      <c r="E22" s="662"/>
      <c r="F22" s="662"/>
      <c r="G22" s="663"/>
    </row>
    <row r="23" spans="1:7" x14ac:dyDescent="0.15">
      <c r="A23" s="664" t="s">
        <v>24</v>
      </c>
      <c r="B23" s="662" t="s">
        <v>226</v>
      </c>
      <c r="C23" s="662"/>
      <c r="D23" s="662"/>
      <c r="E23" s="662"/>
      <c r="F23" s="662"/>
      <c r="G23" s="663"/>
    </row>
    <row r="24" spans="1:7" x14ac:dyDescent="0.15">
      <c r="A24" s="664"/>
      <c r="B24" s="662"/>
      <c r="C24" s="662"/>
      <c r="D24" s="662"/>
      <c r="E24" s="662"/>
      <c r="F24" s="662"/>
      <c r="G24" s="663"/>
    </row>
    <row r="25" spans="1:7" x14ac:dyDescent="0.15">
      <c r="A25" s="664" t="s">
        <v>227</v>
      </c>
      <c r="B25" s="662" t="s">
        <v>228</v>
      </c>
      <c r="C25" s="662"/>
      <c r="D25" s="662"/>
      <c r="E25" s="662"/>
      <c r="F25" s="662"/>
      <c r="G25" s="663"/>
    </row>
    <row r="26" spans="1:7" x14ac:dyDescent="0.15">
      <c r="A26" s="664"/>
      <c r="B26" s="662"/>
      <c r="C26" s="662"/>
      <c r="D26" s="662"/>
      <c r="E26" s="662"/>
      <c r="F26" s="662"/>
      <c r="G26" s="663"/>
    </row>
    <row r="27" spans="1:7" x14ac:dyDescent="0.15">
      <c r="A27" s="664" t="s">
        <v>229</v>
      </c>
      <c r="B27" s="662" t="s">
        <v>230</v>
      </c>
      <c r="C27" s="662"/>
      <c r="D27" s="662"/>
      <c r="E27" s="662"/>
      <c r="F27" s="662"/>
      <c r="G27" s="663"/>
    </row>
    <row r="28" spans="1:7" x14ac:dyDescent="0.15">
      <c r="A28" s="664"/>
      <c r="B28" s="662"/>
      <c r="C28" s="662"/>
      <c r="D28" s="662"/>
      <c r="E28" s="662"/>
      <c r="F28" s="662"/>
      <c r="G28" s="663"/>
    </row>
    <row r="29" spans="1:7" ht="12.5" customHeight="1" x14ac:dyDescent="0.15">
      <c r="A29" s="664" t="s">
        <v>231</v>
      </c>
      <c r="B29" s="662" t="s">
        <v>232</v>
      </c>
      <c r="C29" s="662"/>
      <c r="D29" s="662"/>
      <c r="E29" s="662"/>
      <c r="F29" s="662"/>
      <c r="G29" s="663"/>
    </row>
    <row r="30" spans="1:7" ht="29" customHeight="1" x14ac:dyDescent="0.15">
      <c r="A30" s="664"/>
      <c r="B30" s="662"/>
      <c r="C30" s="662"/>
      <c r="D30" s="662"/>
      <c r="E30" s="662"/>
      <c r="F30" s="662"/>
      <c r="G30" s="663"/>
    </row>
    <row r="31" spans="1:7" x14ac:dyDescent="0.15">
      <c r="A31" s="664" t="s">
        <v>233</v>
      </c>
      <c r="B31" s="662" t="s">
        <v>234</v>
      </c>
      <c r="C31" s="662"/>
      <c r="D31" s="662"/>
      <c r="E31" s="662"/>
      <c r="F31" s="662"/>
      <c r="G31" s="663"/>
    </row>
    <row r="32" spans="1:7" ht="60" customHeight="1" x14ac:dyDescent="0.15">
      <c r="A32" s="664"/>
      <c r="B32" s="662"/>
      <c r="C32" s="662"/>
      <c r="D32" s="662"/>
      <c r="E32" s="662"/>
      <c r="F32" s="662"/>
      <c r="G32" s="663"/>
    </row>
    <row r="33" spans="1:7" x14ac:dyDescent="0.15">
      <c r="A33" s="664" t="s">
        <v>235</v>
      </c>
      <c r="B33" s="662" t="s">
        <v>236</v>
      </c>
      <c r="C33" s="662"/>
      <c r="D33" s="662"/>
      <c r="E33" s="662"/>
      <c r="F33" s="662"/>
      <c r="G33" s="663"/>
    </row>
    <row r="34" spans="1:7" ht="25" customHeight="1" x14ac:dyDescent="0.15">
      <c r="A34" s="664"/>
      <c r="B34" s="662"/>
      <c r="C34" s="662"/>
      <c r="D34" s="662"/>
      <c r="E34" s="662"/>
      <c r="F34" s="662"/>
      <c r="G34" s="663"/>
    </row>
    <row r="35" spans="1:7" ht="12.5" customHeight="1" x14ac:dyDescent="0.15">
      <c r="A35" s="664" t="s">
        <v>237</v>
      </c>
      <c r="B35" s="662" t="s">
        <v>232</v>
      </c>
      <c r="C35" s="662"/>
      <c r="D35" s="662"/>
      <c r="E35" s="662"/>
      <c r="F35" s="662"/>
      <c r="G35" s="663"/>
    </row>
    <row r="36" spans="1:7" ht="26.5" customHeight="1" x14ac:dyDescent="0.15">
      <c r="A36" s="664"/>
      <c r="B36" s="662"/>
      <c r="C36" s="662"/>
      <c r="D36" s="662"/>
      <c r="E36" s="662"/>
      <c r="F36" s="662"/>
      <c r="G36" s="663"/>
    </row>
    <row r="37" spans="1:7" ht="12.5" customHeight="1" x14ac:dyDescent="0.15">
      <c r="A37" s="664" t="s">
        <v>238</v>
      </c>
      <c r="B37" s="662" t="s">
        <v>236</v>
      </c>
      <c r="C37" s="662"/>
      <c r="D37" s="662"/>
      <c r="E37" s="662"/>
      <c r="F37" s="662"/>
      <c r="G37" s="663"/>
    </row>
    <row r="38" spans="1:7" ht="27.5" customHeight="1" x14ac:dyDescent="0.15">
      <c r="A38" s="664"/>
      <c r="B38" s="662"/>
      <c r="C38" s="662"/>
      <c r="D38" s="662"/>
      <c r="E38" s="662"/>
      <c r="F38" s="662"/>
      <c r="G38" s="663"/>
    </row>
    <row r="39" spans="1:7" ht="12.5" customHeight="1" x14ac:dyDescent="0.15">
      <c r="A39" s="664" t="s">
        <v>239</v>
      </c>
      <c r="B39" s="662" t="s">
        <v>232</v>
      </c>
      <c r="C39" s="662"/>
      <c r="D39" s="662"/>
      <c r="E39" s="662"/>
      <c r="F39" s="662"/>
      <c r="G39" s="663"/>
    </row>
    <row r="40" spans="1:7" ht="24.5" customHeight="1" thickBot="1" x14ac:dyDescent="0.2">
      <c r="A40" s="665"/>
      <c r="B40" s="657"/>
      <c r="C40" s="657"/>
      <c r="D40" s="657"/>
      <c r="E40" s="657"/>
      <c r="F40" s="657"/>
      <c r="G40" s="658"/>
    </row>
    <row r="41" spans="1:7" ht="19" customHeight="1" x14ac:dyDescent="0.15">
      <c r="A41" s="439" t="s">
        <v>240</v>
      </c>
      <c r="B41" s="440"/>
      <c r="C41" s="440"/>
      <c r="D41" s="440"/>
      <c r="E41" s="440"/>
      <c r="F41" s="440"/>
      <c r="G41" s="441"/>
    </row>
    <row r="42" spans="1:7" ht="27.5" customHeight="1" x14ac:dyDescent="0.15">
      <c r="A42" s="442" t="s">
        <v>209</v>
      </c>
      <c r="B42" s="667" t="s">
        <v>241</v>
      </c>
      <c r="C42" s="668"/>
      <c r="D42" s="668"/>
      <c r="E42" s="668"/>
      <c r="F42" s="668"/>
      <c r="G42" s="669"/>
    </row>
    <row r="43" spans="1:7" ht="35" customHeight="1" x14ac:dyDescent="0.15">
      <c r="A43" s="443" t="s">
        <v>125</v>
      </c>
      <c r="B43" s="670" t="s">
        <v>242</v>
      </c>
      <c r="C43" s="671"/>
      <c r="D43" s="671"/>
      <c r="E43" s="671"/>
      <c r="F43" s="671"/>
      <c r="G43" s="672"/>
    </row>
    <row r="44" spans="1:7" ht="38" customHeight="1" x14ac:dyDescent="0.15">
      <c r="A44" s="443" t="s">
        <v>243</v>
      </c>
      <c r="B44" s="670" t="s">
        <v>244</v>
      </c>
      <c r="C44" s="671"/>
      <c r="D44" s="671"/>
      <c r="E44" s="671"/>
      <c r="F44" s="671"/>
      <c r="G44" s="672"/>
    </row>
    <row r="45" spans="1:7" ht="35" customHeight="1" x14ac:dyDescent="0.15">
      <c r="A45" s="442" t="s">
        <v>245</v>
      </c>
      <c r="B45" s="670" t="s">
        <v>246</v>
      </c>
      <c r="C45" s="671"/>
      <c r="D45" s="671"/>
      <c r="E45" s="671"/>
      <c r="F45" s="671"/>
      <c r="G45" s="672"/>
    </row>
    <row r="46" spans="1:7" ht="71.5" customHeight="1" x14ac:dyDescent="0.15">
      <c r="A46" s="444" t="s">
        <v>247</v>
      </c>
      <c r="B46" s="671" t="s">
        <v>248</v>
      </c>
      <c r="C46" s="671"/>
      <c r="D46" s="671"/>
      <c r="E46" s="671"/>
      <c r="F46" s="671"/>
      <c r="G46" s="672"/>
    </row>
    <row r="47" spans="1:7" ht="19" customHeight="1" x14ac:dyDescent="0.15">
      <c r="A47" s="439" t="s">
        <v>249</v>
      </c>
      <c r="B47" s="440"/>
      <c r="C47" s="440"/>
      <c r="D47" s="440"/>
      <c r="E47" s="440"/>
      <c r="F47" s="440"/>
      <c r="G47" s="441"/>
    </row>
    <row r="48" spans="1:7" ht="24.5" customHeight="1" x14ac:dyDescent="0.15">
      <c r="A48" s="444" t="s">
        <v>209</v>
      </c>
      <c r="B48" s="673" t="s">
        <v>250</v>
      </c>
      <c r="C48" s="671"/>
      <c r="D48" s="671"/>
      <c r="E48" s="671"/>
      <c r="F48" s="671"/>
      <c r="G48" s="672"/>
    </row>
    <row r="50" spans="1:8" ht="22" thickBot="1" x14ac:dyDescent="0.3">
      <c r="A50" s="659" t="s">
        <v>251</v>
      </c>
      <c r="B50" s="659"/>
      <c r="C50" s="659"/>
      <c r="D50" s="659"/>
      <c r="E50" s="659"/>
      <c r="F50" s="659"/>
      <c r="G50" s="659"/>
    </row>
    <row r="51" spans="1:8" x14ac:dyDescent="0.15">
      <c r="A51" s="666" t="s">
        <v>209</v>
      </c>
      <c r="B51" s="660" t="s">
        <v>252</v>
      </c>
      <c r="C51" s="660"/>
      <c r="D51" s="660"/>
      <c r="E51" s="660"/>
      <c r="F51" s="660"/>
      <c r="G51" s="661"/>
    </row>
    <row r="52" spans="1:8" ht="36" customHeight="1" x14ac:dyDescent="0.15">
      <c r="A52" s="664"/>
      <c r="B52" s="662"/>
      <c r="C52" s="662"/>
      <c r="D52" s="662"/>
      <c r="E52" s="662"/>
      <c r="F52" s="662"/>
      <c r="G52" s="663"/>
    </row>
    <row r="53" spans="1:8" x14ac:dyDescent="0.15">
      <c r="A53" s="664" t="s">
        <v>200</v>
      </c>
      <c r="B53" s="662" t="s">
        <v>253</v>
      </c>
      <c r="C53" s="662"/>
      <c r="D53" s="662"/>
      <c r="E53" s="662"/>
      <c r="F53" s="662"/>
      <c r="G53" s="663"/>
    </row>
    <row r="54" spans="1:8" ht="22" customHeight="1" x14ac:dyDescent="0.15">
      <c r="A54" s="664"/>
      <c r="B54" s="662"/>
      <c r="C54" s="662"/>
      <c r="D54" s="662"/>
      <c r="E54" s="662"/>
      <c r="F54" s="662"/>
      <c r="G54" s="663"/>
    </row>
    <row r="55" spans="1:8" x14ac:dyDescent="0.15">
      <c r="A55" s="664" t="s">
        <v>254</v>
      </c>
      <c r="B55" s="662" t="s">
        <v>255</v>
      </c>
      <c r="C55" s="662"/>
      <c r="D55" s="662"/>
      <c r="E55" s="662"/>
      <c r="F55" s="662"/>
      <c r="G55" s="663"/>
    </row>
    <row r="56" spans="1:8" ht="22.5" customHeight="1" x14ac:dyDescent="0.15">
      <c r="A56" s="664"/>
      <c r="B56" s="662"/>
      <c r="C56" s="662"/>
      <c r="D56" s="662"/>
      <c r="E56" s="662"/>
      <c r="F56" s="662"/>
      <c r="G56" s="663"/>
    </row>
    <row r="57" spans="1:8" x14ac:dyDescent="0.15">
      <c r="A57" s="664" t="s">
        <v>256</v>
      </c>
      <c r="B57" s="662" t="s">
        <v>257</v>
      </c>
      <c r="C57" s="662"/>
      <c r="D57" s="662"/>
      <c r="E57" s="662"/>
      <c r="F57" s="662"/>
      <c r="G57" s="663"/>
    </row>
    <row r="58" spans="1:8" ht="25" customHeight="1" thickBot="1" x14ac:dyDescent="0.2">
      <c r="A58" s="665"/>
      <c r="B58" s="657"/>
      <c r="C58" s="657"/>
      <c r="D58" s="657"/>
      <c r="E58" s="657"/>
      <c r="F58" s="657"/>
      <c r="G58" s="658"/>
    </row>
    <row r="60" spans="1:8" ht="22" thickBot="1" x14ac:dyDescent="0.3">
      <c r="A60" s="659" t="s">
        <v>258</v>
      </c>
      <c r="B60" s="659"/>
      <c r="C60" s="659"/>
      <c r="D60" s="659"/>
      <c r="E60" s="659"/>
      <c r="F60" s="659"/>
      <c r="G60" s="659"/>
    </row>
    <row r="61" spans="1:8" ht="74.5" customHeight="1" x14ac:dyDescent="0.15">
      <c r="A61" s="445" t="s">
        <v>209</v>
      </c>
      <c r="B61" s="660" t="s">
        <v>259</v>
      </c>
      <c r="C61" s="660"/>
      <c r="D61" s="660"/>
      <c r="E61" s="660"/>
      <c r="F61" s="660"/>
      <c r="G61" s="661"/>
      <c r="H61" s="438" t="s">
        <v>217</v>
      </c>
    </row>
    <row r="62" spans="1:8" ht="69" customHeight="1" x14ac:dyDescent="0.15">
      <c r="A62" s="442" t="s">
        <v>260</v>
      </c>
      <c r="B62" s="662" t="s">
        <v>261</v>
      </c>
      <c r="C62" s="662"/>
      <c r="D62" s="662"/>
      <c r="E62" s="662"/>
      <c r="F62" s="662"/>
      <c r="G62" s="663"/>
    </row>
    <row r="64" spans="1:8" ht="22" thickBot="1" x14ac:dyDescent="0.3">
      <c r="A64" s="659" t="s">
        <v>262</v>
      </c>
      <c r="B64" s="659"/>
      <c r="C64" s="659"/>
      <c r="D64" s="659"/>
      <c r="E64" s="659"/>
      <c r="F64" s="659"/>
      <c r="G64" s="659"/>
    </row>
    <row r="65" spans="1:7" ht="52" customHeight="1" x14ac:dyDescent="0.15">
      <c r="A65" s="445" t="s">
        <v>263</v>
      </c>
      <c r="B65" s="660" t="s">
        <v>264</v>
      </c>
      <c r="C65" s="660"/>
      <c r="D65" s="660"/>
      <c r="E65" s="660"/>
      <c r="F65" s="660"/>
      <c r="G65" s="661"/>
    </row>
    <row r="66" spans="1:7" ht="84.5" customHeight="1" x14ac:dyDescent="0.15">
      <c r="A66" s="442" t="s">
        <v>265</v>
      </c>
      <c r="B66" s="662" t="s">
        <v>266</v>
      </c>
      <c r="C66" s="662"/>
      <c r="D66" s="662"/>
      <c r="E66" s="662"/>
      <c r="F66" s="662"/>
      <c r="G66" s="663"/>
    </row>
    <row r="67" spans="1:7" ht="63.5" customHeight="1" thickBot="1" x14ac:dyDescent="0.2">
      <c r="A67" s="446" t="s">
        <v>267</v>
      </c>
      <c r="B67" s="657" t="s">
        <v>268</v>
      </c>
      <c r="C67" s="657"/>
      <c r="D67" s="657"/>
      <c r="E67" s="657"/>
      <c r="F67" s="657"/>
      <c r="G67" s="658"/>
    </row>
    <row r="69" spans="1:7" ht="46" customHeight="1" x14ac:dyDescent="0.15"/>
    <row r="70" spans="1:7" ht="86.5" customHeight="1" x14ac:dyDescent="0.15"/>
    <row r="71" spans="1:7" ht="41" customHeight="1" x14ac:dyDescent="0.15"/>
  </sheetData>
  <mergeCells count="62">
    <mergeCell ref="A1:G1"/>
    <mergeCell ref="A2:G2"/>
    <mergeCell ref="A3:A4"/>
    <mergeCell ref="B3:G4"/>
    <mergeCell ref="A5:A6"/>
    <mergeCell ref="B5:G6"/>
    <mergeCell ref="A7:A8"/>
    <mergeCell ref="B7:G8"/>
    <mergeCell ref="A9:A10"/>
    <mergeCell ref="B9:G10"/>
    <mergeCell ref="A11:A12"/>
    <mergeCell ref="B11:G12"/>
    <mergeCell ref="A13:A14"/>
    <mergeCell ref="B13:G14"/>
    <mergeCell ref="A15:A16"/>
    <mergeCell ref="B15:G16"/>
    <mergeCell ref="A17:A18"/>
    <mergeCell ref="B17:G18"/>
    <mergeCell ref="A19:A20"/>
    <mergeCell ref="B19:G20"/>
    <mergeCell ref="A21:A22"/>
    <mergeCell ref="B21:G22"/>
    <mergeCell ref="A23:A24"/>
    <mergeCell ref="B23:G24"/>
    <mergeCell ref="A25:A26"/>
    <mergeCell ref="B25:G26"/>
    <mergeCell ref="A27:A28"/>
    <mergeCell ref="B27:G28"/>
    <mergeCell ref="A29:A30"/>
    <mergeCell ref="B29:G30"/>
    <mergeCell ref="A31:A32"/>
    <mergeCell ref="B31:G32"/>
    <mergeCell ref="A33:A34"/>
    <mergeCell ref="B33:G34"/>
    <mergeCell ref="A35:A36"/>
    <mergeCell ref="B35:G36"/>
    <mergeCell ref="A51:A52"/>
    <mergeCell ref="B51:G52"/>
    <mergeCell ref="A37:A38"/>
    <mergeCell ref="B37:G38"/>
    <mergeCell ref="A39:A40"/>
    <mergeCell ref="B39:G40"/>
    <mergeCell ref="B42:G42"/>
    <mergeCell ref="B43:G43"/>
    <mergeCell ref="B44:G44"/>
    <mergeCell ref="B45:G45"/>
    <mergeCell ref="B46:G46"/>
    <mergeCell ref="B48:G48"/>
    <mergeCell ref="A50:G50"/>
    <mergeCell ref="A53:A54"/>
    <mergeCell ref="B53:G54"/>
    <mergeCell ref="A55:A56"/>
    <mergeCell ref="B55:G56"/>
    <mergeCell ref="A57:A58"/>
    <mergeCell ref="B57:G58"/>
    <mergeCell ref="B67:G67"/>
    <mergeCell ref="A60:G60"/>
    <mergeCell ref="B61:G61"/>
    <mergeCell ref="B62:G62"/>
    <mergeCell ref="A64:G64"/>
    <mergeCell ref="B65:G65"/>
    <mergeCell ref="B66:G66"/>
  </mergeCells>
  <hyperlinks>
    <hyperlink ref="H14" r:id="rId1" xr:uid="{ADFD57FA-7F27-664B-A1A1-84E0A2F8854A}"/>
    <hyperlink ref="H61" r:id="rId2" xr:uid="{FD6C56C4-42D7-2F4B-9BAA-C24C0C39AA9C}"/>
  </hyperlinks>
  <pageMargins left="0.7" right="0.7" top="0.75" bottom="0.75" header="0.3" footer="0.3"/>
  <pageSetup orientation="portrait" horizontalDpi="1200" verticalDpi="12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5535-458B-924E-A4E4-120D5F6792C0}">
  <dimension ref="A1:V234"/>
  <sheetViews>
    <sheetView showZeros="0" tabSelected="1" zoomScale="143" zoomScaleNormal="55" workbookViewId="0">
      <pane xSplit="4" ySplit="7" topLeftCell="L209" activePane="bottomRight" state="frozen"/>
      <selection pane="topRight" activeCell="E1" sqref="E1"/>
      <selection pane="bottomLeft" activeCell="A8" sqref="A8"/>
      <selection pane="bottomRight" activeCell="P218" sqref="P218"/>
    </sheetView>
  </sheetViews>
  <sheetFormatPr baseColWidth="10" defaultColWidth="9.1640625" defaultRowHeight="14" outlineLevelCol="1" x14ac:dyDescent="0.2"/>
  <cols>
    <col min="1" max="1" width="7.5" style="415" customWidth="1"/>
    <col min="2" max="2" width="6.1640625" style="1" customWidth="1"/>
    <col min="3" max="3" width="6.6640625" style="1" customWidth="1"/>
    <col min="4" max="4" width="35.5" style="1" customWidth="1"/>
    <col min="5" max="5" width="13" style="1" customWidth="1" outlineLevel="1"/>
    <col min="6" max="6" width="10.5" style="378" customWidth="1"/>
    <col min="7" max="7" width="12.6640625" style="378" customWidth="1"/>
    <col min="8" max="8" width="9.5" style="155" customWidth="1"/>
    <col min="9" max="9" width="12.5" style="1" customWidth="1"/>
    <col min="10" max="10" width="9.1640625" style="1" customWidth="1"/>
    <col min="11" max="11" width="10.33203125" style="171" customWidth="1"/>
    <col min="12" max="12" width="12" style="1" customWidth="1"/>
    <col min="13" max="13" width="13.6640625" style="1" customWidth="1"/>
    <col min="14" max="14" width="2.1640625" style="1" customWidth="1"/>
    <col min="15" max="15" width="15.33203125" style="1" customWidth="1"/>
    <col min="16" max="16" width="14.5" style="1" customWidth="1"/>
    <col min="17" max="17" width="41.1640625" style="136" customWidth="1" outlineLevel="1"/>
    <col min="18" max="18" width="74.1640625" style="481" customWidth="1" outlineLevel="1"/>
    <col min="19" max="19" width="14.5" style="1" customWidth="1"/>
    <col min="20" max="20" width="17" style="1" customWidth="1"/>
    <col min="21" max="21" width="37.5" style="200" customWidth="1"/>
    <col min="22" max="16384" width="9.1640625" style="1"/>
  </cols>
  <sheetData>
    <row r="1" spans="1:21" ht="21" x14ac:dyDescent="0.25">
      <c r="A1" s="405" t="s">
        <v>91</v>
      </c>
      <c r="B1" s="3"/>
      <c r="C1" s="3"/>
      <c r="D1" s="3"/>
      <c r="E1" s="263"/>
      <c r="F1" s="375"/>
      <c r="G1" s="375"/>
      <c r="H1" s="148"/>
      <c r="I1" s="3"/>
      <c r="J1" s="3"/>
      <c r="K1" s="166"/>
      <c r="L1" s="264"/>
      <c r="M1" s="264"/>
      <c r="N1" s="263"/>
      <c r="O1" s="264"/>
      <c r="P1" s="264"/>
      <c r="Q1" s="120"/>
      <c r="R1" s="460"/>
      <c r="S1" s="264"/>
      <c r="T1" s="264"/>
    </row>
    <row r="2" spans="1:21" ht="20.25" customHeight="1" thickBot="1" x14ac:dyDescent="0.3">
      <c r="A2" s="181" t="s">
        <v>177</v>
      </c>
      <c r="B2" s="184"/>
      <c r="C2" s="184"/>
      <c r="D2" s="183"/>
      <c r="E2" s="263"/>
      <c r="F2" s="376"/>
      <c r="G2" s="376"/>
      <c r="H2" s="185"/>
      <c r="I2" s="184"/>
      <c r="J2" s="3"/>
      <c r="K2" s="166"/>
      <c r="L2" s="265"/>
      <c r="M2" s="265"/>
      <c r="N2" s="263"/>
      <c r="O2" s="265"/>
      <c r="P2" s="265"/>
      <c r="Q2" s="120"/>
      <c r="R2" s="460"/>
      <c r="S2" s="265"/>
      <c r="T2" s="265"/>
    </row>
    <row r="3" spans="1:21" ht="37" customHeight="1" collapsed="1" x14ac:dyDescent="0.2">
      <c r="A3" s="693" t="s">
        <v>0</v>
      </c>
      <c r="B3" s="691" t="s">
        <v>27</v>
      </c>
      <c r="C3" s="691" t="s">
        <v>28</v>
      </c>
      <c r="D3" s="691" t="s">
        <v>29</v>
      </c>
      <c r="E3" s="689" t="s">
        <v>25</v>
      </c>
      <c r="F3" s="689" t="s">
        <v>196</v>
      </c>
      <c r="G3" s="699" t="s">
        <v>197</v>
      </c>
      <c r="H3" s="689" t="s">
        <v>22</v>
      </c>
      <c r="I3" s="689" t="s">
        <v>23</v>
      </c>
      <c r="J3" s="689" t="s">
        <v>24</v>
      </c>
      <c r="K3" s="689" t="s">
        <v>198</v>
      </c>
      <c r="L3" s="687" t="s">
        <v>299</v>
      </c>
      <c r="M3" s="688"/>
      <c r="N3" s="388"/>
      <c r="O3" s="697" t="s">
        <v>303</v>
      </c>
      <c r="P3" s="698"/>
      <c r="Q3" s="390" t="s">
        <v>26</v>
      </c>
      <c r="R3" s="695" t="s">
        <v>302</v>
      </c>
      <c r="S3" s="687" t="s">
        <v>299</v>
      </c>
      <c r="T3" s="688"/>
    </row>
    <row r="4" spans="1:21" ht="57" customHeight="1" x14ac:dyDescent="0.2">
      <c r="A4" s="694"/>
      <c r="B4" s="692"/>
      <c r="C4" s="692"/>
      <c r="D4" s="692"/>
      <c r="E4" s="690"/>
      <c r="F4" s="690"/>
      <c r="G4" s="700"/>
      <c r="H4" s="690"/>
      <c r="I4" s="690"/>
      <c r="J4" s="690"/>
      <c r="K4" s="690"/>
      <c r="L4" s="453" t="s">
        <v>300</v>
      </c>
      <c r="M4" s="453" t="s">
        <v>301</v>
      </c>
      <c r="N4" s="389"/>
      <c r="O4" s="454" t="s">
        <v>304</v>
      </c>
      <c r="P4" s="455" t="s">
        <v>305</v>
      </c>
      <c r="Q4" s="391"/>
      <c r="R4" s="696"/>
      <c r="S4" s="453" t="s">
        <v>300</v>
      </c>
      <c r="T4" s="453" t="s">
        <v>301</v>
      </c>
    </row>
    <row r="5" spans="1:21" s="200" customFormat="1" ht="15" customHeight="1" x14ac:dyDescent="0.2">
      <c r="A5" s="675" t="s">
        <v>182</v>
      </c>
      <c r="B5" s="676"/>
      <c r="C5" s="676"/>
      <c r="D5" s="676"/>
      <c r="E5" s="676"/>
      <c r="F5" s="676"/>
      <c r="G5" s="676"/>
      <c r="H5" s="676"/>
      <c r="I5" s="676"/>
      <c r="J5" s="676"/>
      <c r="K5" s="676"/>
      <c r="L5" s="676"/>
      <c r="M5" s="676"/>
      <c r="N5" s="676"/>
      <c r="O5" s="676"/>
      <c r="P5" s="676"/>
      <c r="Q5" s="677"/>
      <c r="R5" s="461"/>
      <c r="S5" s="387"/>
      <c r="T5" s="387"/>
    </row>
    <row r="6" spans="1:21" s="200" customFormat="1" ht="14" customHeight="1" x14ac:dyDescent="0.2">
      <c r="A6" s="681" t="s">
        <v>311</v>
      </c>
      <c r="B6" s="682"/>
      <c r="C6" s="682"/>
      <c r="D6" s="682"/>
      <c r="E6" s="682"/>
      <c r="F6" s="682"/>
      <c r="G6" s="682"/>
      <c r="H6" s="682"/>
      <c r="I6" s="682"/>
      <c r="J6" s="682"/>
      <c r="K6" s="682"/>
      <c r="L6" s="682"/>
      <c r="M6" s="682"/>
      <c r="N6" s="682"/>
      <c r="O6" s="682"/>
      <c r="P6" s="682"/>
      <c r="Q6" s="683"/>
      <c r="R6" s="462"/>
      <c r="S6" s="107"/>
      <c r="T6" s="107"/>
    </row>
    <row r="7" spans="1:21" s="200" customFormat="1" ht="14" customHeight="1" x14ac:dyDescent="0.2">
      <c r="A7" s="678" t="s">
        <v>413</v>
      </c>
      <c r="B7" s="679"/>
      <c r="C7" s="679"/>
      <c r="D7" s="679"/>
      <c r="E7" s="679"/>
      <c r="F7" s="679"/>
      <c r="G7" s="679"/>
      <c r="H7" s="679"/>
      <c r="I7" s="679"/>
      <c r="J7" s="679"/>
      <c r="K7" s="679"/>
      <c r="L7" s="679"/>
      <c r="M7" s="679"/>
      <c r="N7" s="679"/>
      <c r="O7" s="679"/>
      <c r="P7" s="679"/>
      <c r="Q7" s="680"/>
      <c r="R7" s="463"/>
      <c r="S7" s="399"/>
      <c r="T7" s="399"/>
    </row>
    <row r="8" spans="1:21" s="200" customFormat="1" ht="66" customHeight="1" x14ac:dyDescent="0.2">
      <c r="A8" s="216"/>
      <c r="B8" s="216"/>
      <c r="C8" s="217"/>
      <c r="D8" s="218" t="str">
        <f>IF(E8=1,"Staff and Personnel",IF(E8=2,"Supplies, Commodities, Materials",IF(E8=3,"Eqipment, Vehicles, and Furnitures",IF(E8=4,"Contractual Services",IF(E8=5,"Travel",IF(E8=6,"Transfers and Grant to Counterparts",IF(E8=7,"General Operating and Other Direct Cost", "")))))))</f>
        <v>Contractual Services</v>
      </c>
      <c r="E8" s="142">
        <v>4</v>
      </c>
      <c r="F8" s="374" t="s">
        <v>183</v>
      </c>
      <c r="G8" s="374" t="s">
        <v>313</v>
      </c>
      <c r="H8" s="202">
        <v>3</v>
      </c>
      <c r="I8" s="141">
        <v>17500</v>
      </c>
      <c r="J8" s="142">
        <v>1</v>
      </c>
      <c r="K8" s="186" t="s">
        <v>39</v>
      </c>
      <c r="L8" s="109"/>
      <c r="M8" s="143"/>
      <c r="N8" s="196"/>
      <c r="O8" s="201">
        <f>J8*I8</f>
        <v>17500</v>
      </c>
      <c r="P8" s="109"/>
      <c r="Q8" s="121" t="s">
        <v>315</v>
      </c>
      <c r="R8" s="701" t="s">
        <v>417</v>
      </c>
      <c r="S8" s="109"/>
      <c r="T8" s="143"/>
    </row>
    <row r="9" spans="1:21" s="200" customFormat="1" ht="20" customHeight="1" x14ac:dyDescent="0.2">
      <c r="A9" s="216"/>
      <c r="B9" s="216"/>
      <c r="C9" s="217"/>
      <c r="D9" s="218" t="str">
        <f>IF(E9=1,"Staff and Personnel",IF(E9=2,"Supplies, Commodities, Materials",IF(E9=3,"Eqipment, Vehicles, and Furnitures",IF(E9=4,"Contractual Services",IF(E9=5,"Travel",IF(E9=6,"Transfers and Grant to Counterparts",IF(E9=7,"General Operating and Other Direct Cost", "")))))))</f>
        <v>Travel</v>
      </c>
      <c r="E9" s="142">
        <v>5</v>
      </c>
      <c r="F9" s="374" t="s">
        <v>183</v>
      </c>
      <c r="G9" s="374" t="s">
        <v>313</v>
      </c>
      <c r="H9" s="202">
        <v>3</v>
      </c>
      <c r="I9" s="141">
        <v>6000</v>
      </c>
      <c r="J9" s="142">
        <v>1</v>
      </c>
      <c r="K9" s="186" t="s">
        <v>39</v>
      </c>
      <c r="L9" s="109"/>
      <c r="M9" s="143"/>
      <c r="N9" s="196"/>
      <c r="O9" s="201">
        <f>J9*I9</f>
        <v>6000</v>
      </c>
      <c r="P9" s="109"/>
      <c r="Q9" s="121" t="s">
        <v>78</v>
      </c>
      <c r="R9" s="703"/>
      <c r="S9" s="109"/>
      <c r="T9" s="143"/>
    </row>
    <row r="10" spans="1:21" s="200" customFormat="1" ht="15" x14ac:dyDescent="0.2">
      <c r="A10" s="406"/>
      <c r="B10" s="110"/>
      <c r="C10" s="111"/>
      <c r="D10" s="112" t="s">
        <v>30</v>
      </c>
      <c r="E10" s="112"/>
      <c r="F10" s="112"/>
      <c r="G10" s="112"/>
      <c r="H10" s="150"/>
      <c r="I10" s="131"/>
      <c r="J10" s="112"/>
      <c r="K10" s="167"/>
      <c r="L10" s="113">
        <v>62775</v>
      </c>
      <c r="M10" s="113"/>
      <c r="N10" s="112"/>
      <c r="O10" s="113">
        <f>SUM(O8:O9)</f>
        <v>23500</v>
      </c>
      <c r="P10" s="113">
        <f>O10+L10</f>
        <v>86275</v>
      </c>
      <c r="Q10" s="123"/>
      <c r="R10" s="464"/>
      <c r="S10" s="113">
        <v>62775</v>
      </c>
      <c r="T10" s="113"/>
    </row>
    <row r="11" spans="1:21" s="200" customFormat="1" ht="14" customHeight="1" x14ac:dyDescent="0.2">
      <c r="A11" s="678" t="s">
        <v>314</v>
      </c>
      <c r="B11" s="679"/>
      <c r="C11" s="679"/>
      <c r="D11" s="679"/>
      <c r="E11" s="679"/>
      <c r="F11" s="679"/>
      <c r="G11" s="679"/>
      <c r="H11" s="679"/>
      <c r="I11" s="679"/>
      <c r="J11" s="679"/>
      <c r="K11" s="679"/>
      <c r="L11" s="679"/>
      <c r="M11" s="679"/>
      <c r="N11" s="679"/>
      <c r="O11" s="679"/>
      <c r="P11" s="679"/>
      <c r="Q11" s="680"/>
      <c r="R11" s="463"/>
      <c r="S11" s="399"/>
      <c r="T11" s="399"/>
    </row>
    <row r="12" spans="1:21" s="200" customFormat="1" ht="63" customHeight="1" x14ac:dyDescent="0.2">
      <c r="A12" s="216"/>
      <c r="B12" s="216"/>
      <c r="C12" s="217"/>
      <c r="D12" s="218" t="str">
        <f>IF(E12=1,"Staff and Personnel",IF(E12=2,"Supplies, Commodities, Materials",IF(E12=3,"Eqipment, Vehicles, and Furnitures",IF(E12=4,"Contractual Services",IF(E12=5,"Travel",IF(E12=6,"Transfers and Grant to Counterparts",IF(E12=7,"General Operating and Other Direct Cost", "")))))))</f>
        <v>Staff and Personnel</v>
      </c>
      <c r="E12" s="142">
        <v>1</v>
      </c>
      <c r="F12" s="374" t="s">
        <v>183</v>
      </c>
      <c r="G12" s="374"/>
      <c r="H12" s="202"/>
      <c r="I12" s="141"/>
      <c r="J12" s="142"/>
      <c r="K12" s="186"/>
      <c r="L12" s="109"/>
      <c r="M12" s="143"/>
      <c r="N12" s="196"/>
      <c r="O12" s="201">
        <f>J12*I12</f>
        <v>0</v>
      </c>
      <c r="P12" s="109"/>
      <c r="Q12" s="121"/>
      <c r="R12" s="465"/>
      <c r="S12" s="109"/>
      <c r="T12" s="143"/>
      <c r="U12" s="200">
        <v>2</v>
      </c>
    </row>
    <row r="13" spans="1:21" s="200" customFormat="1" ht="15" x14ac:dyDescent="0.2">
      <c r="A13" s="216"/>
      <c r="B13" s="216"/>
      <c r="C13" s="217"/>
      <c r="D13" s="218" t="str">
        <f>IF(E13=1,"Staff and Personnel",IF(E13=2,"Supplies, Commodities, Materials",IF(E13=3,"Eqipment, Vehicles, and Furnitures",IF(E13=4,"Contractual Services",IF(E13=5,"Travel",IF(E13=6,"Transfers and Grant to Counterparts",IF(E13=7,"General Operating and Other Direct Cost", "")))))))</f>
        <v>Travel</v>
      </c>
      <c r="E13" s="142">
        <v>5</v>
      </c>
      <c r="F13" s="374" t="s">
        <v>183</v>
      </c>
      <c r="G13" s="374"/>
      <c r="H13" s="202"/>
      <c r="I13" s="141"/>
      <c r="J13" s="142"/>
      <c r="K13" s="186"/>
      <c r="L13" s="109"/>
      <c r="M13" s="143"/>
      <c r="N13" s="196"/>
      <c r="O13" s="201">
        <f>J13*I13</f>
        <v>0</v>
      </c>
      <c r="P13" s="109"/>
      <c r="Q13" s="121" t="s">
        <v>78</v>
      </c>
      <c r="R13" s="465"/>
      <c r="S13" s="109"/>
      <c r="T13" s="143"/>
    </row>
    <row r="14" spans="1:21" s="200" customFormat="1" ht="15" x14ac:dyDescent="0.2">
      <c r="A14" s="406"/>
      <c r="B14" s="110"/>
      <c r="C14" s="111"/>
      <c r="D14" s="112" t="s">
        <v>96</v>
      </c>
      <c r="E14" s="112"/>
      <c r="F14" s="112"/>
      <c r="G14" s="112"/>
      <c r="H14" s="150"/>
      <c r="I14" s="131"/>
      <c r="J14" s="112"/>
      <c r="K14" s="167"/>
      <c r="L14" s="113">
        <v>34000</v>
      </c>
      <c r="M14" s="113"/>
      <c r="N14" s="112"/>
      <c r="O14" s="113">
        <f>SUM(O12:O13)</f>
        <v>0</v>
      </c>
      <c r="P14" s="113">
        <f>O14+L14</f>
        <v>34000</v>
      </c>
      <c r="Q14" s="123"/>
      <c r="R14" s="464"/>
      <c r="S14" s="113">
        <v>34000</v>
      </c>
      <c r="T14" s="113"/>
    </row>
    <row r="15" spans="1:21" s="200" customFormat="1" ht="14" customHeight="1" x14ac:dyDescent="0.2">
      <c r="A15" s="678" t="s">
        <v>312</v>
      </c>
      <c r="B15" s="679"/>
      <c r="C15" s="679"/>
      <c r="D15" s="679"/>
      <c r="E15" s="679"/>
      <c r="F15" s="679"/>
      <c r="G15" s="679"/>
      <c r="H15" s="679"/>
      <c r="I15" s="679"/>
      <c r="J15" s="679"/>
      <c r="K15" s="679"/>
      <c r="L15" s="679"/>
      <c r="M15" s="679"/>
      <c r="N15" s="679"/>
      <c r="O15" s="679"/>
      <c r="P15" s="679"/>
      <c r="Q15" s="680"/>
      <c r="R15" s="463"/>
      <c r="S15" s="399"/>
      <c r="T15" s="399"/>
    </row>
    <row r="16" spans="1:21" s="200" customFormat="1" ht="25" customHeight="1" x14ac:dyDescent="0.2">
      <c r="A16" s="216"/>
      <c r="B16" s="216"/>
      <c r="C16" s="217"/>
      <c r="D16" s="218" t="str">
        <f>IF(E16=1,"Staff and Personnel",IF(E16=2,"Supplies, Commodities, Materials",IF(E16=3,"Eqipment, Vehicles, and Furnitures",IF(E16=4,"Contractual Services",IF(E16=5,"Travel",IF(E16=6,"Transfers and Grant to Counterparts",IF(E16=7,"General Operating and Other Direct Cost", "")))))))</f>
        <v>Contractual Services</v>
      </c>
      <c r="E16" s="142">
        <v>4</v>
      </c>
      <c r="F16" s="374" t="s">
        <v>183</v>
      </c>
      <c r="G16" s="374" t="s">
        <v>313</v>
      </c>
      <c r="H16" s="202">
        <v>3</v>
      </c>
      <c r="I16" s="141">
        <v>5000</v>
      </c>
      <c r="J16" s="142">
        <v>2</v>
      </c>
      <c r="K16" s="186" t="s">
        <v>39</v>
      </c>
      <c r="L16" s="109"/>
      <c r="M16" s="143"/>
      <c r="N16" s="196"/>
      <c r="O16" s="201">
        <f>I16*J16</f>
        <v>10000</v>
      </c>
      <c r="P16" s="109"/>
      <c r="Q16" s="121" t="s">
        <v>315</v>
      </c>
      <c r="R16" s="701" t="s">
        <v>418</v>
      </c>
      <c r="S16" s="109"/>
      <c r="T16" s="143"/>
    </row>
    <row r="17" spans="1:20" s="200" customFormat="1" ht="15" x14ac:dyDescent="0.2">
      <c r="A17" s="216"/>
      <c r="B17" s="216"/>
      <c r="C17" s="217"/>
      <c r="D17" s="218" t="str">
        <f>IF(E17=1,"Staff and Personnel",IF(E17=2,"Supplies, Commodities, Materials",IF(E17=3,"Eqipment, Vehicles, and Furnitures",IF(E17=4,"Contractual Services",IF(E17=5,"Travel",IF(E17=6,"Transfers and Grant to Counterparts",IF(E17=7,"General Operating and Other Direct Cost", "")))))))</f>
        <v/>
      </c>
      <c r="E17" s="142"/>
      <c r="F17" s="374"/>
      <c r="G17" s="374"/>
      <c r="H17" s="202"/>
      <c r="I17" s="141"/>
      <c r="J17" s="142"/>
      <c r="K17" s="186" t="s">
        <v>39</v>
      </c>
      <c r="L17" s="109"/>
      <c r="M17" s="143"/>
      <c r="N17" s="196"/>
      <c r="O17" s="201">
        <f t="shared" ref="O17:O19" si="0">I17*J17</f>
        <v>0</v>
      </c>
      <c r="P17" s="109"/>
      <c r="Q17" s="121"/>
      <c r="R17" s="702"/>
      <c r="S17" s="109"/>
      <c r="T17" s="143"/>
    </row>
    <row r="18" spans="1:20" s="200" customFormat="1" ht="17" customHeight="1" x14ac:dyDescent="0.2">
      <c r="A18" s="216"/>
      <c r="B18" s="216"/>
      <c r="C18" s="217"/>
      <c r="D18" s="218" t="str">
        <f>IF(E18=1,"Staff and Personnel",IF(E18=2,"Supplies, Commodities, Materials",IF(E18=3,"Eqipment, Vehicles, and Furnitures",IF(E18=4,"Contractual Services",IF(E18=5,"Travel",IF(E18=6,"Transfers and Grant to Counterparts",IF(E18=7,"General Operating and Other Direct Cost", "")))))))</f>
        <v>Travel</v>
      </c>
      <c r="E18" s="142">
        <v>5</v>
      </c>
      <c r="F18" s="374" t="s">
        <v>183</v>
      </c>
      <c r="G18" s="374" t="s">
        <v>313</v>
      </c>
      <c r="H18" s="202">
        <v>3</v>
      </c>
      <c r="I18" s="141">
        <v>2000</v>
      </c>
      <c r="J18" s="142">
        <v>2</v>
      </c>
      <c r="K18" s="186" t="s">
        <v>39</v>
      </c>
      <c r="L18" s="109"/>
      <c r="M18" s="143"/>
      <c r="N18" s="196"/>
      <c r="O18" s="201">
        <f t="shared" si="0"/>
        <v>4000</v>
      </c>
      <c r="P18" s="109"/>
      <c r="Q18" s="121" t="s">
        <v>78</v>
      </c>
      <c r="R18" s="702"/>
      <c r="S18" s="109"/>
      <c r="T18" s="143"/>
    </row>
    <row r="19" spans="1:20" s="200" customFormat="1" ht="15" x14ac:dyDescent="0.2">
      <c r="A19" s="216"/>
      <c r="B19" s="216"/>
      <c r="C19" s="217"/>
      <c r="D19" s="218" t="str">
        <f>IF(E19=1,"Staff and Personnel",IF(E19=2,"Supplies, Commodities, Materials",IF(E19=3,"Eqipment, Vehicles, and Furnitures",IF(E19=4,"Contractual Services",IF(E19=5,"Travel",IF(E19=6,"Transfers and Grant to Counterparts",IF(E19=7,"General Operating and Other Direct Cost", "")))))))</f>
        <v>Travel</v>
      </c>
      <c r="E19" s="142">
        <v>5</v>
      </c>
      <c r="F19" s="374"/>
      <c r="G19" s="374"/>
      <c r="H19" s="202"/>
      <c r="I19" s="141"/>
      <c r="J19" s="142"/>
      <c r="K19" s="186" t="s">
        <v>39</v>
      </c>
      <c r="L19" s="109"/>
      <c r="M19" s="143"/>
      <c r="N19" s="196"/>
      <c r="O19" s="201">
        <f t="shared" si="0"/>
        <v>0</v>
      </c>
      <c r="P19" s="109"/>
      <c r="Q19" s="121" t="s">
        <v>78</v>
      </c>
      <c r="R19" s="703"/>
      <c r="S19" s="109"/>
      <c r="T19" s="143"/>
    </row>
    <row r="20" spans="1:20" s="200" customFormat="1" ht="15" x14ac:dyDescent="0.2">
      <c r="A20" s="406"/>
      <c r="B20" s="110"/>
      <c r="C20" s="111"/>
      <c r="D20" s="112" t="s">
        <v>97</v>
      </c>
      <c r="E20" s="112"/>
      <c r="F20" s="112"/>
      <c r="G20" s="112"/>
      <c r="H20" s="150"/>
      <c r="I20" s="131"/>
      <c r="J20" s="112"/>
      <c r="K20" s="167"/>
      <c r="L20" s="113">
        <v>34625</v>
      </c>
      <c r="M20" s="113"/>
      <c r="N20" s="112"/>
      <c r="O20" s="113">
        <f>SUM(O16:O19)</f>
        <v>14000</v>
      </c>
      <c r="P20" s="113">
        <f>O20+L20</f>
        <v>48625</v>
      </c>
      <c r="Q20" s="123"/>
      <c r="R20" s="464"/>
      <c r="S20" s="113">
        <v>34625</v>
      </c>
      <c r="T20" s="113"/>
    </row>
    <row r="21" spans="1:20" s="200" customFormat="1" ht="14" customHeight="1" x14ac:dyDescent="0.2">
      <c r="A21" s="678" t="s">
        <v>273</v>
      </c>
      <c r="B21" s="679"/>
      <c r="C21" s="679"/>
      <c r="D21" s="679"/>
      <c r="E21" s="679"/>
      <c r="F21" s="679"/>
      <c r="G21" s="679"/>
      <c r="H21" s="679"/>
      <c r="I21" s="679"/>
      <c r="J21" s="679"/>
      <c r="K21" s="679"/>
      <c r="L21" s="679"/>
      <c r="M21" s="679"/>
      <c r="N21" s="679"/>
      <c r="O21" s="679"/>
      <c r="P21" s="679"/>
      <c r="Q21" s="680"/>
      <c r="R21" s="463"/>
      <c r="S21" s="399"/>
      <c r="T21" s="399"/>
    </row>
    <row r="22" spans="1:20" s="200" customFormat="1" ht="82" customHeight="1" x14ac:dyDescent="0.2">
      <c r="A22" s="216"/>
      <c r="B22" s="216"/>
      <c r="C22" s="217"/>
      <c r="D22" s="218" t="str">
        <f>IF(E22=1,"Staff and Personnel",IF(E22=2,"Supplies, Commodities, Materials",IF(E22=3,"Eqipment, Vehicles, and Furnitures",IF(E22=4,"Contractual Services",IF(E22=5,"Travel",IF(E22=6,"Transfers and Grant to Counterparts",IF(E22=7,"General Operating and Other Direct Cost", "")))))))</f>
        <v>Staff and Personnel</v>
      </c>
      <c r="E22" s="142">
        <v>1</v>
      </c>
      <c r="F22" s="374" t="s">
        <v>183</v>
      </c>
      <c r="G22" s="374"/>
      <c r="H22" s="202">
        <v>1</v>
      </c>
      <c r="I22" s="141">
        <v>15000</v>
      </c>
      <c r="J22" s="142">
        <v>1</v>
      </c>
      <c r="K22" s="186" t="s">
        <v>39</v>
      </c>
      <c r="L22" s="109"/>
      <c r="M22" s="143"/>
      <c r="N22" s="196"/>
      <c r="O22" s="201">
        <f t="shared" ref="O22:O23" si="1">I22*J22</f>
        <v>15000</v>
      </c>
      <c r="P22" s="109"/>
      <c r="Q22" s="121" t="s">
        <v>317</v>
      </c>
      <c r="R22" s="465" t="s">
        <v>419</v>
      </c>
      <c r="S22" s="109"/>
      <c r="T22" s="143"/>
    </row>
    <row r="23" spans="1:20" s="200" customFormat="1" ht="15" x14ac:dyDescent="0.2">
      <c r="A23" s="216"/>
      <c r="B23" s="216"/>
      <c r="C23" s="217"/>
      <c r="D23" s="218" t="str">
        <f>IF(E23=1,"Staff and Personnel",IF(E23=2,"Supplies, Commodities, Materials",IF(E23=3,"Eqipment, Vehicles, and Furnitures",IF(E23=4,"Contractual Services",IF(E23=5,"Travel",IF(E23=6,"Transfers and Grant to Counterparts",IF(E23=7,"General Operating and Other Direct Cost", "")))))))</f>
        <v>Travel</v>
      </c>
      <c r="E23" s="142">
        <v>5</v>
      </c>
      <c r="F23" s="374" t="s">
        <v>183</v>
      </c>
      <c r="G23" s="374"/>
      <c r="H23" s="202">
        <v>2</v>
      </c>
      <c r="I23" s="141">
        <v>5000</v>
      </c>
      <c r="J23" s="142">
        <v>1</v>
      </c>
      <c r="K23" s="186" t="s">
        <v>39</v>
      </c>
      <c r="L23" s="109"/>
      <c r="M23" s="143"/>
      <c r="N23" s="196"/>
      <c r="O23" s="201">
        <f t="shared" si="1"/>
        <v>5000</v>
      </c>
      <c r="P23" s="109"/>
      <c r="Q23" s="121" t="s">
        <v>78</v>
      </c>
      <c r="R23" s="465"/>
      <c r="S23" s="109"/>
      <c r="T23" s="143"/>
    </row>
    <row r="24" spans="1:20" s="200" customFormat="1" ht="15" x14ac:dyDescent="0.2">
      <c r="A24" s="406"/>
      <c r="B24" s="110"/>
      <c r="C24" s="111"/>
      <c r="D24" s="112" t="s">
        <v>274</v>
      </c>
      <c r="E24" s="112"/>
      <c r="F24" s="112"/>
      <c r="G24" s="112"/>
      <c r="H24" s="150"/>
      <c r="I24" s="131"/>
      <c r="J24" s="112"/>
      <c r="K24" s="167"/>
      <c r="L24" s="113">
        <v>0</v>
      </c>
      <c r="M24" s="113"/>
      <c r="N24" s="112"/>
      <c r="O24" s="113">
        <f>SUM(O22:O23)</f>
        <v>20000</v>
      </c>
      <c r="P24" s="113">
        <f>O24+L24</f>
        <v>20000</v>
      </c>
      <c r="Q24" s="123"/>
      <c r="R24" s="464"/>
      <c r="S24" s="113">
        <v>0</v>
      </c>
      <c r="T24" s="113"/>
    </row>
    <row r="25" spans="1:20" s="200" customFormat="1" ht="15" x14ac:dyDescent="0.2">
      <c r="A25" s="407"/>
      <c r="B25" s="144"/>
      <c r="C25" s="145"/>
      <c r="D25" s="114" t="s">
        <v>31</v>
      </c>
      <c r="E25" s="114"/>
      <c r="F25" s="114"/>
      <c r="G25" s="114"/>
      <c r="H25" s="151"/>
      <c r="I25" s="132"/>
      <c r="J25" s="114"/>
      <c r="K25" s="168"/>
      <c r="L25" s="115">
        <v>131400</v>
      </c>
      <c r="M25" s="115"/>
      <c r="N25" s="114"/>
      <c r="O25" s="115">
        <f>O20+O10+O24+O14</f>
        <v>57500</v>
      </c>
      <c r="P25" s="115">
        <f>P20+P10+P24+P14</f>
        <v>188900</v>
      </c>
      <c r="Q25" s="124"/>
      <c r="R25" s="466"/>
      <c r="S25" s="115">
        <v>131400</v>
      </c>
      <c r="T25" s="115"/>
    </row>
    <row r="26" spans="1:20" s="200" customFormat="1" ht="14" customHeight="1" x14ac:dyDescent="0.2">
      <c r="A26" s="681" t="s">
        <v>310</v>
      </c>
      <c r="B26" s="682"/>
      <c r="C26" s="682"/>
      <c r="D26" s="682"/>
      <c r="E26" s="682"/>
      <c r="F26" s="682"/>
      <c r="G26" s="682"/>
      <c r="H26" s="682"/>
      <c r="I26" s="682"/>
      <c r="J26" s="682"/>
      <c r="K26" s="682"/>
      <c r="L26" s="682"/>
      <c r="M26" s="682"/>
      <c r="N26" s="682"/>
      <c r="O26" s="682"/>
      <c r="P26" s="682"/>
      <c r="Q26" s="683"/>
      <c r="R26" s="467"/>
      <c r="S26" s="395"/>
      <c r="T26" s="395"/>
    </row>
    <row r="27" spans="1:20" s="200" customFormat="1" ht="14" customHeight="1" x14ac:dyDescent="0.2">
      <c r="A27" s="684" t="s">
        <v>316</v>
      </c>
      <c r="B27" s="685"/>
      <c r="C27" s="685"/>
      <c r="D27" s="685"/>
      <c r="E27" s="685"/>
      <c r="F27" s="685"/>
      <c r="G27" s="685"/>
      <c r="H27" s="685"/>
      <c r="I27" s="685"/>
      <c r="J27" s="685"/>
      <c r="K27" s="685"/>
      <c r="L27" s="685"/>
      <c r="M27" s="685"/>
      <c r="N27" s="685"/>
      <c r="O27" s="685"/>
      <c r="P27" s="685"/>
      <c r="Q27" s="686"/>
      <c r="R27" s="468"/>
      <c r="S27" s="397"/>
      <c r="T27" s="397"/>
    </row>
    <row r="28" spans="1:20" s="200" customFormat="1" ht="89" customHeight="1" x14ac:dyDescent="0.2">
      <c r="A28" s="216"/>
      <c r="B28" s="216"/>
      <c r="C28" s="217"/>
      <c r="D28" s="218" t="str">
        <f>IF(E28=1,"Staff and Personnel",IF(E28=2,"Supplies, Commodities, Materials",IF(E28=3,"Eqipment, Vehicles, and Furnitures",IF(E28=4,"Contractual Services",IF(E28=5,"Travel",IF(E28=6,"Transfers and Grant to Counterparts",IF(E28=7,"General Operating and Other Direct Cost", "")))))))</f>
        <v>Staff and Personnel</v>
      </c>
      <c r="E28" s="142">
        <v>1</v>
      </c>
      <c r="F28" s="374" t="s">
        <v>183</v>
      </c>
      <c r="G28" s="374"/>
      <c r="H28" s="202">
        <v>2</v>
      </c>
      <c r="I28" s="141">
        <v>55000</v>
      </c>
      <c r="J28" s="142">
        <v>2</v>
      </c>
      <c r="K28" s="186" t="s">
        <v>32</v>
      </c>
      <c r="L28" s="109"/>
      <c r="M28" s="143"/>
      <c r="N28" s="196"/>
      <c r="O28" s="201">
        <f>I28*J28</f>
        <v>110000</v>
      </c>
      <c r="P28" s="109"/>
      <c r="Q28" s="121" t="s">
        <v>317</v>
      </c>
      <c r="R28" s="465" t="s">
        <v>426</v>
      </c>
      <c r="S28" s="109"/>
      <c r="T28" s="143"/>
    </row>
    <row r="29" spans="1:20" s="200" customFormat="1" ht="30" customHeight="1" x14ac:dyDescent="0.2">
      <c r="A29" s="216"/>
      <c r="B29" s="216"/>
      <c r="C29" s="217"/>
      <c r="D29" s="218" t="str">
        <f>IF(E29=1,"Staff and Personnel",IF(E29=2,"Supplies, Commodities, Materials",IF(E29=3,"Eqipment, Vehicles, and Furnitures",IF(E29=4,"Contractual Services",IF(E29=5,"Travel",IF(E29=6,"Transfers and Grant to Counterparts",IF(E29=7,"General Operating and Other Direct Cost", "")))))))</f>
        <v/>
      </c>
      <c r="E29" s="142"/>
      <c r="F29" s="374"/>
      <c r="G29" s="374"/>
      <c r="H29" s="202"/>
      <c r="I29" s="141"/>
      <c r="J29" s="142"/>
      <c r="K29" s="186"/>
      <c r="L29" s="109"/>
      <c r="M29" s="143"/>
      <c r="N29" s="196"/>
      <c r="O29" s="201">
        <f t="shared" ref="O29:O30" si="2">I29*J29</f>
        <v>0</v>
      </c>
      <c r="P29" s="109"/>
      <c r="Q29" s="121"/>
      <c r="R29" s="465"/>
      <c r="S29" s="109"/>
      <c r="T29" s="143"/>
    </row>
    <row r="30" spans="1:20" s="200" customFormat="1" ht="15" customHeight="1" x14ac:dyDescent="0.2">
      <c r="A30" s="216"/>
      <c r="B30" s="216"/>
      <c r="C30" s="217"/>
      <c r="D30" s="219" t="str">
        <f>IF(E30=1,"Staff and Personnel",IF(E30=2,"Supplies, Commodities, Materials",IF(E30=3,"Eqipment, Vehicles, and Furnitures",IF(E30=4,"Contractual Services",IF(E30=5,"Travel",IF(E30=6,"Transfers and Grant to Counterparts",IF(E30=7,"General Operating and Other Direct Cost", "")))))))</f>
        <v>Travel</v>
      </c>
      <c r="E30" s="142">
        <v>5</v>
      </c>
      <c r="F30" s="374" t="s">
        <v>183</v>
      </c>
      <c r="G30" s="374"/>
      <c r="H30" s="202">
        <v>2</v>
      </c>
      <c r="I30" s="141">
        <v>6000</v>
      </c>
      <c r="J30" s="142">
        <v>2</v>
      </c>
      <c r="K30" s="186" t="s">
        <v>32</v>
      </c>
      <c r="L30" s="109"/>
      <c r="M30" s="143"/>
      <c r="N30" s="196"/>
      <c r="O30" s="201">
        <f t="shared" si="2"/>
        <v>12000</v>
      </c>
      <c r="P30" s="109"/>
      <c r="Q30" s="121" t="s">
        <v>78</v>
      </c>
      <c r="R30" s="465"/>
      <c r="S30" s="109"/>
      <c r="T30" s="143"/>
    </row>
    <row r="31" spans="1:20" s="200" customFormat="1" ht="15" customHeight="1" x14ac:dyDescent="0.2">
      <c r="A31" s="406"/>
      <c r="B31" s="110"/>
      <c r="C31" s="111"/>
      <c r="D31" s="112" t="s">
        <v>33</v>
      </c>
      <c r="E31" s="112"/>
      <c r="F31" s="112"/>
      <c r="G31" s="112"/>
      <c r="H31" s="150"/>
      <c r="I31" s="131"/>
      <c r="J31" s="112"/>
      <c r="K31" s="167"/>
      <c r="L31" s="113">
        <v>39375</v>
      </c>
      <c r="M31" s="113">
        <f>Q31</f>
        <v>0</v>
      </c>
      <c r="N31" s="112"/>
      <c r="O31" s="113">
        <f>SUM(O28:O30)</f>
        <v>122000</v>
      </c>
      <c r="P31" s="113">
        <f>O31+L31</f>
        <v>161375</v>
      </c>
      <c r="Q31" s="123"/>
      <c r="R31" s="464"/>
      <c r="S31" s="113">
        <v>39375</v>
      </c>
      <c r="T31" s="113"/>
    </row>
    <row r="32" spans="1:20" s="200" customFormat="1" ht="14" customHeight="1" x14ac:dyDescent="0.2">
      <c r="A32" s="684" t="s">
        <v>275</v>
      </c>
      <c r="B32" s="685"/>
      <c r="C32" s="685"/>
      <c r="D32" s="685"/>
      <c r="E32" s="685"/>
      <c r="F32" s="685"/>
      <c r="G32" s="685"/>
      <c r="H32" s="685"/>
      <c r="I32" s="685"/>
      <c r="J32" s="685"/>
      <c r="K32" s="685"/>
      <c r="L32" s="685"/>
      <c r="M32" s="685"/>
      <c r="N32" s="685"/>
      <c r="O32" s="685"/>
      <c r="P32" s="685"/>
      <c r="Q32" s="686"/>
      <c r="R32" s="468"/>
      <c r="S32" s="397"/>
      <c r="T32" s="397"/>
    </row>
    <row r="33" spans="1:22" s="200" customFormat="1" ht="30" customHeight="1" x14ac:dyDescent="0.2">
      <c r="A33" s="216"/>
      <c r="B33" s="216"/>
      <c r="C33" s="217"/>
      <c r="D33" s="218" t="str">
        <f>IF(E33=1,"Staff and Personnel",IF(E33=2,"Supplies, Commodities, Materials",IF(E33=3,"Eqipment, Vehicles, and Furnitures",IF(E33=4,"Contractual Services",IF(E33=5,"Travel",IF(E33=6,"Transfers and Grant to Counterparts",IF(E33=7,"General Operating and Other Direct Cost", "")))))))</f>
        <v>Staff and Personnel</v>
      </c>
      <c r="E33" s="142">
        <v>1</v>
      </c>
      <c r="F33" s="374" t="s">
        <v>183</v>
      </c>
      <c r="G33" s="374"/>
      <c r="H33" s="149"/>
      <c r="I33" s="141"/>
      <c r="J33" s="140"/>
      <c r="K33" s="156"/>
      <c r="L33" s="109"/>
      <c r="M33" s="143"/>
      <c r="N33" s="196"/>
      <c r="O33" s="201">
        <f>J33*I33</f>
        <v>0</v>
      </c>
      <c r="P33" s="109"/>
      <c r="Q33" s="121"/>
      <c r="R33" s="465"/>
      <c r="S33" s="109"/>
      <c r="T33" s="143"/>
      <c r="U33" s="200">
        <v>30000</v>
      </c>
    </row>
    <row r="34" spans="1:22" s="200" customFormat="1" ht="15" customHeight="1" x14ac:dyDescent="0.2">
      <c r="A34" s="216"/>
      <c r="B34" s="216"/>
      <c r="C34" s="217"/>
      <c r="D34" s="219" t="str">
        <f>IF(E34=1,"Staff and Personnel",IF(E34=2,"Supplies, Commodities, Materials",IF(E34=3,"Eqipment, Vehicles, and Furnitures",IF(E34=4,"Contractual Services",IF(E34=5,"Travel",IF(E34=6,"Transfers and Grant to Counterparts",IF(E34=7,"General Operating and Other Direct Cost", "")))))))</f>
        <v>Travel</v>
      </c>
      <c r="E34" s="142">
        <v>5</v>
      </c>
      <c r="F34" s="374" t="s">
        <v>183</v>
      </c>
      <c r="G34" s="374"/>
      <c r="H34" s="149"/>
      <c r="I34" s="141"/>
      <c r="J34" s="140"/>
      <c r="K34" s="197"/>
      <c r="L34" s="109"/>
      <c r="M34" s="143"/>
      <c r="N34" s="196"/>
      <c r="O34" s="201">
        <f>J34*I34</f>
        <v>0</v>
      </c>
      <c r="P34" s="109"/>
      <c r="Q34" s="121"/>
      <c r="R34" s="465"/>
      <c r="S34" s="109"/>
      <c r="T34" s="143"/>
    </row>
    <row r="35" spans="1:22" s="200" customFormat="1" ht="15" customHeight="1" collapsed="1" x14ac:dyDescent="0.2">
      <c r="A35" s="406"/>
      <c r="B35" s="110"/>
      <c r="C35" s="111"/>
      <c r="D35" s="112" t="s">
        <v>34</v>
      </c>
      <c r="E35" s="112"/>
      <c r="F35" s="112"/>
      <c r="G35" s="112"/>
      <c r="H35" s="150"/>
      <c r="I35" s="131"/>
      <c r="J35" s="112"/>
      <c r="K35" s="167"/>
      <c r="L35" s="113">
        <v>48000</v>
      </c>
      <c r="M35" s="113">
        <f>Q35</f>
        <v>0</v>
      </c>
      <c r="N35" s="112"/>
      <c r="O35" s="113">
        <f>SUM(O33:O34)</f>
        <v>0</v>
      </c>
      <c r="P35" s="113">
        <f>O35+L35</f>
        <v>48000</v>
      </c>
      <c r="Q35" s="123"/>
      <c r="R35" s="464"/>
      <c r="S35" s="113">
        <v>48000</v>
      </c>
      <c r="T35" s="113"/>
    </row>
    <row r="36" spans="1:22" s="200" customFormat="1" ht="14" customHeight="1" x14ac:dyDescent="0.2">
      <c r="A36" s="684" t="s">
        <v>318</v>
      </c>
      <c r="B36" s="685"/>
      <c r="C36" s="685"/>
      <c r="D36" s="685"/>
      <c r="E36" s="685"/>
      <c r="F36" s="685"/>
      <c r="G36" s="685"/>
      <c r="H36" s="685"/>
      <c r="I36" s="685"/>
      <c r="J36" s="685"/>
      <c r="K36" s="685"/>
      <c r="L36" s="685"/>
      <c r="M36" s="685"/>
      <c r="N36" s="685"/>
      <c r="O36" s="685"/>
      <c r="P36" s="685"/>
      <c r="Q36" s="686"/>
      <c r="R36" s="468"/>
      <c r="S36" s="397"/>
      <c r="T36" s="397"/>
    </row>
    <row r="37" spans="1:22" s="200" customFormat="1" ht="104" customHeight="1" x14ac:dyDescent="0.2">
      <c r="A37" s="216"/>
      <c r="B37" s="216"/>
      <c r="C37" s="217"/>
      <c r="D37" s="218" t="str">
        <f>IF(E37=1,"Staff and Personnel",IF(E37=2,"Supplies, Commodities, Materials",IF(E37=3,"Eqipment, Vehicles, and Furnitures",IF(E37=4,"Contractual Services",IF(E37=5,"Travel",IF(E37=6,"Transfers and Grant to Counterparts",IF(E37=7,"General Operating and Other Direct Cost", "")))))))</f>
        <v>Contractual Services</v>
      </c>
      <c r="E37" s="142">
        <v>4</v>
      </c>
      <c r="F37" s="374" t="s">
        <v>183</v>
      </c>
      <c r="G37" s="374" t="s">
        <v>313</v>
      </c>
      <c r="H37" s="149">
        <v>1</v>
      </c>
      <c r="I37" s="141">
        <v>140000</v>
      </c>
      <c r="J37" s="140">
        <v>2</v>
      </c>
      <c r="K37" s="156" t="s">
        <v>39</v>
      </c>
      <c r="L37" s="109"/>
      <c r="M37" s="143"/>
      <c r="N37" s="196"/>
      <c r="O37" s="201">
        <f>J37*I37</f>
        <v>280000</v>
      </c>
      <c r="P37" s="109"/>
      <c r="Q37" s="121" t="s">
        <v>323</v>
      </c>
      <c r="R37" s="701" t="s">
        <v>427</v>
      </c>
      <c r="S37" s="109"/>
      <c r="T37" s="143"/>
      <c r="U37" s="200">
        <v>30000</v>
      </c>
    </row>
    <row r="38" spans="1:22" s="200" customFormat="1" ht="46" customHeight="1" x14ac:dyDescent="0.2">
      <c r="A38" s="216"/>
      <c r="B38" s="216"/>
      <c r="C38" s="217"/>
      <c r="D38" s="218" t="str">
        <f>IF(E38=1,"Staff and Personnel",IF(E38=2,"Supplies, Commodities, Materials",IF(E38=3,"Eqipment, Vehicles, and Furnitures",IF(E38=4,"Contractual Services",IF(E38=5,"Travel",IF(E38=6,"Transfers and Grant to Counterparts",IF(E38=7,"General Operating and Other Direct Cost", "")))))))</f>
        <v>Contractual Services</v>
      </c>
      <c r="E38" s="142">
        <v>4</v>
      </c>
      <c r="F38" s="374" t="s">
        <v>183</v>
      </c>
      <c r="G38" s="374" t="s">
        <v>313</v>
      </c>
      <c r="H38" s="149">
        <v>1</v>
      </c>
      <c r="I38" s="141">
        <v>75000</v>
      </c>
      <c r="J38" s="140">
        <v>2</v>
      </c>
      <c r="K38" s="156" t="s">
        <v>39</v>
      </c>
      <c r="L38" s="109"/>
      <c r="M38" s="143"/>
      <c r="N38" s="196"/>
      <c r="O38" s="201">
        <f>J38*I38</f>
        <v>150000</v>
      </c>
      <c r="P38" s="109"/>
      <c r="Q38" s="121" t="s">
        <v>325</v>
      </c>
      <c r="R38" s="702"/>
      <c r="S38" s="109"/>
      <c r="T38" s="143"/>
    </row>
    <row r="39" spans="1:22" s="200" customFormat="1" ht="42" customHeight="1" x14ac:dyDescent="0.2">
      <c r="A39" s="216"/>
      <c r="B39" s="216"/>
      <c r="C39" s="217"/>
      <c r="D39" s="218" t="str">
        <f>IF(E39=1,"Staff and Personnel",IF(E39=2,"Supplies, Commodities, Materials",IF(E39=3,"Eqipment, Vehicles, and Furnitures",IF(E39=4,"Contractual Services",IF(E39=5,"Travel",IF(E39=6,"Transfers and Grant to Counterparts",IF(E39=7,"General Operating and Other Direct Cost", "")))))))</f>
        <v>Contractual Services</v>
      </c>
      <c r="E39" s="142">
        <v>4</v>
      </c>
      <c r="F39" s="374" t="s">
        <v>183</v>
      </c>
      <c r="G39" s="374" t="s">
        <v>313</v>
      </c>
      <c r="H39" s="149">
        <v>1</v>
      </c>
      <c r="I39" s="141">
        <v>65000</v>
      </c>
      <c r="J39" s="140">
        <v>1</v>
      </c>
      <c r="K39" s="156" t="s">
        <v>39</v>
      </c>
      <c r="L39" s="109"/>
      <c r="M39" s="143"/>
      <c r="N39" s="196"/>
      <c r="O39" s="201">
        <f>J39*I39</f>
        <v>65000</v>
      </c>
      <c r="P39" s="109"/>
      <c r="Q39" s="121" t="s">
        <v>324</v>
      </c>
      <c r="R39" s="703"/>
      <c r="S39" s="109"/>
      <c r="T39" s="143"/>
    </row>
    <row r="40" spans="1:22" s="200" customFormat="1" ht="15" customHeight="1" collapsed="1" x14ac:dyDescent="0.2">
      <c r="A40" s="406"/>
      <c r="B40" s="110"/>
      <c r="C40" s="111"/>
      <c r="D40" s="112" t="s">
        <v>326</v>
      </c>
      <c r="E40" s="112"/>
      <c r="F40" s="112"/>
      <c r="G40" s="112"/>
      <c r="H40" s="150"/>
      <c r="I40" s="131"/>
      <c r="J40" s="112"/>
      <c r="K40" s="167"/>
      <c r="L40" s="113"/>
      <c r="M40" s="113">
        <f>Q40</f>
        <v>0</v>
      </c>
      <c r="N40" s="112"/>
      <c r="O40" s="113">
        <f>SUM(O37:O39)</f>
        <v>495000</v>
      </c>
      <c r="P40" s="113">
        <f>O40+L40</f>
        <v>495000</v>
      </c>
      <c r="Q40" s="123"/>
      <c r="R40" s="464"/>
      <c r="S40" s="113">
        <v>48000</v>
      </c>
      <c r="T40" s="113"/>
    </row>
    <row r="41" spans="1:22" s="200" customFormat="1" ht="15" x14ac:dyDescent="0.2">
      <c r="A41" s="407"/>
      <c r="B41" s="144"/>
      <c r="C41" s="145"/>
      <c r="D41" s="114" t="s">
        <v>35</v>
      </c>
      <c r="E41" s="114"/>
      <c r="F41" s="114"/>
      <c r="G41" s="114"/>
      <c r="H41" s="151"/>
      <c r="I41" s="132"/>
      <c r="J41" s="114"/>
      <c r="K41" s="168"/>
      <c r="L41" s="115">
        <v>87375</v>
      </c>
      <c r="M41" s="115">
        <f>Q41</f>
        <v>0</v>
      </c>
      <c r="N41" s="114"/>
      <c r="O41" s="115">
        <f>O31+O35+O40</f>
        <v>617000</v>
      </c>
      <c r="P41" s="115">
        <f>P31+P35+P40</f>
        <v>704375</v>
      </c>
      <c r="Q41" s="115">
        <f>Q31+Q35+Q40</f>
        <v>0</v>
      </c>
      <c r="R41" s="466"/>
      <c r="S41" s="115">
        <v>87375</v>
      </c>
      <c r="T41" s="115">
        <f>T31+T35</f>
        <v>0</v>
      </c>
    </row>
    <row r="42" spans="1:22" s="200" customFormat="1" ht="14" customHeight="1" x14ac:dyDescent="0.2">
      <c r="A42" s="681" t="s">
        <v>319</v>
      </c>
      <c r="B42" s="682"/>
      <c r="C42" s="682"/>
      <c r="D42" s="682"/>
      <c r="E42" s="682"/>
      <c r="F42" s="682"/>
      <c r="G42" s="682"/>
      <c r="H42" s="682"/>
      <c r="I42" s="682"/>
      <c r="J42" s="682"/>
      <c r="K42" s="682"/>
      <c r="L42" s="682"/>
      <c r="M42" s="682"/>
      <c r="N42" s="682"/>
      <c r="O42" s="682"/>
      <c r="P42" s="395"/>
      <c r="Q42" s="404"/>
      <c r="R42" s="469"/>
      <c r="S42" s="395"/>
      <c r="T42" s="395"/>
    </row>
    <row r="43" spans="1:22" s="200" customFormat="1" ht="14" customHeight="1" x14ac:dyDescent="0.2">
      <c r="A43" s="684" t="s">
        <v>404</v>
      </c>
      <c r="B43" s="685"/>
      <c r="C43" s="685"/>
      <c r="D43" s="685"/>
      <c r="E43" s="685"/>
      <c r="F43" s="685"/>
      <c r="G43" s="685"/>
      <c r="H43" s="685"/>
      <c r="I43" s="685"/>
      <c r="J43" s="685"/>
      <c r="K43" s="685"/>
      <c r="L43" s="685"/>
      <c r="M43" s="685"/>
      <c r="N43" s="685"/>
      <c r="O43" s="685"/>
      <c r="P43" s="685"/>
      <c r="Q43" s="686"/>
      <c r="R43" s="468"/>
      <c r="S43" s="397"/>
      <c r="T43" s="397"/>
    </row>
    <row r="44" spans="1:22" s="200" customFormat="1" ht="95" customHeight="1" x14ac:dyDescent="0.2">
      <c r="A44" s="216"/>
      <c r="B44" s="216"/>
      <c r="C44" s="217"/>
      <c r="D44" s="218" t="str">
        <f>IF(E44=1,"Staff and Personnel",IF(E44=2,"Supplies, Commodities, Materials",IF(E44=3,"Eqipment, Vehicles, and Furnitures",IF(E44=4,"Contractual Services",IF(E44=5,"Travel",IF(E44=6,"Transfers and Grant to Counterparts",IF(E44=7,"General Operating and Other Direct Cost", "")))))))</f>
        <v>Staff and Personnel</v>
      </c>
      <c r="E44" s="142">
        <v>1</v>
      </c>
      <c r="F44" s="374" t="s">
        <v>183</v>
      </c>
      <c r="G44" s="374"/>
      <c r="H44" s="149">
        <v>1</v>
      </c>
      <c r="I44" s="141">
        <v>10000</v>
      </c>
      <c r="J44" s="140">
        <v>1</v>
      </c>
      <c r="K44" s="156"/>
      <c r="L44" s="109"/>
      <c r="M44" s="143"/>
      <c r="N44" s="196"/>
      <c r="O44" s="201">
        <f>J44*I44</f>
        <v>10000</v>
      </c>
      <c r="P44" s="109"/>
      <c r="Q44" s="121" t="s">
        <v>317</v>
      </c>
      <c r="R44" s="465" t="s">
        <v>420</v>
      </c>
      <c r="S44" s="109"/>
      <c r="T44" s="143"/>
      <c r="U44" s="200">
        <v>30000</v>
      </c>
    </row>
    <row r="45" spans="1:22" s="200" customFormat="1" ht="15" customHeight="1" x14ac:dyDescent="0.2">
      <c r="A45" s="216"/>
      <c r="B45" s="216"/>
      <c r="C45" s="217"/>
      <c r="D45" s="219" t="str">
        <f>IF(E45=1,"Staff and Personnel",IF(E45=2,"Supplies, Commodities, Materials",IF(E45=3,"Eqipment, Vehicles, and Furnitures",IF(E45=4,"Contractual Services",IF(E45=5,"Travel",IF(E45=6,"Transfers and Grant to Counterparts",IF(E45=7,"General Operating and Other Direct Cost", "")))))))</f>
        <v>Travel</v>
      </c>
      <c r="E45" s="142">
        <v>5</v>
      </c>
      <c r="F45" s="374" t="s">
        <v>183</v>
      </c>
      <c r="G45" s="374"/>
      <c r="H45" s="149"/>
      <c r="I45" s="141"/>
      <c r="J45" s="140"/>
      <c r="K45" s="197"/>
      <c r="L45" s="109"/>
      <c r="M45" s="143"/>
      <c r="N45" s="196"/>
      <c r="O45" s="201">
        <f>J45*I45</f>
        <v>0</v>
      </c>
      <c r="P45" s="109"/>
      <c r="Q45" s="121" t="s">
        <v>78</v>
      </c>
      <c r="R45" s="465"/>
      <c r="S45" s="109"/>
      <c r="T45" s="143"/>
      <c r="V45" s="200">
        <v>2</v>
      </c>
    </row>
    <row r="46" spans="1:22" s="200" customFormat="1" ht="15" customHeight="1" collapsed="1" x14ac:dyDescent="0.2">
      <c r="A46" s="406"/>
      <c r="B46" s="110"/>
      <c r="C46" s="111"/>
      <c r="D46" s="112" t="s">
        <v>281</v>
      </c>
      <c r="E46" s="112"/>
      <c r="F46" s="112"/>
      <c r="G46" s="112"/>
      <c r="H46" s="150"/>
      <c r="I46" s="131"/>
      <c r="J46" s="112"/>
      <c r="K46" s="167"/>
      <c r="L46" s="113">
        <v>45000</v>
      </c>
      <c r="M46" s="113">
        <f>Q46</f>
        <v>0</v>
      </c>
      <c r="N46" s="112"/>
      <c r="O46" s="113">
        <f>SUM(O44:O45)</f>
        <v>10000</v>
      </c>
      <c r="P46" s="113">
        <f>O46+L46</f>
        <v>55000</v>
      </c>
      <c r="Q46" s="123"/>
      <c r="R46" s="464"/>
      <c r="S46" s="113">
        <v>45000</v>
      </c>
      <c r="T46" s="113"/>
    </row>
    <row r="47" spans="1:22" s="200" customFormat="1" ht="14" customHeight="1" x14ac:dyDescent="0.2">
      <c r="A47" s="684" t="s">
        <v>276</v>
      </c>
      <c r="B47" s="685"/>
      <c r="C47" s="685"/>
      <c r="D47" s="685"/>
      <c r="E47" s="685"/>
      <c r="F47" s="685"/>
      <c r="G47" s="685"/>
      <c r="H47" s="685"/>
      <c r="I47" s="685"/>
      <c r="J47" s="685"/>
      <c r="K47" s="685"/>
      <c r="L47" s="685"/>
      <c r="M47" s="685"/>
      <c r="N47" s="685"/>
      <c r="O47" s="685"/>
      <c r="P47" s="685"/>
      <c r="Q47" s="686"/>
      <c r="R47" s="468"/>
      <c r="S47" s="397"/>
      <c r="T47" s="397"/>
    </row>
    <row r="48" spans="1:22" s="200" customFormat="1" ht="54" customHeight="1" x14ac:dyDescent="0.2">
      <c r="A48" s="216"/>
      <c r="B48" s="216"/>
      <c r="C48" s="217"/>
      <c r="D48" s="218" t="str">
        <f>IF(E48=1,"Staff and Personnel",IF(E48=2,"Supplies, Commodities, Materials",IF(E48=3,"Eqipment, Vehicles, and Furnitures",IF(E48=4,"Contractual Services",IF(E48=5,"Travel",IF(E48=6,"Transfers and Grant to Counterparts",IF(E48=7,"General Operating and Other Direct Cost", "")))))))</f>
        <v>Staff and Personnel</v>
      </c>
      <c r="E48" s="142">
        <v>1</v>
      </c>
      <c r="F48" s="374" t="s">
        <v>183</v>
      </c>
      <c r="G48" s="374"/>
      <c r="H48" s="149">
        <v>1</v>
      </c>
      <c r="I48" s="141">
        <v>25000</v>
      </c>
      <c r="J48" s="140">
        <v>1</v>
      </c>
      <c r="K48" s="156" t="s">
        <v>32</v>
      </c>
      <c r="L48" s="109"/>
      <c r="M48" s="143"/>
      <c r="N48" s="196"/>
      <c r="O48" s="201">
        <f>J48*I48</f>
        <v>25000</v>
      </c>
      <c r="P48" s="109"/>
      <c r="Q48" s="121" t="s">
        <v>317</v>
      </c>
      <c r="R48" s="465" t="s">
        <v>321</v>
      </c>
      <c r="S48" s="109"/>
      <c r="T48" s="143"/>
      <c r="U48" s="200">
        <v>30000</v>
      </c>
    </row>
    <row r="49" spans="1:21" s="200" customFormat="1" ht="15" customHeight="1" x14ac:dyDescent="0.2">
      <c r="A49" s="216"/>
      <c r="B49" s="216"/>
      <c r="C49" s="217"/>
      <c r="D49" s="219" t="str">
        <f>IF(E49=1,"Staff and Personnel",IF(E49=2,"Supplies, Commodities, Materials",IF(E49=3,"Eqipment, Vehicles, and Furnitures",IF(E49=4,"Contractual Services",IF(E49=5,"Travel",IF(E49=6,"Transfers and Grant to Counterparts",IF(E49=7,"General Operating and Other Direct Cost", "")))))))</f>
        <v>Contractual Services</v>
      </c>
      <c r="E49" s="142">
        <v>4</v>
      </c>
      <c r="F49" s="374" t="s">
        <v>183</v>
      </c>
      <c r="G49" s="374" t="s">
        <v>320</v>
      </c>
      <c r="H49" s="149"/>
      <c r="I49" s="141">
        <v>15000</v>
      </c>
      <c r="J49" s="140">
        <v>1</v>
      </c>
      <c r="K49" s="197" t="s">
        <v>32</v>
      </c>
      <c r="L49" s="109"/>
      <c r="M49" s="143"/>
      <c r="N49" s="196"/>
      <c r="O49" s="201">
        <f>J49*I49</f>
        <v>15000</v>
      </c>
      <c r="P49" s="109"/>
      <c r="Q49" s="121" t="s">
        <v>78</v>
      </c>
      <c r="R49" s="465"/>
      <c r="S49" s="109"/>
      <c r="T49" s="143"/>
    </row>
    <row r="50" spans="1:21" s="200" customFormat="1" ht="15" customHeight="1" collapsed="1" x14ac:dyDescent="0.2">
      <c r="A50" s="406"/>
      <c r="B50" s="110"/>
      <c r="C50" s="111"/>
      <c r="D50" s="112" t="s">
        <v>280</v>
      </c>
      <c r="E50" s="112"/>
      <c r="F50" s="112"/>
      <c r="G50" s="112"/>
      <c r="H50" s="150"/>
      <c r="I50" s="131"/>
      <c r="J50" s="112"/>
      <c r="K50" s="167"/>
      <c r="L50" s="113">
        <v>41250</v>
      </c>
      <c r="M50" s="113">
        <f>Q50</f>
        <v>0</v>
      </c>
      <c r="N50" s="112"/>
      <c r="O50" s="113">
        <f>SUM(O48:O49)</f>
        <v>40000</v>
      </c>
      <c r="P50" s="113">
        <f>O50+L50</f>
        <v>81250</v>
      </c>
      <c r="Q50" s="123"/>
      <c r="R50" s="464"/>
      <c r="S50" s="113">
        <v>41250</v>
      </c>
      <c r="T50" s="113"/>
    </row>
    <row r="51" spans="1:21" s="200" customFormat="1" ht="14" customHeight="1" x14ac:dyDescent="0.2">
      <c r="A51" s="684" t="s">
        <v>277</v>
      </c>
      <c r="B51" s="685"/>
      <c r="C51" s="685"/>
      <c r="D51" s="685"/>
      <c r="E51" s="685"/>
      <c r="F51" s="685"/>
      <c r="G51" s="685"/>
      <c r="H51" s="685"/>
      <c r="I51" s="685"/>
      <c r="J51" s="685"/>
      <c r="K51" s="685"/>
      <c r="L51" s="685"/>
      <c r="M51" s="685"/>
      <c r="N51" s="685"/>
      <c r="O51" s="685"/>
      <c r="P51" s="685"/>
      <c r="Q51" s="686"/>
      <c r="R51" s="468"/>
      <c r="S51" s="397"/>
      <c r="T51" s="397"/>
    </row>
    <row r="52" spans="1:21" s="200" customFormat="1" ht="68" customHeight="1" x14ac:dyDescent="0.2">
      <c r="A52" s="216"/>
      <c r="B52" s="216"/>
      <c r="C52" s="217"/>
      <c r="D52" s="218" t="str">
        <f>IF(E52=1,"Staff and Personnel",IF(E52=2,"Supplies, Commodities, Materials",IF(E52=3,"Eqipment, Vehicles, and Furnitures",IF(E52=4,"Contractual Services",IF(E52=5,"Travel",IF(E52=6,"Transfers and Grant to Counterparts",IF(E52=7,"General Operating and Other Direct Cost", "")))))))</f>
        <v>Staff and Personnel</v>
      </c>
      <c r="E52" s="142">
        <v>1</v>
      </c>
      <c r="F52" s="374" t="s">
        <v>183</v>
      </c>
      <c r="G52" s="374"/>
      <c r="H52" s="149">
        <v>2</v>
      </c>
      <c r="I52" s="141">
        <v>35000</v>
      </c>
      <c r="J52" s="140">
        <v>2</v>
      </c>
      <c r="K52" s="156" t="s">
        <v>32</v>
      </c>
      <c r="L52" s="109"/>
      <c r="M52" s="143"/>
      <c r="N52" s="196"/>
      <c r="O52" s="201">
        <f>J52*I52</f>
        <v>70000</v>
      </c>
      <c r="P52" s="109"/>
      <c r="Q52" s="121" t="s">
        <v>317</v>
      </c>
      <c r="R52" s="465" t="s">
        <v>421</v>
      </c>
      <c r="S52" s="109"/>
      <c r="T52" s="143"/>
      <c r="U52" s="200">
        <v>30000</v>
      </c>
    </row>
    <row r="53" spans="1:21" s="200" customFormat="1" ht="15" x14ac:dyDescent="0.2">
      <c r="A53" s="216"/>
      <c r="B53" s="216"/>
      <c r="C53" s="217"/>
      <c r="D53" s="219" t="str">
        <f>IF(E53=1,"Staff and Personnel",IF(E53=2,"Supplies, Commodities, Materials",IF(E53=3,"Eqipment, Vehicles, and Furnitures",IF(E53=4,"Contractual Services",IF(E53=5,"Travel",IF(E53=6,"Transfers and Grant to Counterparts",IF(E53=7,"General Operating and Other Direct Cost", "")))))))</f>
        <v>Travel</v>
      </c>
      <c r="E53" s="142">
        <v>5</v>
      </c>
      <c r="F53" s="374" t="s">
        <v>183</v>
      </c>
      <c r="G53" s="374"/>
      <c r="H53" s="149">
        <v>2</v>
      </c>
      <c r="I53" s="141">
        <v>6000</v>
      </c>
      <c r="J53" s="140">
        <v>2</v>
      </c>
      <c r="K53" s="197" t="s">
        <v>32</v>
      </c>
      <c r="L53" s="109"/>
      <c r="M53" s="143"/>
      <c r="N53" s="196"/>
      <c r="O53" s="201">
        <f>J53*I53</f>
        <v>12000</v>
      </c>
      <c r="P53" s="109"/>
      <c r="Q53" s="121" t="s">
        <v>78</v>
      </c>
      <c r="R53" s="465"/>
      <c r="S53" s="109"/>
      <c r="T53" s="143"/>
    </row>
    <row r="54" spans="1:21" s="200" customFormat="1" ht="15" collapsed="1" x14ac:dyDescent="0.2">
      <c r="A54" s="406"/>
      <c r="B54" s="110"/>
      <c r="C54" s="111"/>
      <c r="D54" s="112" t="s">
        <v>279</v>
      </c>
      <c r="E54" s="112"/>
      <c r="F54" s="112"/>
      <c r="G54" s="112"/>
      <c r="H54" s="150"/>
      <c r="I54" s="131"/>
      <c r="J54" s="112"/>
      <c r="K54" s="167"/>
      <c r="L54" s="113">
        <v>45000</v>
      </c>
      <c r="M54" s="113">
        <f>Q54</f>
        <v>0</v>
      </c>
      <c r="N54" s="112"/>
      <c r="O54" s="113">
        <f>SUM(O52:O53)</f>
        <v>82000</v>
      </c>
      <c r="P54" s="113">
        <f>O54+L54</f>
        <v>127000</v>
      </c>
      <c r="Q54" s="123"/>
      <c r="R54" s="464"/>
      <c r="S54" s="113">
        <v>45000</v>
      </c>
      <c r="T54" s="113"/>
    </row>
    <row r="55" spans="1:21" s="200" customFormat="1" x14ac:dyDescent="0.2">
      <c r="A55" s="684" t="s">
        <v>393</v>
      </c>
      <c r="B55" s="685"/>
      <c r="C55" s="685"/>
      <c r="D55" s="685"/>
      <c r="E55" s="685"/>
      <c r="F55" s="685"/>
      <c r="G55" s="685"/>
      <c r="H55" s="685"/>
      <c r="I55" s="685"/>
      <c r="J55" s="685"/>
      <c r="K55" s="685"/>
      <c r="L55" s="685"/>
      <c r="M55" s="685"/>
      <c r="N55" s="685"/>
      <c r="O55" s="685"/>
      <c r="P55" s="685"/>
      <c r="Q55" s="686"/>
      <c r="R55" s="468"/>
      <c r="S55" s="397"/>
      <c r="T55" s="397"/>
    </row>
    <row r="56" spans="1:21" s="200" customFormat="1" ht="68" customHeight="1" x14ac:dyDescent="0.2">
      <c r="A56" s="216"/>
      <c r="B56" s="216"/>
      <c r="C56" s="217"/>
      <c r="D56" s="218" t="str">
        <f>IF(E56=1,"Staff and Personnel",IF(E56=2,"Supplies, Commodities, Materials",IF(E56=3,"Eqipment, Vehicles, and Furnitures",IF(E56=4,"Contractual Services",IF(E56=5,"Travel",IF(E56=6,"Transfers and Grant to Counterparts",IF(E56=7,"General Operating and Other Direct Cost", "")))))))</f>
        <v>Staff and Personnel</v>
      </c>
      <c r="E56" s="142">
        <v>1</v>
      </c>
      <c r="F56" s="374" t="s">
        <v>183</v>
      </c>
      <c r="G56" s="374"/>
      <c r="H56" s="149">
        <v>2</v>
      </c>
      <c r="I56" s="141">
        <v>15000</v>
      </c>
      <c r="J56" s="140">
        <v>2</v>
      </c>
      <c r="K56" s="156" t="s">
        <v>32</v>
      </c>
      <c r="L56" s="109"/>
      <c r="M56" s="143"/>
      <c r="N56" s="196"/>
      <c r="O56" s="201">
        <f>J56*I56</f>
        <v>30000</v>
      </c>
      <c r="P56" s="109"/>
      <c r="Q56" s="121" t="s">
        <v>317</v>
      </c>
      <c r="R56" s="465" t="s">
        <v>322</v>
      </c>
      <c r="S56" s="109"/>
      <c r="T56" s="143"/>
      <c r="U56" s="200">
        <v>30000</v>
      </c>
    </row>
    <row r="57" spans="1:21" s="200" customFormat="1" ht="15" customHeight="1" x14ac:dyDescent="0.2">
      <c r="A57" s="216"/>
      <c r="B57" s="216"/>
      <c r="C57" s="217"/>
      <c r="D57" s="219" t="str">
        <f>IF(E57=1,"Staff and Personnel",IF(E57=2,"Supplies, Commodities, Materials",IF(E57=3,"Eqipment, Vehicles, and Furnitures",IF(E57=4,"Contractual Services",IF(E57=5,"Travel",IF(E57=6,"Transfers and Grant to Counterparts",IF(E57=7,"General Operating and Other Direct Cost", "")))))))</f>
        <v>Travel</v>
      </c>
      <c r="E57" s="142">
        <v>5</v>
      </c>
      <c r="F57" s="374" t="s">
        <v>183</v>
      </c>
      <c r="G57" s="374"/>
      <c r="H57" s="149">
        <v>2</v>
      </c>
      <c r="I57" s="141">
        <v>4000</v>
      </c>
      <c r="J57" s="140">
        <v>2</v>
      </c>
      <c r="K57" s="197" t="s">
        <v>32</v>
      </c>
      <c r="L57" s="109"/>
      <c r="M57" s="143"/>
      <c r="N57" s="196"/>
      <c r="O57" s="201">
        <f>J57*I57</f>
        <v>8000</v>
      </c>
      <c r="P57" s="109"/>
      <c r="Q57" s="121" t="s">
        <v>78</v>
      </c>
      <c r="R57" s="465"/>
      <c r="S57" s="109"/>
      <c r="T57" s="143"/>
    </row>
    <row r="58" spans="1:21" s="200" customFormat="1" ht="15" customHeight="1" collapsed="1" x14ac:dyDescent="0.2">
      <c r="A58" s="406"/>
      <c r="B58" s="110"/>
      <c r="C58" s="111"/>
      <c r="D58" s="112" t="s">
        <v>278</v>
      </c>
      <c r="E58" s="112"/>
      <c r="F58" s="112"/>
      <c r="G58" s="112"/>
      <c r="H58" s="150"/>
      <c r="I58" s="131"/>
      <c r="J58" s="112"/>
      <c r="K58" s="167"/>
      <c r="L58" s="113">
        <v>14250</v>
      </c>
      <c r="M58" s="113">
        <f>Q58</f>
        <v>0</v>
      </c>
      <c r="N58" s="112"/>
      <c r="O58" s="113">
        <f>SUM(O56:O57)</f>
        <v>38000</v>
      </c>
      <c r="P58" s="113">
        <f>O58+L58</f>
        <v>52250</v>
      </c>
      <c r="Q58" s="123"/>
      <c r="R58" s="464"/>
      <c r="S58" s="113">
        <v>14250</v>
      </c>
      <c r="T58" s="113"/>
    </row>
    <row r="59" spans="1:21" s="200" customFormat="1" ht="14" customHeight="1" x14ac:dyDescent="0.2">
      <c r="A59" s="402"/>
      <c r="B59" s="397"/>
      <c r="C59" s="397"/>
      <c r="D59" s="397"/>
      <c r="E59" s="397"/>
      <c r="F59" s="397"/>
      <c r="G59" s="397"/>
      <c r="H59" s="397"/>
      <c r="I59" s="397"/>
      <c r="J59" s="397"/>
      <c r="K59" s="397"/>
      <c r="L59" s="397"/>
      <c r="M59" s="397">
        <f>Q59</f>
        <v>0</v>
      </c>
      <c r="N59" s="397"/>
      <c r="O59" s="397"/>
      <c r="P59" s="397"/>
      <c r="Q59" s="398"/>
      <c r="R59" s="470"/>
      <c r="S59" s="397"/>
      <c r="T59" s="397"/>
    </row>
    <row r="60" spans="1:21" s="200" customFormat="1" ht="15" customHeight="1" x14ac:dyDescent="0.2">
      <c r="A60" s="216"/>
      <c r="B60" s="216"/>
      <c r="C60" s="217"/>
      <c r="D60" s="218"/>
      <c r="E60" s="142"/>
      <c r="F60" s="377"/>
      <c r="G60" s="377"/>
      <c r="H60" s="149"/>
      <c r="I60" s="141"/>
      <c r="J60" s="140"/>
      <c r="K60" s="156"/>
      <c r="L60" s="109"/>
      <c r="M60" s="143">
        <f>Q60</f>
        <v>0</v>
      </c>
      <c r="N60" s="196"/>
      <c r="O60" s="201"/>
      <c r="P60" s="109"/>
      <c r="Q60" s="121"/>
      <c r="R60" s="465"/>
      <c r="S60" s="109"/>
      <c r="T60" s="143"/>
    </row>
    <row r="61" spans="1:21" s="200" customFormat="1" ht="15" customHeight="1" collapsed="1" x14ac:dyDescent="0.2">
      <c r="A61" s="406"/>
      <c r="B61" s="110"/>
      <c r="C61" s="111"/>
      <c r="D61" s="112" t="s">
        <v>283</v>
      </c>
      <c r="E61" s="112"/>
      <c r="F61" s="112"/>
      <c r="G61" s="112"/>
      <c r="H61" s="150"/>
      <c r="I61" s="131"/>
      <c r="J61" s="112"/>
      <c r="K61" s="167"/>
      <c r="L61" s="113"/>
      <c r="M61" s="113">
        <f>Q61</f>
        <v>0</v>
      </c>
      <c r="N61" s="112"/>
      <c r="O61" s="113">
        <f>SUM(O60:O60)</f>
        <v>0</v>
      </c>
      <c r="P61" s="113">
        <f>SUM(P60:P60)</f>
        <v>0</v>
      </c>
      <c r="Q61" s="123"/>
      <c r="R61" s="464"/>
      <c r="S61" s="113"/>
      <c r="T61" s="113"/>
    </row>
    <row r="62" spans="1:21" s="200" customFormat="1" ht="15" customHeight="1" x14ac:dyDescent="0.2">
      <c r="A62" s="407"/>
      <c r="B62" s="144"/>
      <c r="C62" s="145"/>
      <c r="D62" s="114" t="s">
        <v>282</v>
      </c>
      <c r="E62" s="114"/>
      <c r="F62" s="114"/>
      <c r="G62" s="114"/>
      <c r="H62" s="151"/>
      <c r="I62" s="132"/>
      <c r="J62" s="114"/>
      <c r="K62" s="168"/>
      <c r="L62" s="115">
        <v>145500</v>
      </c>
      <c r="M62" s="115">
        <f>Q62</f>
        <v>0</v>
      </c>
      <c r="N62" s="114"/>
      <c r="O62" s="115">
        <f>O61+O58+O54+O50+O46</f>
        <v>170000</v>
      </c>
      <c r="P62" s="115">
        <f>P61+P58+P54+P50+P46</f>
        <v>315500</v>
      </c>
      <c r="Q62" s="124"/>
      <c r="R62" s="466"/>
      <c r="S62" s="115">
        <v>145500</v>
      </c>
      <c r="T62" s="115"/>
    </row>
    <row r="63" spans="1:21" s="200" customFormat="1" ht="14" customHeight="1" x14ac:dyDescent="0.2">
      <c r="A63" s="681" t="s">
        <v>294</v>
      </c>
      <c r="B63" s="682"/>
      <c r="C63" s="682"/>
      <c r="D63" s="682"/>
      <c r="E63" s="682"/>
      <c r="F63" s="682"/>
      <c r="G63" s="682"/>
      <c r="H63" s="682"/>
      <c r="I63" s="682"/>
      <c r="J63" s="682"/>
      <c r="K63" s="682"/>
      <c r="L63" s="682"/>
      <c r="M63" s="682"/>
      <c r="N63" s="682"/>
      <c r="O63" s="682"/>
      <c r="P63" s="395"/>
      <c r="Q63" s="404"/>
      <c r="R63" s="469"/>
      <c r="S63" s="395"/>
      <c r="T63" s="395"/>
    </row>
    <row r="64" spans="1:21" s="200" customFormat="1" ht="14" customHeight="1" x14ac:dyDescent="0.2">
      <c r="A64" s="684" t="s">
        <v>327</v>
      </c>
      <c r="B64" s="685"/>
      <c r="C64" s="685"/>
      <c r="D64" s="685"/>
      <c r="E64" s="685"/>
      <c r="F64" s="685"/>
      <c r="G64" s="685"/>
      <c r="H64" s="685"/>
      <c r="I64" s="685"/>
      <c r="J64" s="685"/>
      <c r="K64" s="685"/>
      <c r="L64" s="685"/>
      <c r="M64" s="685"/>
      <c r="N64" s="685"/>
      <c r="O64" s="685"/>
      <c r="P64" s="685"/>
      <c r="Q64" s="686"/>
      <c r="R64" s="468"/>
      <c r="S64" s="397"/>
      <c r="T64" s="397"/>
    </row>
    <row r="65" spans="1:21" s="200" customFormat="1" ht="30" customHeight="1" x14ac:dyDescent="0.2">
      <c r="A65" s="216"/>
      <c r="B65" s="216"/>
      <c r="C65" s="217"/>
      <c r="D65" s="218" t="str">
        <f t="shared" ref="D65:D70" si="3">IF(E65=1,"Staff and Personnel",IF(E65=2,"Supplies, Commodities, Materials",IF(E65=3,"Eqipment, Vehicles, and Furnitures",IF(E65=4,"Contractual Services",IF(E65=5,"Travel",IF(E65=6,"Transfers and Grant to Counterparts",IF(E65=7,"General Operating and Other Direct Cost", "")))))))</f>
        <v>Contractual Services</v>
      </c>
      <c r="E65" s="142">
        <v>4</v>
      </c>
      <c r="F65" s="374" t="s">
        <v>183</v>
      </c>
      <c r="G65" s="377" t="s">
        <v>313</v>
      </c>
      <c r="H65" s="149">
        <v>1</v>
      </c>
      <c r="I65" s="141">
        <v>55000</v>
      </c>
      <c r="J65" s="140">
        <v>1</v>
      </c>
      <c r="K65" s="156"/>
      <c r="L65" s="109"/>
      <c r="M65" s="143"/>
      <c r="N65" s="196"/>
      <c r="O65" s="201">
        <f t="shared" ref="O65:O68" si="4">J65*I65</f>
        <v>55000</v>
      </c>
      <c r="P65" s="109"/>
      <c r="Q65" s="483" t="s">
        <v>328</v>
      </c>
      <c r="R65" s="471" t="s">
        <v>422</v>
      </c>
      <c r="S65" s="109"/>
      <c r="T65" s="143"/>
    </row>
    <row r="66" spans="1:21" s="200" customFormat="1" ht="30" customHeight="1" x14ac:dyDescent="0.2">
      <c r="A66" s="216"/>
      <c r="B66" s="216"/>
      <c r="C66" s="217"/>
      <c r="D66" s="218" t="str">
        <f t="shared" si="3"/>
        <v>Contractual Services</v>
      </c>
      <c r="E66" s="142">
        <v>4</v>
      </c>
      <c r="F66" s="374" t="s">
        <v>183</v>
      </c>
      <c r="G66" s="377" t="s">
        <v>313</v>
      </c>
      <c r="H66" s="149">
        <v>1</v>
      </c>
      <c r="I66" s="141">
        <v>85000</v>
      </c>
      <c r="J66" s="140">
        <v>1</v>
      </c>
      <c r="K66" s="156"/>
      <c r="L66" s="109"/>
      <c r="M66" s="143"/>
      <c r="N66" s="196"/>
      <c r="O66" s="201">
        <f t="shared" si="4"/>
        <v>85000</v>
      </c>
      <c r="P66" s="109"/>
      <c r="Q66" s="483" t="s">
        <v>328</v>
      </c>
      <c r="R66" s="471" t="s">
        <v>423</v>
      </c>
      <c r="S66" s="109"/>
      <c r="T66" s="143"/>
    </row>
    <row r="67" spans="1:21" s="200" customFormat="1" ht="30" customHeight="1" x14ac:dyDescent="0.2">
      <c r="A67" s="216"/>
      <c r="B67" s="216"/>
      <c r="C67" s="217"/>
      <c r="D67" s="218" t="str">
        <f t="shared" si="3"/>
        <v>Contractual Services</v>
      </c>
      <c r="E67" s="142">
        <v>4</v>
      </c>
      <c r="F67" s="374" t="s">
        <v>183</v>
      </c>
      <c r="G67" s="377" t="s">
        <v>313</v>
      </c>
      <c r="H67" s="149">
        <v>1</v>
      </c>
      <c r="I67" s="141">
        <v>50000</v>
      </c>
      <c r="J67" s="140">
        <v>1</v>
      </c>
      <c r="K67" s="156"/>
      <c r="L67" s="109"/>
      <c r="M67" s="143"/>
      <c r="N67" s="196"/>
      <c r="O67" s="201">
        <f t="shared" si="4"/>
        <v>50000</v>
      </c>
      <c r="P67" s="109"/>
      <c r="Q67" s="483" t="s">
        <v>328</v>
      </c>
      <c r="R67" s="471" t="s">
        <v>424</v>
      </c>
      <c r="S67" s="109"/>
      <c r="T67" s="143"/>
    </row>
    <row r="68" spans="1:21" s="200" customFormat="1" ht="30" customHeight="1" x14ac:dyDescent="0.2">
      <c r="A68" s="216"/>
      <c r="B68" s="216"/>
      <c r="C68" s="217"/>
      <c r="D68" s="218" t="str">
        <f t="shared" si="3"/>
        <v/>
      </c>
      <c r="E68" s="142"/>
      <c r="F68" s="374"/>
      <c r="G68" s="377"/>
      <c r="H68" s="149"/>
      <c r="I68" s="141"/>
      <c r="J68" s="140"/>
      <c r="K68" s="156"/>
      <c r="L68" s="109"/>
      <c r="M68" s="143"/>
      <c r="N68" s="196"/>
      <c r="O68" s="201">
        <f t="shared" si="4"/>
        <v>0</v>
      </c>
      <c r="P68" s="109"/>
      <c r="Q68" s="482"/>
      <c r="R68" s="471"/>
      <c r="S68" s="109"/>
      <c r="T68" s="143"/>
    </row>
    <row r="69" spans="1:21" s="200" customFormat="1" ht="28" customHeight="1" x14ac:dyDescent="0.2">
      <c r="A69" s="216"/>
      <c r="B69" s="216"/>
      <c r="C69" s="217"/>
      <c r="D69" s="218" t="str">
        <f t="shared" si="3"/>
        <v/>
      </c>
      <c r="E69" s="142"/>
      <c r="F69" s="374"/>
      <c r="G69" s="377"/>
      <c r="H69" s="149"/>
      <c r="I69" s="141"/>
      <c r="J69" s="140"/>
      <c r="K69" s="156"/>
      <c r="L69" s="109"/>
      <c r="M69" s="143"/>
      <c r="N69" s="196"/>
      <c r="O69" s="201"/>
      <c r="P69" s="109"/>
      <c r="Q69" s="122"/>
      <c r="R69" s="471"/>
      <c r="S69" s="109"/>
      <c r="T69" s="143"/>
    </row>
    <row r="70" spans="1:21" s="200" customFormat="1" ht="30" customHeight="1" x14ac:dyDescent="0.2">
      <c r="A70" s="216"/>
      <c r="B70" s="216"/>
      <c r="C70" s="217"/>
      <c r="D70" s="218" t="str">
        <f t="shared" si="3"/>
        <v/>
      </c>
      <c r="E70" s="142"/>
      <c r="F70" s="374"/>
      <c r="G70" s="377"/>
      <c r="H70" s="149"/>
      <c r="I70" s="141"/>
      <c r="J70" s="140"/>
      <c r="K70" s="156"/>
      <c r="L70" s="109"/>
      <c r="M70" s="143"/>
      <c r="N70" s="196"/>
      <c r="O70" s="201"/>
      <c r="P70" s="109"/>
      <c r="Q70" s="122"/>
      <c r="R70" s="471"/>
      <c r="S70" s="109"/>
      <c r="T70" s="143"/>
    </row>
    <row r="71" spans="1:21" s="200" customFormat="1" ht="15" customHeight="1" x14ac:dyDescent="0.2">
      <c r="A71" s="216"/>
      <c r="B71" s="216"/>
      <c r="C71" s="217"/>
      <c r="D71" s="219"/>
      <c r="E71" s="142"/>
      <c r="F71" s="374"/>
      <c r="G71" s="377"/>
      <c r="H71" s="149"/>
      <c r="I71" s="141"/>
      <c r="J71" s="140"/>
      <c r="K71" s="197"/>
      <c r="L71" s="109"/>
      <c r="M71" s="109"/>
      <c r="N71" s="201"/>
      <c r="O71" s="201"/>
      <c r="P71" s="109"/>
      <c r="Q71" s="121"/>
      <c r="R71" s="465"/>
      <c r="S71" s="109"/>
      <c r="T71" s="109"/>
    </row>
    <row r="72" spans="1:21" s="200" customFormat="1" ht="15" customHeight="1" collapsed="1" x14ac:dyDescent="0.2">
      <c r="A72" s="406"/>
      <c r="B72" s="110"/>
      <c r="C72" s="111"/>
      <c r="D72" s="112" t="s">
        <v>79</v>
      </c>
      <c r="E72" s="112"/>
      <c r="F72" s="112"/>
      <c r="G72" s="112"/>
      <c r="H72" s="150"/>
      <c r="I72" s="131"/>
      <c r="J72" s="112"/>
      <c r="K72" s="167"/>
      <c r="L72" s="113">
        <v>1450000</v>
      </c>
      <c r="M72" s="113">
        <f>Q72</f>
        <v>0</v>
      </c>
      <c r="N72" s="112"/>
      <c r="O72" s="113">
        <f>SUM(O65:O71)</f>
        <v>190000</v>
      </c>
      <c r="P72" s="113">
        <f>O72+L72</f>
        <v>1640000</v>
      </c>
      <c r="Q72" s="123"/>
      <c r="R72" s="464"/>
      <c r="S72" s="113">
        <v>1450000</v>
      </c>
      <c r="T72" s="113"/>
    </row>
    <row r="73" spans="1:21" s="200" customFormat="1" ht="14" customHeight="1" x14ac:dyDescent="0.2">
      <c r="A73" s="684"/>
      <c r="B73" s="685"/>
      <c r="C73" s="685"/>
      <c r="D73" s="685"/>
      <c r="E73" s="685"/>
      <c r="F73" s="685"/>
      <c r="G73" s="685"/>
      <c r="H73" s="685"/>
      <c r="I73" s="685"/>
      <c r="J73" s="685"/>
      <c r="K73" s="685"/>
      <c r="L73" s="685"/>
      <c r="M73" s="685"/>
      <c r="N73" s="685"/>
      <c r="O73" s="685"/>
      <c r="P73" s="685"/>
      <c r="Q73" s="686"/>
      <c r="R73" s="468"/>
      <c r="S73" s="397"/>
      <c r="T73" s="397"/>
    </row>
    <row r="74" spans="1:21" s="200" customFormat="1" ht="29" hidden="1" customHeight="1" x14ac:dyDescent="0.2">
      <c r="A74" s="216"/>
      <c r="B74" s="216"/>
      <c r="C74" s="217"/>
      <c r="D74" s="218" t="str">
        <f>IF(E74=1,"Staff and Personnel",IF(E74=2,"Supplies, Commodities, Materials",IF(E74=3,"Eqipment, Vehicles, and Furnitures",IF(E74=4,"Contractual Services",IF(E74=5,"Travel",IF(E74=6,"Transfers and Grant to Counterparts",IF(E74=7,"General Operating and Other Direct Cost", "")))))))</f>
        <v/>
      </c>
      <c r="E74" s="142"/>
      <c r="F74" s="374"/>
      <c r="G74" s="377"/>
      <c r="H74" s="149"/>
      <c r="I74" s="141"/>
      <c r="J74" s="140"/>
      <c r="K74" s="156"/>
      <c r="L74" s="109"/>
      <c r="M74" s="143"/>
      <c r="N74" s="196"/>
      <c r="O74" s="201"/>
      <c r="P74" s="109"/>
      <c r="Q74" s="122"/>
      <c r="R74" s="471"/>
      <c r="S74" s="109"/>
      <c r="T74" s="143"/>
      <c r="U74" s="200">
        <v>30000</v>
      </c>
    </row>
    <row r="75" spans="1:21" s="200" customFormat="1" ht="30" hidden="1" customHeight="1" x14ac:dyDescent="0.2">
      <c r="A75" s="216"/>
      <c r="B75" s="216"/>
      <c r="C75" s="217"/>
      <c r="D75" s="218" t="str">
        <f>IF(E75=1,"Staff and Personnel",IF(E75=2,"Supplies, Commodities, Materials",IF(E75=3,"Eqipment, Vehicles, and Furnitures",IF(E75=4,"Contractual Services",IF(E75=5,"Travel",IF(E75=6,"Transfers and Grant to Counterparts",IF(E75=7,"General Operating and Other Direct Cost", "")))))))</f>
        <v/>
      </c>
      <c r="E75" s="142"/>
      <c r="F75" s="374"/>
      <c r="G75" s="377"/>
      <c r="H75" s="149"/>
      <c r="I75" s="141"/>
      <c r="J75" s="140"/>
      <c r="K75" s="156"/>
      <c r="L75" s="109"/>
      <c r="M75" s="143"/>
      <c r="N75" s="196"/>
      <c r="O75" s="201"/>
      <c r="P75" s="109"/>
      <c r="Q75" s="122"/>
      <c r="R75" s="471"/>
      <c r="S75" s="109"/>
      <c r="T75" s="143"/>
      <c r="U75" s="200">
        <v>30000</v>
      </c>
    </row>
    <row r="76" spans="1:21" s="200" customFormat="1" ht="15" hidden="1" customHeight="1" collapsed="1" x14ac:dyDescent="0.2">
      <c r="A76" s="406"/>
      <c r="B76" s="110"/>
      <c r="C76" s="111"/>
      <c r="D76" s="112" t="s">
        <v>284</v>
      </c>
      <c r="E76" s="112"/>
      <c r="F76" s="112"/>
      <c r="G76" s="112"/>
      <c r="H76" s="150"/>
      <c r="I76" s="131"/>
      <c r="J76" s="112"/>
      <c r="K76" s="167"/>
      <c r="L76" s="113">
        <v>0</v>
      </c>
      <c r="M76" s="113">
        <f>Q76</f>
        <v>0</v>
      </c>
      <c r="N76" s="112"/>
      <c r="O76" s="113">
        <f>SUM(O74:O75)</f>
        <v>0</v>
      </c>
      <c r="P76" s="113">
        <f>O76+L76</f>
        <v>0</v>
      </c>
      <c r="Q76" s="123"/>
      <c r="R76" s="464"/>
      <c r="S76" s="113">
        <v>0</v>
      </c>
      <c r="T76" s="113"/>
    </row>
    <row r="77" spans="1:21" s="200" customFormat="1" ht="14" hidden="1" customHeight="1" x14ac:dyDescent="0.2">
      <c r="A77" s="684"/>
      <c r="B77" s="685"/>
      <c r="C77" s="685"/>
      <c r="D77" s="685"/>
      <c r="E77" s="685"/>
      <c r="F77" s="685"/>
      <c r="G77" s="685"/>
      <c r="H77" s="685"/>
      <c r="I77" s="685"/>
      <c r="J77" s="685"/>
      <c r="K77" s="685"/>
      <c r="L77" s="685"/>
      <c r="M77" s="685"/>
      <c r="N77" s="685"/>
      <c r="O77" s="685"/>
      <c r="P77" s="685"/>
      <c r="Q77" s="686"/>
      <c r="R77" s="468"/>
      <c r="S77" s="397"/>
      <c r="T77" s="397"/>
    </row>
    <row r="78" spans="1:21" s="200" customFormat="1" ht="30" hidden="1" customHeight="1" x14ac:dyDescent="0.2">
      <c r="A78" s="216"/>
      <c r="B78" s="216"/>
      <c r="C78" s="217"/>
      <c r="D78" s="218"/>
      <c r="E78" s="142"/>
      <c r="F78" s="374"/>
      <c r="G78" s="377"/>
      <c r="H78" s="149"/>
      <c r="I78" s="141"/>
      <c r="J78" s="140"/>
      <c r="K78" s="156"/>
      <c r="L78" s="109">
        <v>0</v>
      </c>
      <c r="M78" s="143">
        <f>Q78</f>
        <v>0</v>
      </c>
      <c r="N78" s="196"/>
      <c r="O78" s="201"/>
      <c r="P78" s="109"/>
      <c r="Q78" s="121"/>
      <c r="R78" s="465"/>
      <c r="S78" s="109">
        <v>0</v>
      </c>
      <c r="T78" s="143"/>
      <c r="U78" s="200">
        <v>30000</v>
      </c>
    </row>
    <row r="79" spans="1:21" s="200" customFormat="1" ht="15" hidden="1" customHeight="1" x14ac:dyDescent="0.2">
      <c r="A79" s="216"/>
      <c r="B79" s="216"/>
      <c r="C79" s="217"/>
      <c r="D79" s="219"/>
      <c r="E79" s="142"/>
      <c r="F79" s="374"/>
      <c r="G79" s="377"/>
      <c r="H79" s="149"/>
      <c r="I79" s="141"/>
      <c r="J79" s="140"/>
      <c r="K79" s="197"/>
      <c r="L79" s="109">
        <v>0</v>
      </c>
      <c r="M79" s="143">
        <f>Q79</f>
        <v>0</v>
      </c>
      <c r="N79" s="196"/>
      <c r="O79" s="201"/>
      <c r="P79" s="109"/>
      <c r="Q79" s="121"/>
      <c r="R79" s="465"/>
      <c r="S79" s="109">
        <v>0</v>
      </c>
      <c r="T79" s="143"/>
    </row>
    <row r="80" spans="1:21" s="200" customFormat="1" ht="15" customHeight="1" x14ac:dyDescent="0.2">
      <c r="A80" s="407"/>
      <c r="B80" s="144"/>
      <c r="C80" s="145"/>
      <c r="D80" s="114" t="s">
        <v>80</v>
      </c>
      <c r="E80" s="114"/>
      <c r="F80" s="114"/>
      <c r="G80" s="114"/>
      <c r="H80" s="151"/>
      <c r="I80" s="132"/>
      <c r="J80" s="114"/>
      <c r="K80" s="168"/>
      <c r="L80" s="115">
        <v>1450000</v>
      </c>
      <c r="M80" s="115">
        <f>Q80</f>
        <v>0</v>
      </c>
      <c r="N80" s="114"/>
      <c r="O80" s="115">
        <f>O76+O72</f>
        <v>190000</v>
      </c>
      <c r="P80" s="115">
        <f>P76+P72</f>
        <v>1640000</v>
      </c>
      <c r="Q80" s="124"/>
      <c r="R80" s="466"/>
      <c r="S80" s="115">
        <v>1450000</v>
      </c>
      <c r="T80" s="115"/>
    </row>
    <row r="81" spans="1:21" s="200" customFormat="1" ht="15" x14ac:dyDescent="0.2">
      <c r="A81" s="408" t="s">
        <v>36</v>
      </c>
      <c r="B81" s="116"/>
      <c r="C81" s="116"/>
      <c r="D81" s="116"/>
      <c r="E81" s="117"/>
      <c r="F81" s="117"/>
      <c r="G81" s="117"/>
      <c r="H81" s="152"/>
      <c r="I81" s="133"/>
      <c r="J81" s="117"/>
      <c r="K81" s="169"/>
      <c r="L81" s="176">
        <v>1814275</v>
      </c>
      <c r="M81" s="176">
        <f>Q81</f>
        <v>0</v>
      </c>
      <c r="N81" s="117"/>
      <c r="O81" s="176">
        <f>O25+O41+O62+O80</f>
        <v>1034500</v>
      </c>
      <c r="P81" s="176">
        <f>P25+P41+P62+P80</f>
        <v>2848775</v>
      </c>
      <c r="Q81" s="125"/>
      <c r="R81" s="472"/>
      <c r="S81" s="176">
        <v>1814275</v>
      </c>
      <c r="T81" s="176"/>
    </row>
    <row r="82" spans="1:21" s="200" customFormat="1" ht="15" customHeight="1" x14ac:dyDescent="0.2">
      <c r="A82" s="675" t="s">
        <v>68</v>
      </c>
      <c r="B82" s="676"/>
      <c r="C82" s="676"/>
      <c r="D82" s="676"/>
      <c r="E82" s="676"/>
      <c r="F82" s="676"/>
      <c r="G82" s="676"/>
      <c r="H82" s="676"/>
      <c r="I82" s="676"/>
      <c r="J82" s="676"/>
      <c r="K82" s="676"/>
      <c r="L82" s="676"/>
      <c r="M82" s="676"/>
      <c r="N82" s="676"/>
      <c r="O82" s="676"/>
      <c r="P82" s="676"/>
      <c r="Q82" s="676"/>
      <c r="R82" s="473"/>
      <c r="S82" s="396"/>
      <c r="T82" s="396"/>
    </row>
    <row r="83" spans="1:21" s="200" customFormat="1" ht="14" customHeight="1" x14ac:dyDescent="0.2">
      <c r="A83" s="681" t="s">
        <v>298</v>
      </c>
      <c r="B83" s="682"/>
      <c r="C83" s="682"/>
      <c r="D83" s="682"/>
      <c r="E83" s="682"/>
      <c r="F83" s="682"/>
      <c r="G83" s="682"/>
      <c r="H83" s="682"/>
      <c r="I83" s="682"/>
      <c r="J83" s="682"/>
      <c r="K83" s="682"/>
      <c r="L83" s="682"/>
      <c r="M83" s="682"/>
      <c r="N83" s="682"/>
      <c r="O83" s="682"/>
      <c r="P83" s="682"/>
      <c r="Q83" s="683"/>
      <c r="R83" s="462"/>
      <c r="S83" s="107"/>
      <c r="T83" s="107"/>
    </row>
    <row r="84" spans="1:21" s="200" customFormat="1" ht="14" customHeight="1" x14ac:dyDescent="0.2">
      <c r="A84" s="684" t="s">
        <v>285</v>
      </c>
      <c r="B84" s="685"/>
      <c r="C84" s="685"/>
      <c r="D84" s="685"/>
      <c r="E84" s="685"/>
      <c r="F84" s="685"/>
      <c r="G84" s="685"/>
      <c r="H84" s="685"/>
      <c r="I84" s="685"/>
      <c r="J84" s="685"/>
      <c r="K84" s="685"/>
      <c r="L84" s="685"/>
      <c r="M84" s="685"/>
      <c r="N84" s="685"/>
      <c r="O84" s="685"/>
      <c r="P84" s="685"/>
      <c r="Q84" s="686"/>
      <c r="R84" s="468"/>
      <c r="S84" s="397"/>
      <c r="T84" s="397"/>
    </row>
    <row r="85" spans="1:21" s="200" customFormat="1" ht="60" customHeight="1" x14ac:dyDescent="0.2">
      <c r="A85" s="216"/>
      <c r="B85" s="216"/>
      <c r="C85" s="217"/>
      <c r="D85" s="218" t="str">
        <f>IF(E85=1,"Staff and Personnel",IF(E85=2,"Supplies, Commodities, Materials",IF(E85=3,"Eqipment, Vehicles, and Furnitures",IF(E85=4,"Contractual Services",IF(E85=5,"Travel",IF(E85=6,"Transfers and Grant to Counterparts",IF(E85=7,"General Operating and Other Direct Cost", "")))))))</f>
        <v/>
      </c>
      <c r="E85" s="142"/>
      <c r="F85" s="374"/>
      <c r="G85" s="374"/>
      <c r="H85" s="202"/>
      <c r="I85" s="141"/>
      <c r="J85" s="142"/>
      <c r="K85" s="186"/>
      <c r="L85" s="109"/>
      <c r="M85" s="143">
        <f>Q85</f>
        <v>0</v>
      </c>
      <c r="N85" s="196"/>
      <c r="O85" s="201">
        <f t="shared" ref="O85:O86" si="5">I85*H85</f>
        <v>0</v>
      </c>
      <c r="P85" s="109"/>
      <c r="Q85" s="121"/>
      <c r="R85" s="121"/>
      <c r="S85" s="109"/>
      <c r="T85" s="143"/>
    </row>
    <row r="86" spans="1:21" s="200" customFormat="1" ht="15" customHeight="1" x14ac:dyDescent="0.2">
      <c r="A86" s="216"/>
      <c r="B86" s="216"/>
      <c r="C86" s="217"/>
      <c r="D86" s="219" t="str">
        <f>IF(E86=1,"Staff and Personnel",IF(E86=2,"Supplies, Commodities, Materials",IF(E86=3,"Eqipment, Vehicles, and Furnitures",IF(E86=4,"Contractual Services",IF(E86=5,"Travel",IF(E86=6,"Transfers and Grant to Counterparts",IF(E86=7,"General Operating and Other Direct Cost", "")))))))</f>
        <v/>
      </c>
      <c r="E86" s="142"/>
      <c r="F86" s="374"/>
      <c r="G86" s="374"/>
      <c r="H86" s="202"/>
      <c r="I86" s="141"/>
      <c r="J86" s="142"/>
      <c r="K86" s="186"/>
      <c r="L86" s="109"/>
      <c r="M86" s="143"/>
      <c r="N86" s="196"/>
      <c r="O86" s="201">
        <f t="shared" si="5"/>
        <v>0</v>
      </c>
      <c r="P86" s="109"/>
      <c r="Q86" s="121" t="s">
        <v>78</v>
      </c>
      <c r="R86" s="465"/>
      <c r="S86" s="109"/>
      <c r="T86" s="143"/>
    </row>
    <row r="87" spans="1:21" s="200" customFormat="1" ht="15" customHeight="1" collapsed="1" x14ac:dyDescent="0.2">
      <c r="A87" s="406"/>
      <c r="B87" s="110"/>
      <c r="C87" s="111"/>
      <c r="D87" s="112" t="s">
        <v>81</v>
      </c>
      <c r="E87" s="112"/>
      <c r="F87" s="112"/>
      <c r="G87" s="112"/>
      <c r="H87" s="150"/>
      <c r="I87" s="131"/>
      <c r="J87" s="112"/>
      <c r="K87" s="167"/>
      <c r="L87" s="113">
        <v>104250</v>
      </c>
      <c r="M87" s="113">
        <f>Q87</f>
        <v>0</v>
      </c>
      <c r="N87" s="112"/>
      <c r="O87" s="113">
        <f>SUM(O85:O86)</f>
        <v>0</v>
      </c>
      <c r="P87" s="113">
        <f>O87+L87</f>
        <v>104250</v>
      </c>
      <c r="Q87" s="123"/>
      <c r="R87" s="464"/>
      <c r="S87" s="113">
        <v>104250</v>
      </c>
      <c r="T87" s="113"/>
    </row>
    <row r="88" spans="1:21" s="200" customFormat="1" ht="14" customHeight="1" x14ac:dyDescent="0.2">
      <c r="A88" s="684" t="s">
        <v>335</v>
      </c>
      <c r="B88" s="685"/>
      <c r="C88" s="685"/>
      <c r="D88" s="685"/>
      <c r="E88" s="685"/>
      <c r="F88" s="685"/>
      <c r="G88" s="685"/>
      <c r="H88" s="685"/>
      <c r="I88" s="685"/>
      <c r="J88" s="685"/>
      <c r="K88" s="685"/>
      <c r="L88" s="685"/>
      <c r="M88" s="685"/>
      <c r="N88" s="685"/>
      <c r="O88" s="685"/>
      <c r="P88" s="685"/>
      <c r="Q88" s="686"/>
      <c r="R88" s="468"/>
      <c r="S88" s="397"/>
      <c r="T88" s="397"/>
    </row>
    <row r="89" spans="1:21" s="200" customFormat="1" ht="72" customHeight="1" x14ac:dyDescent="0.2">
      <c r="A89" s="216"/>
      <c r="B89" s="216"/>
      <c r="C89" s="217"/>
      <c r="D89" s="218" t="str">
        <f t="shared" ref="D89:D94" si="6">IF(E89=1,"Staff and Personnel",IF(E89=2,"Supplies, Commodities, Materials",IF(E89=3,"Eqipment, Vehicles, and Furnitures",IF(E89=4,"Contractual Services",IF(E89=5,"Travel",IF(E89=6,"Transfers and Grant to Counterparts",IF(E89=7,"General Operating and Other Direct Cost", "")))))))</f>
        <v>Staff and Personnel</v>
      </c>
      <c r="E89" s="142">
        <v>1</v>
      </c>
      <c r="F89" s="374" t="s">
        <v>183</v>
      </c>
      <c r="G89" s="374"/>
      <c r="H89" s="202"/>
      <c r="I89" s="141">
        <v>25000</v>
      </c>
      <c r="J89" s="142">
        <v>2</v>
      </c>
      <c r="K89" s="186" t="s">
        <v>32</v>
      </c>
      <c r="L89" s="109"/>
      <c r="M89" s="143"/>
      <c r="N89" s="196"/>
      <c r="O89" s="201">
        <f>J89*I89</f>
        <v>50000</v>
      </c>
      <c r="P89" s="109"/>
      <c r="Q89" s="484" t="s">
        <v>403</v>
      </c>
      <c r="R89" s="701" t="s">
        <v>408</v>
      </c>
      <c r="S89" s="109"/>
      <c r="T89" s="143"/>
      <c r="U89" s="200">
        <v>30000</v>
      </c>
    </row>
    <row r="90" spans="1:21" s="200" customFormat="1" ht="25" customHeight="1" x14ac:dyDescent="0.2">
      <c r="A90" s="216"/>
      <c r="B90" s="216"/>
      <c r="C90" s="217"/>
      <c r="D90" s="218" t="str">
        <f t="shared" si="6"/>
        <v>Contractual Services</v>
      </c>
      <c r="E90" s="142">
        <v>4</v>
      </c>
      <c r="F90" s="374" t="s">
        <v>183</v>
      </c>
      <c r="G90" s="374"/>
      <c r="H90" s="202"/>
      <c r="I90" s="141">
        <v>15000</v>
      </c>
      <c r="J90" s="142">
        <v>1</v>
      </c>
      <c r="K90" s="186" t="s">
        <v>32</v>
      </c>
      <c r="L90" s="109"/>
      <c r="M90" s="143"/>
      <c r="N90" s="196"/>
      <c r="O90" s="201">
        <f>I90*J90</f>
        <v>15000</v>
      </c>
      <c r="P90" s="109"/>
      <c r="Q90" s="484" t="s">
        <v>330</v>
      </c>
      <c r="R90" s="702"/>
      <c r="S90" s="109"/>
      <c r="T90" s="143"/>
    </row>
    <row r="91" spans="1:21" s="200" customFormat="1" ht="25" customHeight="1" x14ac:dyDescent="0.2">
      <c r="A91" s="216"/>
      <c r="B91" s="216"/>
      <c r="C91" s="217"/>
      <c r="D91" s="218" t="str">
        <f t="shared" ref="D91" si="7">IF(E91=1,"Staff and Personnel",IF(E91=2,"Supplies, Commodities, Materials",IF(E91=3,"Eqipment, Vehicles, and Furnitures",IF(E91=4,"Contractual Services",IF(E91=5,"Travel",IF(E91=6,"Transfers and Grant to Counterparts",IF(E91=7,"General Operating and Other Direct Cost", "")))))))</f>
        <v>Contractual Services</v>
      </c>
      <c r="E91" s="142">
        <v>4</v>
      </c>
      <c r="F91" s="374" t="s">
        <v>183</v>
      </c>
      <c r="G91" s="374"/>
      <c r="H91" s="202"/>
      <c r="I91" s="141">
        <v>15000</v>
      </c>
      <c r="J91" s="142">
        <v>1</v>
      </c>
      <c r="K91" s="186" t="s">
        <v>32</v>
      </c>
      <c r="L91" s="109"/>
      <c r="M91" s="143"/>
      <c r="N91" s="196"/>
      <c r="O91" s="201">
        <f t="shared" ref="O91:O93" si="8">I91*J91</f>
        <v>15000</v>
      </c>
      <c r="P91" s="109"/>
      <c r="Q91" s="484" t="s">
        <v>331</v>
      </c>
      <c r="R91" s="702"/>
      <c r="S91" s="109"/>
      <c r="T91" s="143"/>
      <c r="U91" s="200">
        <v>20000</v>
      </c>
    </row>
    <row r="92" spans="1:21" s="200" customFormat="1" ht="25" customHeight="1" x14ac:dyDescent="0.2">
      <c r="A92" s="216"/>
      <c r="B92" s="216"/>
      <c r="C92" s="217"/>
      <c r="D92" s="218" t="str">
        <f t="shared" si="6"/>
        <v>Contractual Services</v>
      </c>
      <c r="E92" s="142">
        <v>4</v>
      </c>
      <c r="F92" s="374" t="s">
        <v>183</v>
      </c>
      <c r="G92" s="374"/>
      <c r="H92" s="202"/>
      <c r="I92" s="141">
        <v>15000</v>
      </c>
      <c r="J92" s="142">
        <v>1</v>
      </c>
      <c r="K92" s="186" t="s">
        <v>32</v>
      </c>
      <c r="L92" s="109"/>
      <c r="M92" s="143"/>
      <c r="N92" s="196"/>
      <c r="O92" s="201">
        <f t="shared" si="8"/>
        <v>15000</v>
      </c>
      <c r="P92" s="109"/>
      <c r="Q92" s="484" t="s">
        <v>332</v>
      </c>
      <c r="R92" s="702"/>
      <c r="S92" s="109"/>
      <c r="T92" s="143"/>
    </row>
    <row r="93" spans="1:21" s="200" customFormat="1" ht="25" customHeight="1" x14ac:dyDescent="0.2">
      <c r="A93" s="216"/>
      <c r="B93" s="216"/>
      <c r="C93" s="217"/>
      <c r="D93" s="218" t="str">
        <f t="shared" si="6"/>
        <v>Contractual Services</v>
      </c>
      <c r="E93" s="142">
        <v>4</v>
      </c>
      <c r="F93" s="374" t="s">
        <v>183</v>
      </c>
      <c r="G93" s="374"/>
      <c r="H93" s="202"/>
      <c r="I93" s="141">
        <v>10000</v>
      </c>
      <c r="J93" s="142">
        <v>1</v>
      </c>
      <c r="K93" s="186" t="s">
        <v>32</v>
      </c>
      <c r="L93" s="109"/>
      <c r="M93" s="143"/>
      <c r="N93" s="196"/>
      <c r="O93" s="201">
        <f t="shared" si="8"/>
        <v>10000</v>
      </c>
      <c r="P93" s="109"/>
      <c r="Q93" s="484" t="s">
        <v>333</v>
      </c>
      <c r="R93" s="703"/>
      <c r="S93" s="109"/>
      <c r="T93" s="143"/>
    </row>
    <row r="94" spans="1:21" s="200" customFormat="1" ht="25" customHeight="1" x14ac:dyDescent="0.2">
      <c r="A94" s="216"/>
      <c r="B94" s="216"/>
      <c r="C94" s="217"/>
      <c r="D94" s="218" t="str">
        <f t="shared" si="6"/>
        <v/>
      </c>
      <c r="E94" s="142"/>
      <c r="F94" s="374"/>
      <c r="G94" s="374"/>
      <c r="H94" s="202"/>
      <c r="I94" s="141"/>
      <c r="J94" s="142"/>
      <c r="K94" s="186"/>
      <c r="L94" s="109"/>
      <c r="M94" s="143"/>
      <c r="N94" s="196"/>
      <c r="O94" s="201">
        <f t="shared" ref="O94" si="9">I94*H94</f>
        <v>0</v>
      </c>
      <c r="P94" s="109"/>
      <c r="Q94" s="121"/>
      <c r="R94" s="465"/>
      <c r="S94" s="109"/>
      <c r="T94" s="143"/>
    </row>
    <row r="95" spans="1:21" s="200" customFormat="1" ht="15" customHeight="1" x14ac:dyDescent="0.2">
      <c r="A95" s="406"/>
      <c r="B95" s="110"/>
      <c r="C95" s="111"/>
      <c r="D95" s="112" t="s">
        <v>84</v>
      </c>
      <c r="E95" s="112"/>
      <c r="F95" s="112"/>
      <c r="G95" s="112"/>
      <c r="H95" s="150"/>
      <c r="I95" s="131"/>
      <c r="J95" s="112"/>
      <c r="K95" s="167"/>
      <c r="L95" s="113">
        <v>85500</v>
      </c>
      <c r="M95" s="113">
        <f>Q95</f>
        <v>0</v>
      </c>
      <c r="N95" s="112"/>
      <c r="O95" s="113">
        <f>SUM(O88:O94)</f>
        <v>105000</v>
      </c>
      <c r="P95" s="113">
        <f>O95+L95</f>
        <v>190500</v>
      </c>
      <c r="Q95" s="123"/>
      <c r="R95" s="464"/>
      <c r="S95" s="113">
        <v>85500</v>
      </c>
      <c r="T95" s="113"/>
    </row>
    <row r="96" spans="1:21" s="200" customFormat="1" ht="14" customHeight="1" x14ac:dyDescent="0.2">
      <c r="A96" s="684" t="s">
        <v>334</v>
      </c>
      <c r="B96" s="685"/>
      <c r="C96" s="685"/>
      <c r="D96" s="685"/>
      <c r="E96" s="685"/>
      <c r="F96" s="685"/>
      <c r="G96" s="685"/>
      <c r="H96" s="685"/>
      <c r="I96" s="685"/>
      <c r="J96" s="685"/>
      <c r="K96" s="685"/>
      <c r="L96" s="685"/>
      <c r="M96" s="685"/>
      <c r="N96" s="685"/>
      <c r="O96" s="685"/>
      <c r="P96" s="685"/>
      <c r="Q96" s="686"/>
      <c r="R96" s="468"/>
      <c r="S96" s="397"/>
      <c r="T96" s="397"/>
    </row>
    <row r="97" spans="1:21" s="200" customFormat="1" ht="20" customHeight="1" x14ac:dyDescent="0.2">
      <c r="A97" s="216"/>
      <c r="B97" s="216"/>
      <c r="C97" s="217"/>
      <c r="D97" s="218" t="str">
        <f t="shared" ref="D97:D102" si="10">IF(E97=1,"Staff and Personnel",IF(E97=2,"Supplies, Commodities, Materials",IF(E97=3,"Eqipment, Vehicles, and Furnitures",IF(E97=4,"Contractual Services",IF(E97=5,"Travel",IF(E97=6,"Transfers and Grant to Counterparts",IF(E97=7,"General Operating and Other Direct Cost", "")))))))</f>
        <v>Staff and Personnel</v>
      </c>
      <c r="E97" s="142">
        <v>1</v>
      </c>
      <c r="F97" s="374" t="s">
        <v>183</v>
      </c>
      <c r="G97" s="374"/>
      <c r="H97" s="202"/>
      <c r="I97" s="141">
        <v>40000</v>
      </c>
      <c r="J97" s="142">
        <v>2</v>
      </c>
      <c r="K97" s="186" t="s">
        <v>32</v>
      </c>
      <c r="L97" s="109"/>
      <c r="M97" s="143"/>
      <c r="N97" s="196"/>
      <c r="O97" s="201">
        <f t="shared" ref="O97:O102" si="11">J97*I97</f>
        <v>80000</v>
      </c>
      <c r="P97" s="109"/>
      <c r="Q97" s="484" t="s">
        <v>329</v>
      </c>
      <c r="R97" s="701" t="s">
        <v>425</v>
      </c>
      <c r="S97" s="109"/>
      <c r="T97" s="143"/>
      <c r="U97" s="200">
        <v>30000</v>
      </c>
    </row>
    <row r="98" spans="1:21" s="200" customFormat="1" ht="20" customHeight="1" x14ac:dyDescent="0.2">
      <c r="A98" s="216"/>
      <c r="B98" s="216"/>
      <c r="C98" s="217"/>
      <c r="D98" s="218" t="str">
        <f t="shared" si="10"/>
        <v>Staff and Personnel</v>
      </c>
      <c r="E98" s="142">
        <v>1</v>
      </c>
      <c r="F98" s="374" t="s">
        <v>183</v>
      </c>
      <c r="G98" s="374"/>
      <c r="H98" s="202"/>
      <c r="I98" s="141"/>
      <c r="J98" s="142">
        <v>2</v>
      </c>
      <c r="K98" s="186" t="s">
        <v>32</v>
      </c>
      <c r="L98" s="109"/>
      <c r="M98" s="143"/>
      <c r="N98" s="196"/>
      <c r="O98" s="201">
        <f t="shared" si="11"/>
        <v>0</v>
      </c>
      <c r="P98" s="109"/>
      <c r="Q98" s="484" t="s">
        <v>330</v>
      </c>
      <c r="R98" s="702"/>
      <c r="S98" s="109"/>
      <c r="T98" s="143"/>
    </row>
    <row r="99" spans="1:21" s="200" customFormat="1" ht="20" customHeight="1" x14ac:dyDescent="0.2">
      <c r="A99" s="216"/>
      <c r="B99" s="216"/>
      <c r="C99" s="217"/>
      <c r="D99" s="218" t="str">
        <f t="shared" si="10"/>
        <v>Contractual Services</v>
      </c>
      <c r="E99" s="142">
        <v>4</v>
      </c>
      <c r="F99" s="374" t="s">
        <v>183</v>
      </c>
      <c r="G99" s="374"/>
      <c r="H99" s="202"/>
      <c r="I99" s="141">
        <v>15000</v>
      </c>
      <c r="J99" s="142">
        <v>2</v>
      </c>
      <c r="K99" s="186" t="s">
        <v>32</v>
      </c>
      <c r="L99" s="109"/>
      <c r="M99" s="143"/>
      <c r="N99" s="196"/>
      <c r="O99" s="201">
        <f t="shared" si="11"/>
        <v>30000</v>
      </c>
      <c r="P99" s="109"/>
      <c r="Q99" s="484" t="s">
        <v>331</v>
      </c>
      <c r="R99" s="702"/>
      <c r="S99" s="109"/>
      <c r="T99" s="143"/>
      <c r="U99" s="200">
        <v>20000</v>
      </c>
    </row>
    <row r="100" spans="1:21" s="200" customFormat="1" ht="15" customHeight="1" x14ac:dyDescent="0.2">
      <c r="A100" s="216"/>
      <c r="B100" s="216"/>
      <c r="C100" s="217"/>
      <c r="D100" s="218" t="str">
        <f t="shared" si="10"/>
        <v>Contractual Services</v>
      </c>
      <c r="E100" s="142">
        <v>4</v>
      </c>
      <c r="F100" s="374" t="s">
        <v>183</v>
      </c>
      <c r="G100" s="374"/>
      <c r="H100" s="202"/>
      <c r="I100" s="141">
        <v>20000</v>
      </c>
      <c r="J100" s="142">
        <v>2</v>
      </c>
      <c r="K100" s="186" t="s">
        <v>32</v>
      </c>
      <c r="L100" s="109"/>
      <c r="M100" s="143"/>
      <c r="N100" s="196"/>
      <c r="O100" s="201">
        <f t="shared" si="11"/>
        <v>40000</v>
      </c>
      <c r="P100" s="109"/>
      <c r="Q100" s="484" t="s">
        <v>332</v>
      </c>
      <c r="R100" s="702"/>
      <c r="S100" s="109"/>
      <c r="T100" s="143"/>
    </row>
    <row r="101" spans="1:21" s="200" customFormat="1" ht="18" customHeight="1" x14ac:dyDescent="0.2">
      <c r="A101" s="216"/>
      <c r="B101" s="216"/>
      <c r="C101" s="217"/>
      <c r="D101" s="218" t="str">
        <f t="shared" si="10"/>
        <v>Contractual Services</v>
      </c>
      <c r="E101" s="142">
        <v>4</v>
      </c>
      <c r="F101" s="374" t="s">
        <v>183</v>
      </c>
      <c r="G101" s="374"/>
      <c r="H101" s="202"/>
      <c r="I101" s="141">
        <v>20000</v>
      </c>
      <c r="J101" s="142">
        <v>2</v>
      </c>
      <c r="K101" s="186" t="s">
        <v>32</v>
      </c>
      <c r="L101" s="109"/>
      <c r="M101" s="143"/>
      <c r="N101" s="196"/>
      <c r="O101" s="201">
        <f t="shared" si="11"/>
        <v>40000</v>
      </c>
      <c r="P101" s="109"/>
      <c r="Q101" s="484" t="s">
        <v>333</v>
      </c>
      <c r="R101" s="702"/>
      <c r="S101" s="109"/>
      <c r="T101" s="143"/>
    </row>
    <row r="102" spans="1:21" s="200" customFormat="1" ht="15" customHeight="1" x14ac:dyDescent="0.2">
      <c r="A102" s="216"/>
      <c r="B102" s="216"/>
      <c r="C102" s="217"/>
      <c r="D102" s="218" t="str">
        <f t="shared" si="10"/>
        <v/>
      </c>
      <c r="E102" s="142"/>
      <c r="F102" s="374"/>
      <c r="G102" s="374"/>
      <c r="H102" s="202"/>
      <c r="I102" s="141"/>
      <c r="J102" s="142"/>
      <c r="K102" s="186" t="s">
        <v>32</v>
      </c>
      <c r="L102" s="109"/>
      <c r="M102" s="143"/>
      <c r="N102" s="196"/>
      <c r="O102" s="201">
        <f t="shared" si="11"/>
        <v>0</v>
      </c>
      <c r="P102" s="109"/>
      <c r="Q102" s="121"/>
      <c r="R102" s="702"/>
      <c r="S102" s="109"/>
      <c r="T102" s="143"/>
    </row>
    <row r="103" spans="1:21" s="200" customFormat="1" ht="17" customHeight="1" x14ac:dyDescent="0.2">
      <c r="A103" s="216"/>
      <c r="B103" s="216"/>
      <c r="C103" s="217"/>
      <c r="D103" s="218"/>
      <c r="E103" s="142"/>
      <c r="F103" s="374"/>
      <c r="G103" s="374"/>
      <c r="H103" s="202"/>
      <c r="I103" s="141"/>
      <c r="J103" s="142"/>
      <c r="K103" s="186"/>
      <c r="L103" s="109"/>
      <c r="M103" s="143"/>
      <c r="N103" s="196"/>
      <c r="O103" s="201"/>
      <c r="P103" s="109"/>
      <c r="Q103" s="121"/>
      <c r="R103" s="703"/>
      <c r="S103" s="109"/>
      <c r="T103" s="143"/>
    </row>
    <row r="104" spans="1:21" s="200" customFormat="1" ht="15" customHeight="1" x14ac:dyDescent="0.2">
      <c r="A104" s="216"/>
      <c r="B104" s="216"/>
      <c r="C104" s="217"/>
      <c r="D104" s="219"/>
      <c r="E104" s="142"/>
      <c r="F104" s="374"/>
      <c r="G104" s="374"/>
      <c r="H104" s="202"/>
      <c r="I104" s="141"/>
      <c r="J104" s="142"/>
      <c r="K104" s="186"/>
      <c r="L104" s="109"/>
      <c r="M104" s="143"/>
      <c r="N104" s="196"/>
      <c r="O104" s="201"/>
      <c r="P104" s="109"/>
      <c r="Q104" s="121"/>
      <c r="R104" s="465"/>
      <c r="S104" s="109"/>
      <c r="T104" s="143"/>
    </row>
    <row r="105" spans="1:21" s="200" customFormat="1" ht="15" customHeight="1" collapsed="1" x14ac:dyDescent="0.2">
      <c r="A105" s="406"/>
      <c r="B105" s="110"/>
      <c r="C105" s="111"/>
      <c r="D105" s="112" t="s">
        <v>286</v>
      </c>
      <c r="E105" s="112"/>
      <c r="F105" s="112"/>
      <c r="G105" s="112"/>
      <c r="H105" s="150"/>
      <c r="I105" s="131"/>
      <c r="J105" s="112"/>
      <c r="K105" s="167"/>
      <c r="L105" s="113">
        <v>56250</v>
      </c>
      <c r="M105" s="113">
        <f>Q105</f>
        <v>0</v>
      </c>
      <c r="N105" s="112"/>
      <c r="O105" s="113">
        <f>SUM(O97:O104)</f>
        <v>190000</v>
      </c>
      <c r="P105" s="113">
        <f>O105+L105</f>
        <v>246250</v>
      </c>
      <c r="Q105" s="123"/>
      <c r="R105" s="464"/>
      <c r="S105" s="113">
        <v>56250</v>
      </c>
      <c r="T105" s="113"/>
    </row>
    <row r="106" spans="1:21" s="200" customFormat="1" ht="14" customHeight="1" x14ac:dyDescent="0.2">
      <c r="A106" s="684" t="s">
        <v>293</v>
      </c>
      <c r="B106" s="685"/>
      <c r="C106" s="685"/>
      <c r="D106" s="685"/>
      <c r="E106" s="685"/>
      <c r="F106" s="685"/>
      <c r="G106" s="685"/>
      <c r="H106" s="685"/>
      <c r="I106" s="685"/>
      <c r="J106" s="685"/>
      <c r="K106" s="685"/>
      <c r="L106" s="685"/>
      <c r="M106" s="685"/>
      <c r="N106" s="685"/>
      <c r="O106" s="685"/>
      <c r="P106" s="685"/>
      <c r="Q106" s="686"/>
      <c r="R106" s="468"/>
      <c r="S106" s="397"/>
      <c r="T106" s="397"/>
    </row>
    <row r="107" spans="1:21" s="200" customFormat="1" ht="16" customHeight="1" x14ac:dyDescent="0.2">
      <c r="A107" s="216"/>
      <c r="B107" s="216"/>
      <c r="C107" s="217"/>
      <c r="D107" s="218" t="str">
        <f t="shared" ref="D107:D112" si="12">IF(E107=1,"Staff and Personnel",IF(E107=2,"Supplies, Commodities, Materials",IF(E107=3,"Eqipment, Vehicles, and Furnitures",IF(E107=4,"Contractual Services",IF(E107=5,"Travel",IF(E107=6,"Transfers and Grant to Counterparts",IF(E107=7,"General Operating and Other Direct Cost", "")))))))</f>
        <v/>
      </c>
      <c r="E107" s="142"/>
      <c r="F107" s="374"/>
      <c r="G107" s="374"/>
      <c r="H107" s="202"/>
      <c r="I107" s="141"/>
      <c r="J107" s="142"/>
      <c r="K107" s="186" t="s">
        <v>32</v>
      </c>
      <c r="L107" s="109"/>
      <c r="M107" s="143"/>
      <c r="N107" s="196"/>
      <c r="O107" s="201">
        <f t="shared" ref="O107:O112" si="13">J107*I107</f>
        <v>0</v>
      </c>
      <c r="P107" s="109"/>
      <c r="Q107" s="121"/>
      <c r="R107" s="121"/>
      <c r="S107" s="109"/>
      <c r="T107" s="143"/>
      <c r="U107" s="200">
        <v>30000</v>
      </c>
    </row>
    <row r="108" spans="1:21" s="200" customFormat="1" ht="16" customHeight="1" x14ac:dyDescent="0.2">
      <c r="A108" s="216"/>
      <c r="B108" s="216"/>
      <c r="C108" s="217"/>
      <c r="D108" s="218" t="str">
        <f t="shared" si="12"/>
        <v/>
      </c>
      <c r="E108" s="142"/>
      <c r="F108" s="374"/>
      <c r="G108" s="374"/>
      <c r="H108" s="202"/>
      <c r="I108" s="141"/>
      <c r="J108" s="142"/>
      <c r="K108" s="186" t="s">
        <v>32</v>
      </c>
      <c r="L108" s="109"/>
      <c r="M108" s="143"/>
      <c r="N108" s="196"/>
      <c r="O108" s="201">
        <f t="shared" si="13"/>
        <v>0</v>
      </c>
      <c r="P108" s="109"/>
      <c r="Q108" s="121"/>
      <c r="R108" s="121"/>
      <c r="S108" s="109"/>
      <c r="T108" s="143"/>
    </row>
    <row r="109" spans="1:21" s="200" customFormat="1" ht="16" customHeight="1" x14ac:dyDescent="0.2">
      <c r="A109" s="216"/>
      <c r="B109" s="216"/>
      <c r="C109" s="217"/>
      <c r="D109" s="218" t="str">
        <f t="shared" si="12"/>
        <v/>
      </c>
      <c r="E109" s="142"/>
      <c r="F109" s="374"/>
      <c r="G109" s="374"/>
      <c r="H109" s="202"/>
      <c r="I109" s="141"/>
      <c r="J109" s="142"/>
      <c r="K109" s="186" t="s">
        <v>32</v>
      </c>
      <c r="L109" s="109"/>
      <c r="M109" s="143"/>
      <c r="N109" s="196"/>
      <c r="O109" s="201">
        <f t="shared" si="13"/>
        <v>0</v>
      </c>
      <c r="P109" s="109"/>
      <c r="Q109" s="121"/>
      <c r="R109" s="121"/>
      <c r="S109" s="109"/>
      <c r="T109" s="143"/>
      <c r="U109" s="200">
        <v>20000</v>
      </c>
    </row>
    <row r="110" spans="1:21" s="200" customFormat="1" ht="15" hidden="1" customHeight="1" x14ac:dyDescent="0.2">
      <c r="A110" s="216"/>
      <c r="B110" s="216"/>
      <c r="C110" s="217"/>
      <c r="D110" s="218" t="str">
        <f t="shared" si="12"/>
        <v/>
      </c>
      <c r="E110" s="142"/>
      <c r="F110" s="374"/>
      <c r="G110" s="374"/>
      <c r="H110" s="202"/>
      <c r="I110" s="141"/>
      <c r="J110" s="142"/>
      <c r="K110" s="186"/>
      <c r="L110" s="109"/>
      <c r="M110" s="143"/>
      <c r="N110" s="196"/>
      <c r="O110" s="201">
        <f t="shared" si="13"/>
        <v>0</v>
      </c>
      <c r="P110" s="109"/>
      <c r="Q110" s="121"/>
      <c r="R110" s="465"/>
      <c r="S110" s="109"/>
      <c r="T110" s="143"/>
    </row>
    <row r="111" spans="1:21" s="200" customFormat="1" ht="16" hidden="1" customHeight="1" x14ac:dyDescent="0.2">
      <c r="A111" s="216"/>
      <c r="B111" s="216"/>
      <c r="C111" s="217"/>
      <c r="D111" s="218" t="str">
        <f t="shared" si="12"/>
        <v/>
      </c>
      <c r="E111" s="142"/>
      <c r="F111" s="374"/>
      <c r="G111" s="374"/>
      <c r="H111" s="202"/>
      <c r="I111" s="141"/>
      <c r="J111" s="142"/>
      <c r="K111" s="186"/>
      <c r="L111" s="109"/>
      <c r="M111" s="143"/>
      <c r="N111" s="196"/>
      <c r="O111" s="201">
        <f t="shared" si="13"/>
        <v>0</v>
      </c>
      <c r="P111" s="109"/>
      <c r="Q111" s="121"/>
      <c r="R111" s="465"/>
      <c r="S111" s="109"/>
      <c r="T111" s="143"/>
    </row>
    <row r="112" spans="1:21" s="200" customFormat="1" ht="15" hidden="1" customHeight="1" x14ac:dyDescent="0.2">
      <c r="A112" s="216"/>
      <c r="B112" s="216"/>
      <c r="C112" s="217"/>
      <c r="D112" s="218" t="str">
        <f t="shared" si="12"/>
        <v/>
      </c>
      <c r="E112" s="142"/>
      <c r="F112" s="374"/>
      <c r="G112" s="374"/>
      <c r="H112" s="202"/>
      <c r="I112" s="141"/>
      <c r="J112" s="142"/>
      <c r="K112" s="186"/>
      <c r="L112" s="109"/>
      <c r="M112" s="143"/>
      <c r="N112" s="196"/>
      <c r="O112" s="201">
        <f t="shared" si="13"/>
        <v>0</v>
      </c>
      <c r="P112" s="109"/>
      <c r="Q112" s="121"/>
      <c r="R112" s="465"/>
      <c r="S112" s="109"/>
      <c r="T112" s="143"/>
    </row>
    <row r="113" spans="1:20" s="200" customFormat="1" ht="12" hidden="1" customHeight="1" x14ac:dyDescent="0.2">
      <c r="A113" s="216"/>
      <c r="B113" s="216"/>
      <c r="C113" s="217"/>
      <c r="D113" s="218"/>
      <c r="E113" s="142"/>
      <c r="F113" s="374"/>
      <c r="G113" s="374"/>
      <c r="H113" s="202"/>
      <c r="I113" s="141"/>
      <c r="J113" s="142"/>
      <c r="K113" s="186"/>
      <c r="L113" s="109"/>
      <c r="M113" s="143"/>
      <c r="N113" s="196"/>
      <c r="O113" s="201"/>
      <c r="P113" s="109"/>
      <c r="Q113" s="121"/>
      <c r="R113" s="465"/>
      <c r="S113" s="109"/>
      <c r="T113" s="143"/>
    </row>
    <row r="114" spans="1:20" s="200" customFormat="1" ht="15" hidden="1" customHeight="1" x14ac:dyDescent="0.2">
      <c r="A114" s="216"/>
      <c r="B114" s="216"/>
      <c r="C114" s="217"/>
      <c r="D114" s="219"/>
      <c r="E114" s="142"/>
      <c r="F114" s="374"/>
      <c r="G114" s="374"/>
      <c r="H114" s="202"/>
      <c r="I114" s="141"/>
      <c r="J114" s="142"/>
      <c r="K114" s="186"/>
      <c r="L114" s="109"/>
      <c r="M114" s="143"/>
      <c r="N114" s="196"/>
      <c r="O114" s="201"/>
      <c r="P114" s="109"/>
      <c r="Q114" s="121"/>
      <c r="R114" s="465"/>
      <c r="S114" s="109"/>
      <c r="T114" s="143"/>
    </row>
    <row r="115" spans="1:20" s="200" customFormat="1" ht="15" customHeight="1" collapsed="1" x14ac:dyDescent="0.2">
      <c r="A115" s="406"/>
      <c r="B115" s="110"/>
      <c r="C115" s="111"/>
      <c r="D115" s="112" t="s">
        <v>287</v>
      </c>
      <c r="E115" s="112"/>
      <c r="F115" s="112"/>
      <c r="G115" s="112"/>
      <c r="H115" s="150"/>
      <c r="I115" s="131"/>
      <c r="J115" s="112"/>
      <c r="K115" s="167"/>
      <c r="L115" s="113">
        <v>55500</v>
      </c>
      <c r="M115" s="113">
        <f>Q115</f>
        <v>0</v>
      </c>
      <c r="N115" s="112"/>
      <c r="O115" s="113">
        <f>SUM(O107:O114)</f>
        <v>0</v>
      </c>
      <c r="P115" s="113">
        <f>O115+L115</f>
        <v>55500</v>
      </c>
      <c r="Q115" s="123"/>
      <c r="R115" s="464"/>
      <c r="S115" s="113">
        <v>55500</v>
      </c>
      <c r="T115" s="113"/>
    </row>
    <row r="116" spans="1:20" s="200" customFormat="1" ht="14" customHeight="1" x14ac:dyDescent="0.2">
      <c r="A116" s="684" t="s">
        <v>289</v>
      </c>
      <c r="B116" s="685"/>
      <c r="C116" s="685"/>
      <c r="D116" s="685"/>
      <c r="E116" s="685"/>
      <c r="F116" s="685"/>
      <c r="G116" s="685"/>
      <c r="H116" s="685"/>
      <c r="I116" s="685"/>
      <c r="J116" s="685"/>
      <c r="K116" s="685"/>
      <c r="L116" s="685"/>
      <c r="M116" s="685"/>
      <c r="N116" s="685"/>
      <c r="O116" s="685"/>
      <c r="P116" s="685"/>
      <c r="Q116" s="686"/>
      <c r="R116" s="468"/>
      <c r="S116" s="397"/>
      <c r="T116" s="397"/>
    </row>
    <row r="117" spans="1:20" s="200" customFormat="1" ht="141" customHeight="1" x14ac:dyDescent="0.2">
      <c r="A117" s="216"/>
      <c r="B117" s="216"/>
      <c r="C117" s="217"/>
      <c r="D117" s="218" t="str">
        <f>IF(E117=1,"Staff and Personnel",IF(E117=2,"Supplies, Commodities, Materials",IF(E117=3,"Eqipment, Vehicles, and Furnitures",IF(E117=4,"Contractual Services",IF(E117=5,"Travel",IF(E117=6,"Transfers and Grant to Counterparts",IF(E117=7,"General Operating and Other Direct Cost", "")))))))</f>
        <v>Contractual Services</v>
      </c>
      <c r="E117" s="142">
        <v>4</v>
      </c>
      <c r="F117" s="374" t="s">
        <v>183</v>
      </c>
      <c r="G117" s="377" t="s">
        <v>313</v>
      </c>
      <c r="H117" s="202"/>
      <c r="I117" s="141">
        <v>30000</v>
      </c>
      <c r="J117" s="142">
        <v>2</v>
      </c>
      <c r="K117" s="186" t="s">
        <v>32</v>
      </c>
      <c r="L117" s="109"/>
      <c r="M117" s="143"/>
      <c r="N117" s="196"/>
      <c r="O117" s="201">
        <f>J117*I117</f>
        <v>60000</v>
      </c>
      <c r="P117" s="109"/>
      <c r="Q117" s="121" t="s">
        <v>336</v>
      </c>
      <c r="R117" s="465" t="s">
        <v>428</v>
      </c>
      <c r="S117" s="109"/>
      <c r="T117" s="143"/>
    </row>
    <row r="118" spans="1:20" s="200" customFormat="1" ht="15" customHeight="1" x14ac:dyDescent="0.2">
      <c r="A118" s="216"/>
      <c r="B118" s="216"/>
      <c r="C118" s="217"/>
      <c r="D118" s="219" t="str">
        <f>IF(E118=1,"Staff and Personnel",IF(E118=2,"Supplies, Commodities, Materials",IF(E118=3,"Eqipment, Vehicles, and Furnitures",IF(E118=4,"Contractual Services",IF(E118=5,"Travel",IF(E118=6,"Transfers and Grant to Counterparts",IF(E118=7,"General Operating and Other Direct Cost", "")))))))</f>
        <v/>
      </c>
      <c r="E118" s="142"/>
      <c r="F118" s="374"/>
      <c r="G118" s="374"/>
      <c r="H118" s="202"/>
      <c r="I118" s="141"/>
      <c r="J118" s="142"/>
      <c r="K118" s="186"/>
      <c r="L118" s="109"/>
      <c r="M118" s="143"/>
      <c r="N118" s="196"/>
      <c r="O118" s="201">
        <f t="shared" ref="O118" si="14">I118*H118</f>
        <v>0</v>
      </c>
      <c r="P118" s="109"/>
      <c r="Q118" s="121" t="s">
        <v>78</v>
      </c>
      <c r="R118" s="465"/>
      <c r="S118" s="109"/>
      <c r="T118" s="143"/>
    </row>
    <row r="119" spans="1:20" s="200" customFormat="1" ht="15" customHeight="1" collapsed="1" x14ac:dyDescent="0.2">
      <c r="A119" s="406"/>
      <c r="B119" s="110"/>
      <c r="C119" s="111"/>
      <c r="D119" s="112" t="s">
        <v>288</v>
      </c>
      <c r="E119" s="112"/>
      <c r="F119" s="112"/>
      <c r="G119" s="112"/>
      <c r="H119" s="150"/>
      <c r="I119" s="131"/>
      <c r="J119" s="112"/>
      <c r="K119" s="167"/>
      <c r="L119" s="113">
        <v>30000</v>
      </c>
      <c r="M119" s="113">
        <f>Q119</f>
        <v>0</v>
      </c>
      <c r="N119" s="112"/>
      <c r="O119" s="113">
        <f>SUM(O117:O118)</f>
        <v>60000</v>
      </c>
      <c r="P119" s="113">
        <f>O119+L119</f>
        <v>90000</v>
      </c>
      <c r="Q119" s="123"/>
      <c r="R119" s="464"/>
      <c r="S119" s="113">
        <v>30000</v>
      </c>
      <c r="T119" s="113"/>
    </row>
    <row r="120" spans="1:20" s="200" customFormat="1" ht="15" x14ac:dyDescent="0.2">
      <c r="A120" s="407"/>
      <c r="B120" s="144"/>
      <c r="C120" s="145"/>
      <c r="D120" s="114" t="s">
        <v>82</v>
      </c>
      <c r="E120" s="114"/>
      <c r="F120" s="114"/>
      <c r="G120" s="114"/>
      <c r="H120" s="151"/>
      <c r="I120" s="132"/>
      <c r="J120" s="114"/>
      <c r="K120" s="168"/>
      <c r="L120" s="115">
        <v>331500</v>
      </c>
      <c r="M120" s="115">
        <f>Q120</f>
        <v>0</v>
      </c>
      <c r="N120" s="114"/>
      <c r="O120" s="115">
        <f>O95+O105+O119+O115+O87</f>
        <v>355000</v>
      </c>
      <c r="P120" s="115">
        <f>P95+P105+P119+P115+P87</f>
        <v>686500</v>
      </c>
      <c r="Q120" s="124"/>
      <c r="R120" s="466"/>
      <c r="S120" s="115">
        <v>331500</v>
      </c>
      <c r="T120" s="115"/>
    </row>
    <row r="121" spans="1:20" s="200" customFormat="1" ht="14" customHeight="1" x14ac:dyDescent="0.2">
      <c r="A121" s="681" t="s">
        <v>295</v>
      </c>
      <c r="B121" s="682"/>
      <c r="C121" s="682"/>
      <c r="D121" s="682"/>
      <c r="E121" s="682"/>
      <c r="F121" s="682"/>
      <c r="G121" s="682"/>
      <c r="H121" s="682"/>
      <c r="I121" s="682"/>
      <c r="J121" s="682"/>
      <c r="K121" s="682"/>
      <c r="L121" s="682"/>
      <c r="M121" s="682"/>
      <c r="N121" s="682"/>
      <c r="O121" s="682"/>
      <c r="P121" s="682"/>
      <c r="Q121" s="683"/>
      <c r="R121" s="462"/>
      <c r="S121" s="107"/>
      <c r="T121" s="107"/>
    </row>
    <row r="122" spans="1:20" s="200" customFormat="1" ht="14" customHeight="1" x14ac:dyDescent="0.2">
      <c r="A122" s="684" t="s">
        <v>337</v>
      </c>
      <c r="B122" s="685"/>
      <c r="C122" s="685"/>
      <c r="D122" s="685"/>
      <c r="E122" s="685"/>
      <c r="F122" s="685"/>
      <c r="G122" s="685"/>
      <c r="H122" s="685"/>
      <c r="I122" s="685"/>
      <c r="J122" s="685"/>
      <c r="K122" s="685"/>
      <c r="L122" s="685"/>
      <c r="M122" s="685"/>
      <c r="N122" s="685"/>
      <c r="O122" s="685"/>
      <c r="P122" s="685"/>
      <c r="Q122" s="686"/>
      <c r="R122" s="468"/>
      <c r="S122" s="397"/>
      <c r="T122" s="397"/>
    </row>
    <row r="123" spans="1:20" s="200" customFormat="1" ht="39" customHeight="1" x14ac:dyDescent="0.2">
      <c r="A123" s="216"/>
      <c r="B123" s="216"/>
      <c r="C123" s="217"/>
      <c r="D123" s="218" t="str">
        <f>IF(E123=1,"Staff and Personnel",IF(E123=2,"Supplies, Commodities, Materials",IF(E123=3,"Eqipment, Vehicles, and Furnitures",IF(E123=4,"Contractual Services",IF(E123=5,"Travel",IF(E123=6,"Transfers and Grant to Counterparts",IF(E123=7,"General Operating and Other Direct Cost", "")))))))</f>
        <v>Contractual Services</v>
      </c>
      <c r="E123" s="142">
        <v>4</v>
      </c>
      <c r="F123" s="374" t="s">
        <v>183</v>
      </c>
      <c r="G123" s="374" t="s">
        <v>339</v>
      </c>
      <c r="H123" s="202">
        <v>1</v>
      </c>
      <c r="I123" s="141">
        <v>250000</v>
      </c>
      <c r="J123" s="142">
        <v>1</v>
      </c>
      <c r="K123" s="186" t="s">
        <v>32</v>
      </c>
      <c r="L123" s="109"/>
      <c r="M123" s="143"/>
      <c r="N123" s="196"/>
      <c r="O123" s="201">
        <f>I123</f>
        <v>250000</v>
      </c>
      <c r="P123" s="109"/>
      <c r="Q123" s="122" t="s">
        <v>400</v>
      </c>
      <c r="R123" s="471" t="s">
        <v>429</v>
      </c>
      <c r="S123" s="109"/>
      <c r="T123" s="143"/>
    </row>
    <row r="124" spans="1:20" s="200" customFormat="1" ht="15" customHeight="1" x14ac:dyDescent="0.2">
      <c r="A124" s="216"/>
      <c r="B124" s="216"/>
      <c r="C124" s="217"/>
      <c r="D124" s="218" t="str">
        <f>IF(E124=1,"Staff and Personnel",IF(E124=2,"Supplies, Commodities, Materials",IF(E124=3,"Eqipment, Vehicles, and Furnitures",IF(E124=4,"Contractual Services",IF(E124=5,"Travel",IF(E124=6,"Transfers and Grant to Counterparts",IF(E124=7,"General Operating and Other Direct Cost", "")))))))</f>
        <v/>
      </c>
      <c r="E124" s="142"/>
      <c r="F124" s="374"/>
      <c r="G124" s="374"/>
      <c r="H124" s="202">
        <v>1</v>
      </c>
      <c r="I124" s="141"/>
      <c r="J124" s="142"/>
      <c r="K124" s="186"/>
      <c r="L124" s="109"/>
      <c r="M124" s="143"/>
      <c r="N124" s="196"/>
      <c r="O124" s="201">
        <f t="shared" ref="O124" si="15">I124*H124</f>
        <v>0</v>
      </c>
      <c r="P124" s="109"/>
      <c r="Q124" s="122"/>
      <c r="R124" s="471"/>
      <c r="S124" s="109"/>
      <c r="T124" s="143"/>
    </row>
    <row r="125" spans="1:20" s="200" customFormat="1" ht="15" customHeight="1" collapsed="1" x14ac:dyDescent="0.2">
      <c r="A125" s="406"/>
      <c r="B125" s="110"/>
      <c r="C125" s="111"/>
      <c r="D125" s="112" t="s">
        <v>37</v>
      </c>
      <c r="E125" s="112"/>
      <c r="F125" s="112"/>
      <c r="G125" s="112"/>
      <c r="H125" s="150"/>
      <c r="I125" s="131"/>
      <c r="J125" s="112"/>
      <c r="K125" s="167"/>
      <c r="L125" s="113">
        <v>200000</v>
      </c>
      <c r="M125" s="113">
        <f>Q125</f>
        <v>0</v>
      </c>
      <c r="N125" s="112"/>
      <c r="O125" s="113">
        <f>SUM(O123:O124)</f>
        <v>250000</v>
      </c>
      <c r="P125" s="113">
        <f>O125+L125</f>
        <v>450000</v>
      </c>
      <c r="Q125" s="123"/>
      <c r="R125" s="464"/>
      <c r="S125" s="113">
        <v>200000</v>
      </c>
      <c r="T125" s="113"/>
    </row>
    <row r="126" spans="1:20" s="200" customFormat="1" ht="14" customHeight="1" x14ac:dyDescent="0.2">
      <c r="A126" s="684" t="s">
        <v>292</v>
      </c>
      <c r="B126" s="685"/>
      <c r="C126" s="685"/>
      <c r="D126" s="685"/>
      <c r="E126" s="685"/>
      <c r="F126" s="685"/>
      <c r="G126" s="685"/>
      <c r="H126" s="685"/>
      <c r="I126" s="685"/>
      <c r="J126" s="685"/>
      <c r="K126" s="685"/>
      <c r="L126" s="685"/>
      <c r="M126" s="685"/>
      <c r="N126" s="685"/>
      <c r="O126" s="685"/>
      <c r="P126" s="685"/>
      <c r="Q126" s="686"/>
      <c r="R126" s="468"/>
      <c r="S126" s="397"/>
      <c r="T126" s="397"/>
    </row>
    <row r="127" spans="1:20" s="200" customFormat="1" ht="28" customHeight="1" x14ac:dyDescent="0.2">
      <c r="A127" s="216"/>
      <c r="B127" s="216"/>
      <c r="C127" s="217"/>
      <c r="D127" s="218" t="str">
        <f>IF(E127=1,"Staff and Personnel",IF(E127=2,"Supplies, Commodities, Materials",IF(E127=3,"Eqipment, Vehicles, and Furnitures",IF(E127=4,"Contractual Services",IF(E127=5,"Travel",IF(E127=6,"Transfers and Grant to Counterparts",IF(E127=7,"General Operating and Other Direct Cost", "")))))))</f>
        <v>Contractual Services</v>
      </c>
      <c r="E127" s="142">
        <v>4</v>
      </c>
      <c r="F127" s="374" t="s">
        <v>183</v>
      </c>
      <c r="G127" s="374" t="s">
        <v>340</v>
      </c>
      <c r="H127" s="202">
        <v>1</v>
      </c>
      <c r="I127" s="141">
        <v>50000</v>
      </c>
      <c r="J127" s="142">
        <v>1</v>
      </c>
      <c r="K127" s="186" t="s">
        <v>32</v>
      </c>
      <c r="L127" s="109"/>
      <c r="M127" s="143"/>
      <c r="N127" s="196"/>
      <c r="O127" s="201">
        <f>I127</f>
        <v>50000</v>
      </c>
      <c r="P127" s="109"/>
      <c r="Q127" s="122" t="s">
        <v>400</v>
      </c>
      <c r="R127" s="704" t="s">
        <v>430</v>
      </c>
      <c r="S127" s="109"/>
      <c r="T127" s="143"/>
    </row>
    <row r="128" spans="1:20" s="200" customFormat="1" ht="25" customHeight="1" x14ac:dyDescent="0.2">
      <c r="A128" s="216"/>
      <c r="B128" s="216"/>
      <c r="C128" s="217"/>
      <c r="D128" s="218" t="str">
        <f>IF(E128=1,"Staff and Personnel",IF(E128=2,"Supplies, Commodities, Materials",IF(E128=3,"Eqipment, Vehicles, and Furnitures",IF(E128=4,"Contractual Services",IF(E128=5,"Travel",IF(E128=6,"Transfers and Grant to Counterparts",IF(E128=7,"General Operating and Other Direct Cost", "")))))))</f>
        <v/>
      </c>
      <c r="E128" s="142"/>
      <c r="F128" s="374"/>
      <c r="G128" s="374"/>
      <c r="H128" s="202"/>
      <c r="I128" s="141"/>
      <c r="J128" s="142"/>
      <c r="K128" s="186"/>
      <c r="L128" s="109"/>
      <c r="M128" s="143"/>
      <c r="N128" s="196"/>
      <c r="O128" s="201"/>
      <c r="P128" s="109"/>
      <c r="Q128" s="122"/>
      <c r="R128" s="705"/>
      <c r="S128" s="109"/>
      <c r="T128" s="143"/>
    </row>
    <row r="129" spans="1:20" s="200" customFormat="1" ht="28" hidden="1" customHeight="1" x14ac:dyDescent="0.2">
      <c r="A129" s="216"/>
      <c r="B129" s="216"/>
      <c r="C129" s="217"/>
      <c r="D129" s="218" t="str">
        <f>IF(E129=1,"Staff and Personnel",IF(E129=2,"Supplies, Commodities, Materials",IF(E129=3,"Eqipment, Vehicles, and Furnitures",IF(E129=4,"Contractual Services",IF(E129=5,"Travel",IF(E129=6,"Transfers and Grant to Counterparts",IF(E129=7,"General Operating and Other Direct Cost", "")))))))</f>
        <v/>
      </c>
      <c r="E129" s="142"/>
      <c r="F129" s="374"/>
      <c r="G129" s="374"/>
      <c r="H129" s="202"/>
      <c r="I129" s="141"/>
      <c r="J129" s="142"/>
      <c r="K129" s="186"/>
      <c r="L129" s="109"/>
      <c r="M129" s="143"/>
      <c r="N129" s="196"/>
      <c r="O129" s="201"/>
      <c r="P129" s="109"/>
      <c r="Q129" s="122"/>
      <c r="R129" s="471"/>
      <c r="S129" s="109"/>
      <c r="T129" s="143"/>
    </row>
    <row r="130" spans="1:20" s="200" customFormat="1" ht="28" hidden="1" customHeight="1" x14ac:dyDescent="0.2">
      <c r="A130" s="216"/>
      <c r="B130" s="216"/>
      <c r="C130" s="217"/>
      <c r="D130" s="218" t="str">
        <f>IF(E130=1,"Staff and Personnel",IF(E130=2,"Supplies, Commodities, Materials",IF(E130=3,"Eqipment, Vehicles, and Furnitures",IF(E130=4,"Contractual Services",IF(E130=5,"Travel",IF(E130=6,"Transfers and Grant to Counterparts",IF(E130=7,"General Operating and Other Direct Cost", "")))))))</f>
        <v/>
      </c>
      <c r="E130" s="142"/>
      <c r="F130" s="374"/>
      <c r="G130" s="374"/>
      <c r="H130" s="202"/>
      <c r="I130" s="141"/>
      <c r="J130" s="142"/>
      <c r="K130" s="186"/>
      <c r="L130" s="109"/>
      <c r="M130" s="143"/>
      <c r="N130" s="196"/>
      <c r="O130" s="201"/>
      <c r="P130" s="109"/>
      <c r="Q130" s="122"/>
      <c r="R130" s="471"/>
      <c r="S130" s="109"/>
      <c r="T130" s="143"/>
    </row>
    <row r="131" spans="1:20" s="200" customFormat="1" ht="15" customHeight="1" collapsed="1" x14ac:dyDescent="0.2">
      <c r="A131" s="406"/>
      <c r="B131" s="110"/>
      <c r="C131" s="111"/>
      <c r="D131" s="112" t="s">
        <v>85</v>
      </c>
      <c r="E131" s="112"/>
      <c r="F131" s="112"/>
      <c r="G131" s="112"/>
      <c r="H131" s="150"/>
      <c r="I131" s="131"/>
      <c r="J131" s="112"/>
      <c r="K131" s="167"/>
      <c r="L131" s="113">
        <v>300000</v>
      </c>
      <c r="M131" s="113">
        <f>Q131</f>
        <v>0</v>
      </c>
      <c r="N131" s="112"/>
      <c r="O131" s="113">
        <f>SUM(O127:O130)</f>
        <v>50000</v>
      </c>
      <c r="P131" s="113">
        <f>O131+L131</f>
        <v>350000</v>
      </c>
      <c r="Q131" s="123"/>
      <c r="R131" s="464"/>
      <c r="S131" s="113">
        <v>300000</v>
      </c>
      <c r="T131" s="113"/>
    </row>
    <row r="132" spans="1:20" s="200" customFormat="1" ht="14" customHeight="1" x14ac:dyDescent="0.2">
      <c r="A132" s="684" t="s">
        <v>341</v>
      </c>
      <c r="B132" s="685"/>
      <c r="C132" s="685"/>
      <c r="D132" s="685"/>
      <c r="E132" s="685"/>
      <c r="F132" s="685"/>
      <c r="G132" s="685"/>
      <c r="H132" s="685"/>
      <c r="I132" s="685"/>
      <c r="J132" s="685"/>
      <c r="K132" s="685"/>
      <c r="L132" s="685"/>
      <c r="M132" s="685"/>
      <c r="N132" s="685"/>
      <c r="O132" s="685"/>
      <c r="P132" s="685"/>
      <c r="Q132" s="686"/>
      <c r="R132" s="468"/>
      <c r="S132" s="397"/>
      <c r="T132" s="397"/>
    </row>
    <row r="133" spans="1:20" s="200" customFormat="1" ht="42" customHeight="1" x14ac:dyDescent="0.2">
      <c r="A133" s="216"/>
      <c r="B133" s="216"/>
      <c r="C133" s="217"/>
      <c r="D133" s="218" t="str">
        <f>IF(E133=1,"Staff and Personnel",IF(E133=2,"Supplies, Commodities, Materials",IF(E133=3,"Eqipment, Vehicles, and Furnitures",IF(E133=4,"Contractual Services",IF(E133=5,"Travel",IF(E133=6,"Transfers and Grant to Counterparts",IF(E133=7,"General Operating and Other Direct Cost", "")))))))</f>
        <v>Contractual Services</v>
      </c>
      <c r="E133" s="142">
        <v>4</v>
      </c>
      <c r="F133" s="374" t="s">
        <v>183</v>
      </c>
      <c r="G133" s="374" t="s">
        <v>339</v>
      </c>
      <c r="H133" s="202">
        <v>1</v>
      </c>
      <c r="I133" s="141">
        <v>300000</v>
      </c>
      <c r="J133" s="142">
        <v>1</v>
      </c>
      <c r="K133" s="186" t="s">
        <v>32</v>
      </c>
      <c r="L133" s="109"/>
      <c r="M133" s="143"/>
      <c r="N133" s="196"/>
      <c r="O133" s="201">
        <f>J133*I133</f>
        <v>300000</v>
      </c>
      <c r="P133" s="109"/>
      <c r="Q133" s="122" t="s">
        <v>400</v>
      </c>
      <c r="R133" s="471" t="s">
        <v>431</v>
      </c>
      <c r="S133" s="109"/>
      <c r="T133" s="143"/>
    </row>
    <row r="134" spans="1:20" s="200" customFormat="1" ht="15" customHeight="1" x14ac:dyDescent="0.2">
      <c r="A134" s="216"/>
      <c r="B134" s="216"/>
      <c r="C134" s="217"/>
      <c r="D134" s="218" t="str">
        <f>IF(E134=1,"Staff and Personnel",IF(E134=2,"Supplies, Commodities, Materials",IF(E134=3,"Eqipment, Vehicles, and Furnitures",IF(E134=4,"Contractual Services",IF(E134=5,"Travel",IF(E134=6,"Transfers and Grant to Counterparts",IF(E134=7,"General Operating and Other Direct Cost", "")))))))</f>
        <v/>
      </c>
      <c r="E134" s="142"/>
      <c r="F134" s="374"/>
      <c r="G134" s="374"/>
      <c r="H134" s="202"/>
      <c r="I134" s="141"/>
      <c r="J134" s="142"/>
      <c r="K134" s="186"/>
      <c r="L134" s="109"/>
      <c r="M134" s="143"/>
      <c r="N134" s="196"/>
      <c r="O134" s="201"/>
      <c r="P134" s="109"/>
      <c r="Q134" s="122"/>
      <c r="R134" s="471"/>
      <c r="S134" s="109"/>
      <c r="T134" s="143"/>
    </row>
    <row r="135" spans="1:20" s="200" customFormat="1" ht="15" customHeight="1" collapsed="1" x14ac:dyDescent="0.2">
      <c r="A135" s="406"/>
      <c r="B135" s="110"/>
      <c r="C135" s="111"/>
      <c r="D135" s="112" t="s">
        <v>291</v>
      </c>
      <c r="E135" s="112"/>
      <c r="F135" s="112"/>
      <c r="G135" s="112"/>
      <c r="H135" s="150"/>
      <c r="I135" s="131"/>
      <c r="J135" s="112"/>
      <c r="K135" s="167"/>
      <c r="L135" s="113">
        <v>0</v>
      </c>
      <c r="M135" s="113">
        <f>Q135</f>
        <v>0</v>
      </c>
      <c r="N135" s="112"/>
      <c r="O135" s="113">
        <f>SUM(O133:O134)</f>
        <v>300000</v>
      </c>
      <c r="P135" s="113">
        <f>O135+L135</f>
        <v>300000</v>
      </c>
      <c r="Q135" s="123"/>
      <c r="R135" s="464"/>
      <c r="S135" s="113">
        <v>0</v>
      </c>
      <c r="T135" s="113"/>
    </row>
    <row r="136" spans="1:20" s="200" customFormat="1" ht="14" customHeight="1" x14ac:dyDescent="0.2">
      <c r="A136" s="684" t="s">
        <v>407</v>
      </c>
      <c r="B136" s="685"/>
      <c r="C136" s="685"/>
      <c r="D136" s="685"/>
      <c r="E136" s="685"/>
      <c r="F136" s="685"/>
      <c r="G136" s="685"/>
      <c r="H136" s="685"/>
      <c r="I136" s="685"/>
      <c r="J136" s="685"/>
      <c r="K136" s="685"/>
      <c r="L136" s="685"/>
      <c r="M136" s="685"/>
      <c r="N136" s="685"/>
      <c r="O136" s="685"/>
      <c r="P136" s="685"/>
      <c r="Q136" s="686"/>
      <c r="R136" s="468"/>
      <c r="S136" s="397"/>
      <c r="T136" s="397"/>
    </row>
    <row r="137" spans="1:20" s="200" customFormat="1" ht="31" customHeight="1" x14ac:dyDescent="0.2">
      <c r="A137" s="216"/>
      <c r="B137" s="216"/>
      <c r="C137" s="217"/>
      <c r="D137" s="218" t="str">
        <f>IF(E137=1,"Staff and Personnel",IF(E137=2,"Supplies, Commodities, Materials",IF(E137=3,"Eqipment, Vehicles, and Furnitures",IF(E137=4,"Contractual Services",IF(E137=5,"Travel",IF(E137=6,"Transfers and Grant to Counterparts",IF(E137=7,"General Operating and Other Direct Cost", "")))))))</f>
        <v>Contractual Services</v>
      </c>
      <c r="E137" s="142">
        <v>4</v>
      </c>
      <c r="F137" s="374" t="s">
        <v>183</v>
      </c>
      <c r="G137" s="374" t="s">
        <v>339</v>
      </c>
      <c r="H137" s="202">
        <v>1</v>
      </c>
      <c r="I137" s="141">
        <v>100000</v>
      </c>
      <c r="J137" s="142">
        <v>1</v>
      </c>
      <c r="K137" s="186" t="s">
        <v>32</v>
      </c>
      <c r="L137" s="109"/>
      <c r="M137" s="143"/>
      <c r="N137" s="196"/>
      <c r="O137" s="201">
        <f>J137*I137</f>
        <v>100000</v>
      </c>
      <c r="P137" s="109"/>
      <c r="Q137" s="122" t="s">
        <v>400</v>
      </c>
      <c r="R137" s="471" t="s">
        <v>432</v>
      </c>
      <c r="S137" s="109"/>
      <c r="T137" s="143"/>
    </row>
    <row r="138" spans="1:20" s="200" customFormat="1" ht="15" customHeight="1" x14ac:dyDescent="0.2">
      <c r="A138" s="216"/>
      <c r="B138" s="216"/>
      <c r="C138" s="217"/>
      <c r="D138" s="218" t="str">
        <f>IF(E138=1,"Staff and Personnel",IF(E138=2,"Supplies, Commodities, Materials",IF(E138=3,"Eqipment, Vehicles, and Furnitures",IF(E138=4,"Contractual Services",IF(E138=5,"Travel",IF(E138=6,"Transfers and Grant to Counterparts",IF(E138=7,"General Operating and Other Direct Cost", "")))))))</f>
        <v/>
      </c>
      <c r="E138" s="142"/>
      <c r="F138" s="374"/>
      <c r="G138" s="374"/>
      <c r="H138" s="202">
        <v>1</v>
      </c>
      <c r="I138" s="141"/>
      <c r="J138" s="142"/>
      <c r="K138" s="186"/>
      <c r="L138" s="109"/>
      <c r="M138" s="143"/>
      <c r="N138" s="196"/>
      <c r="O138" s="201">
        <f t="shared" ref="O138" si="16">I138*H138</f>
        <v>0</v>
      </c>
      <c r="P138" s="109"/>
      <c r="Q138" s="122"/>
      <c r="R138" s="471"/>
      <c r="S138" s="109"/>
      <c r="T138" s="143"/>
    </row>
    <row r="139" spans="1:20" s="200" customFormat="1" ht="15" customHeight="1" collapsed="1" x14ac:dyDescent="0.2">
      <c r="A139" s="406"/>
      <c r="B139" s="110"/>
      <c r="C139" s="111"/>
      <c r="D139" s="112" t="s">
        <v>290</v>
      </c>
      <c r="E139" s="112"/>
      <c r="F139" s="112"/>
      <c r="G139" s="112"/>
      <c r="H139" s="150"/>
      <c r="I139" s="131"/>
      <c r="J139" s="112"/>
      <c r="K139" s="167"/>
      <c r="L139" s="113">
        <v>0</v>
      </c>
      <c r="M139" s="113">
        <f>Q139</f>
        <v>0</v>
      </c>
      <c r="N139" s="112"/>
      <c r="O139" s="113">
        <f>SUM(O137:O138)</f>
        <v>100000</v>
      </c>
      <c r="P139" s="113">
        <f>O139+L139</f>
        <v>100000</v>
      </c>
      <c r="Q139" s="123"/>
      <c r="R139" s="464"/>
      <c r="S139" s="113">
        <v>0</v>
      </c>
      <c r="T139" s="113"/>
    </row>
    <row r="140" spans="1:20" s="200" customFormat="1" ht="14" customHeight="1" x14ac:dyDescent="0.2">
      <c r="A140" s="684" t="s">
        <v>338</v>
      </c>
      <c r="B140" s="685"/>
      <c r="C140" s="685"/>
      <c r="D140" s="685"/>
      <c r="E140" s="685"/>
      <c r="F140" s="685"/>
      <c r="G140" s="685"/>
      <c r="H140" s="685"/>
      <c r="I140" s="685"/>
      <c r="J140" s="685"/>
      <c r="K140" s="685"/>
      <c r="L140" s="685"/>
      <c r="M140" s="685"/>
      <c r="N140" s="685"/>
      <c r="O140" s="685"/>
      <c r="P140" s="685"/>
      <c r="Q140" s="686"/>
      <c r="R140" s="468"/>
      <c r="S140" s="397"/>
      <c r="T140" s="397"/>
    </row>
    <row r="141" spans="1:20" s="200" customFormat="1" ht="34" customHeight="1" x14ac:dyDescent="0.2">
      <c r="A141" s="216"/>
      <c r="B141" s="216"/>
      <c r="C141" s="217"/>
      <c r="D141" s="218" t="str">
        <f>IF(E141=1,"Staff and Personnel",IF(E141=2,"Supplies, Commodities, Materials",IF(E141=3,"Eqipment, Vehicles, and Furnitures",IF(E141=4,"Contractual Services",IF(E141=5,"Travel",IF(E141=6,"Transfers and Grant to Counterparts",IF(E141=7,"General Operating and Other Direct Cost", "")))))))</f>
        <v>Contractual Services</v>
      </c>
      <c r="E141" s="142">
        <v>4</v>
      </c>
      <c r="F141" s="374" t="s">
        <v>183</v>
      </c>
      <c r="G141" s="374" t="s">
        <v>340</v>
      </c>
      <c r="H141" s="202">
        <v>1</v>
      </c>
      <c r="I141" s="141">
        <v>100000</v>
      </c>
      <c r="J141" s="142">
        <v>1</v>
      </c>
      <c r="K141" s="186"/>
      <c r="L141" s="109"/>
      <c r="M141" s="143" t="str">
        <f>Q141</f>
        <v>Materials and equipment, working capital</v>
      </c>
      <c r="N141" s="196"/>
      <c r="O141" s="201">
        <f>J141*I141</f>
        <v>100000</v>
      </c>
      <c r="P141" s="109"/>
      <c r="Q141" s="122" t="s">
        <v>400</v>
      </c>
      <c r="R141" s="465" t="s">
        <v>433</v>
      </c>
      <c r="S141" s="109"/>
      <c r="T141" s="143"/>
    </row>
    <row r="142" spans="1:20" s="200" customFormat="1" ht="15" customHeight="1" x14ac:dyDescent="0.2">
      <c r="A142" s="216"/>
      <c r="B142" s="216"/>
      <c r="C142" s="217"/>
      <c r="D142" s="218"/>
      <c r="E142" s="142">
        <v>4</v>
      </c>
      <c r="F142" s="374" t="s">
        <v>183</v>
      </c>
      <c r="G142" s="374" t="s">
        <v>339</v>
      </c>
      <c r="H142" s="202">
        <v>1</v>
      </c>
      <c r="I142" s="141">
        <v>100000</v>
      </c>
      <c r="J142" s="142">
        <v>1</v>
      </c>
      <c r="K142" s="186"/>
      <c r="L142" s="109"/>
      <c r="M142" s="143">
        <f>Q142</f>
        <v>0</v>
      </c>
      <c r="N142" s="196"/>
      <c r="O142" s="201">
        <f t="shared" ref="O142" si="17">I142*H142</f>
        <v>100000</v>
      </c>
      <c r="P142" s="109"/>
      <c r="Q142" s="121"/>
      <c r="R142" s="465"/>
      <c r="S142" s="109"/>
      <c r="T142" s="143"/>
    </row>
    <row r="143" spans="1:20" s="200" customFormat="1" ht="15" customHeight="1" x14ac:dyDescent="0.2">
      <c r="A143" s="406"/>
      <c r="B143" s="110"/>
      <c r="C143" s="111"/>
      <c r="D143" s="112"/>
      <c r="E143" s="112"/>
      <c r="F143" s="112"/>
      <c r="G143" s="112"/>
      <c r="H143" s="150"/>
      <c r="I143" s="131"/>
      <c r="J143" s="112"/>
      <c r="K143" s="167"/>
      <c r="L143" s="113">
        <v>0</v>
      </c>
      <c r="M143" s="113">
        <f>Q143</f>
        <v>0</v>
      </c>
      <c r="N143" s="112"/>
      <c r="O143" s="113">
        <f>SUM(O141:O142)</f>
        <v>200000</v>
      </c>
      <c r="P143" s="113">
        <f>O143+L143</f>
        <v>200000</v>
      </c>
      <c r="Q143" s="123"/>
      <c r="R143" s="464"/>
      <c r="S143" s="113">
        <v>0</v>
      </c>
      <c r="T143" s="113"/>
    </row>
    <row r="144" spans="1:20" s="200" customFormat="1" ht="15" x14ac:dyDescent="0.2">
      <c r="A144" s="407"/>
      <c r="B144" s="144"/>
      <c r="C144" s="145"/>
      <c r="D144" s="114" t="s">
        <v>83</v>
      </c>
      <c r="E144" s="114"/>
      <c r="F144" s="114"/>
      <c r="G144" s="114"/>
      <c r="H144" s="151"/>
      <c r="I144" s="132"/>
      <c r="J144" s="114"/>
      <c r="K144" s="168"/>
      <c r="L144" s="115">
        <v>500000</v>
      </c>
      <c r="M144" s="115">
        <f>Q144</f>
        <v>0</v>
      </c>
      <c r="N144" s="114"/>
      <c r="O144" s="115">
        <f>O143+O125+O131+O135+O139</f>
        <v>900000</v>
      </c>
      <c r="P144" s="115">
        <f>P143+P125+P131+P135+P139</f>
        <v>1400000</v>
      </c>
      <c r="Q144" s="124"/>
      <c r="R144" s="466"/>
      <c r="S144" s="115">
        <v>500000</v>
      </c>
      <c r="T144" s="115"/>
    </row>
    <row r="145" spans="1:21" s="200" customFormat="1" ht="15" x14ac:dyDescent="0.2">
      <c r="A145" s="408" t="s">
        <v>40</v>
      </c>
      <c r="B145" s="116"/>
      <c r="C145" s="116"/>
      <c r="D145" s="116"/>
      <c r="E145" s="117"/>
      <c r="F145" s="117"/>
      <c r="G145" s="117"/>
      <c r="H145" s="152"/>
      <c r="I145" s="133"/>
      <c r="J145" s="117"/>
      <c r="K145" s="169"/>
      <c r="L145" s="176">
        <v>831500</v>
      </c>
      <c r="M145" s="176">
        <f>Q145</f>
        <v>0</v>
      </c>
      <c r="N145" s="117"/>
      <c r="O145" s="176">
        <f>O120+O144</f>
        <v>1255000</v>
      </c>
      <c r="P145" s="176">
        <f>P120+P144</f>
        <v>2086500</v>
      </c>
      <c r="Q145" s="125"/>
      <c r="R145" s="472"/>
      <c r="S145" s="176">
        <v>831500</v>
      </c>
      <c r="T145" s="176"/>
    </row>
    <row r="146" spans="1:21" s="200" customFormat="1" ht="19" x14ac:dyDescent="0.2">
      <c r="A146" s="706" t="s">
        <v>342</v>
      </c>
      <c r="B146" s="707"/>
      <c r="C146" s="707"/>
      <c r="D146" s="707"/>
      <c r="E146" s="707"/>
      <c r="F146" s="707"/>
      <c r="G146" s="707"/>
      <c r="H146" s="707"/>
      <c r="I146" s="707"/>
      <c r="J146" s="707"/>
      <c r="K146" s="707"/>
      <c r="L146" s="707"/>
      <c r="M146" s="707"/>
      <c r="N146" s="707"/>
      <c r="O146" s="707"/>
      <c r="P146" s="707"/>
      <c r="Q146" s="707"/>
    </row>
    <row r="147" spans="1:21" s="200" customFormat="1" x14ac:dyDescent="0.2">
      <c r="A147" s="708" t="s">
        <v>343</v>
      </c>
      <c r="B147" s="709"/>
      <c r="C147" s="709"/>
      <c r="D147" s="709"/>
      <c r="E147" s="709"/>
      <c r="F147" s="709"/>
      <c r="G147" s="709"/>
      <c r="H147" s="709"/>
      <c r="I147" s="709"/>
      <c r="J147" s="709"/>
      <c r="K147" s="709"/>
      <c r="L147" s="709"/>
      <c r="M147" s="709"/>
      <c r="N147" s="709"/>
      <c r="O147" s="709"/>
      <c r="P147" s="709"/>
      <c r="Q147" s="709"/>
    </row>
    <row r="148" spans="1:21" x14ac:dyDescent="0.2">
      <c r="A148" s="710" t="s">
        <v>394</v>
      </c>
      <c r="B148" s="685"/>
      <c r="C148" s="685"/>
      <c r="D148" s="685"/>
      <c r="E148" s="685"/>
      <c r="F148" s="685"/>
      <c r="G148" s="685"/>
      <c r="H148" s="685"/>
      <c r="I148" s="685"/>
      <c r="J148" s="685"/>
      <c r="K148" s="685"/>
      <c r="L148" s="685"/>
      <c r="M148" s="685"/>
      <c r="N148" s="685"/>
      <c r="O148" s="685"/>
      <c r="P148" s="685"/>
      <c r="Q148" s="685"/>
      <c r="R148" s="1"/>
      <c r="U148" s="1"/>
    </row>
    <row r="149" spans="1:21" s="200" customFormat="1" ht="15" customHeight="1" x14ac:dyDescent="0.2">
      <c r="A149" s="485"/>
      <c r="B149" s="216"/>
      <c r="C149" s="217" t="s">
        <v>344</v>
      </c>
      <c r="D149" s="218" t="str">
        <f t="shared" ref="D149:D152" si="18">IF(E149=1,"Staff and Personnel",IF(E149=2,"Supplies, Commodities, Materials",IF(E149=3,"Eqipment, Vehicles, and Furnitures",IF(E149=4,"Contractual Services",IF(E149=5,"Travel",IF(E149=6,"Transfers and Grant to Counterparts",IF(E149=7,"General Operating and Other Direct Cost", "")))))))</f>
        <v>Contractual Services</v>
      </c>
      <c r="E149" s="486">
        <v>4</v>
      </c>
      <c r="F149" s="374" t="s">
        <v>183</v>
      </c>
      <c r="G149" s="377" t="s">
        <v>313</v>
      </c>
      <c r="H149" s="487">
        <v>1</v>
      </c>
      <c r="I149" s="141">
        <v>42000</v>
      </c>
      <c r="J149" s="142">
        <v>1</v>
      </c>
      <c r="K149" s="186"/>
      <c r="L149" s="488"/>
      <c r="M149" s="488"/>
      <c r="N149" s="489"/>
      <c r="O149" s="489">
        <f>J149*I149</f>
        <v>42000</v>
      </c>
      <c r="P149" s="196"/>
      <c r="Q149" s="570" t="s">
        <v>410</v>
      </c>
      <c r="R149" s="701" t="s">
        <v>401</v>
      </c>
    </row>
    <row r="150" spans="1:21" s="200" customFormat="1" ht="15" x14ac:dyDescent="0.2">
      <c r="A150" s="485"/>
      <c r="B150" s="216"/>
      <c r="C150" s="217" t="s">
        <v>345</v>
      </c>
      <c r="D150" s="218" t="str">
        <f t="shared" si="18"/>
        <v>Staff and Personnel</v>
      </c>
      <c r="E150" s="486">
        <v>1</v>
      </c>
      <c r="F150" s="374" t="s">
        <v>183</v>
      </c>
      <c r="G150" s="374" t="s">
        <v>183</v>
      </c>
      <c r="H150" s="487">
        <v>1</v>
      </c>
      <c r="I150" s="141">
        <v>80000</v>
      </c>
      <c r="J150" s="142">
        <v>1</v>
      </c>
      <c r="K150" s="186"/>
      <c r="L150" s="488"/>
      <c r="M150" s="488"/>
      <c r="N150" s="489"/>
      <c r="O150" s="489">
        <f>J150*I150</f>
        <v>80000</v>
      </c>
      <c r="P150" s="196"/>
      <c r="Q150" s="571" t="s">
        <v>412</v>
      </c>
      <c r="R150" s="702"/>
    </row>
    <row r="151" spans="1:21" s="200" customFormat="1" ht="15" x14ac:dyDescent="0.2">
      <c r="A151" s="485"/>
      <c r="B151" s="216"/>
      <c r="C151" s="217" t="s">
        <v>346</v>
      </c>
      <c r="D151" s="218" t="str">
        <f t="shared" si="18"/>
        <v/>
      </c>
      <c r="E151" s="486"/>
      <c r="F151" s="486"/>
      <c r="G151" s="486"/>
      <c r="H151" s="487"/>
      <c r="I151" s="141"/>
      <c r="J151" s="142"/>
      <c r="K151" s="186"/>
      <c r="L151" s="488"/>
      <c r="M151" s="488"/>
      <c r="N151" s="489"/>
      <c r="O151" s="489">
        <f t="shared" ref="O151:O152" si="19">SUM(L151,N151)</f>
        <v>0</v>
      </c>
      <c r="P151" s="196"/>
      <c r="Q151" s="571"/>
      <c r="R151" s="702"/>
    </row>
    <row r="152" spans="1:21" s="200" customFormat="1" ht="15" x14ac:dyDescent="0.2">
      <c r="A152" s="485"/>
      <c r="B152" s="216"/>
      <c r="C152" s="217" t="s">
        <v>347</v>
      </c>
      <c r="D152" s="218" t="str">
        <f t="shared" si="18"/>
        <v/>
      </c>
      <c r="E152" s="486"/>
      <c r="F152" s="486"/>
      <c r="G152" s="486"/>
      <c r="H152" s="487"/>
      <c r="I152" s="141"/>
      <c r="J152" s="142"/>
      <c r="K152" s="186"/>
      <c r="L152" s="488"/>
      <c r="M152" s="488"/>
      <c r="N152" s="489"/>
      <c r="O152" s="489">
        <f t="shared" si="19"/>
        <v>0</v>
      </c>
      <c r="P152" s="196"/>
      <c r="Q152" s="572"/>
      <c r="R152" s="703"/>
    </row>
    <row r="153" spans="1:21" s="200" customFormat="1" ht="3" customHeight="1" x14ac:dyDescent="0.2">
      <c r="A153" s="490"/>
      <c r="B153" s="110"/>
      <c r="C153" s="111"/>
      <c r="D153" s="112" t="s">
        <v>348</v>
      </c>
      <c r="E153" s="112"/>
      <c r="F153" s="112"/>
      <c r="G153" s="112"/>
      <c r="H153" s="491"/>
      <c r="I153" s="131"/>
      <c r="J153" s="112"/>
      <c r="K153" s="167"/>
      <c r="L153" s="492">
        <f t="shared" ref="L153:M153" si="20">SUM(L149:L152)</f>
        <v>0</v>
      </c>
      <c r="M153" s="492">
        <f t="shared" si="20"/>
        <v>0</v>
      </c>
      <c r="N153" s="492">
        <f>SUM(N149:N152)</f>
        <v>0</v>
      </c>
      <c r="O153" s="492">
        <f>SUM(O149:O152)</f>
        <v>122000</v>
      </c>
      <c r="P153" s="112"/>
      <c r="Q153" s="123"/>
      <c r="R153" s="123"/>
    </row>
    <row r="154" spans="1:21" hidden="1" x14ac:dyDescent="0.2">
      <c r="A154" s="710" t="s">
        <v>349</v>
      </c>
      <c r="B154" s="685"/>
      <c r="C154" s="685"/>
      <c r="D154" s="685"/>
      <c r="E154" s="685"/>
      <c r="F154" s="685"/>
      <c r="G154" s="685"/>
      <c r="H154" s="685"/>
      <c r="I154" s="685"/>
      <c r="J154" s="685"/>
      <c r="K154" s="685"/>
      <c r="L154" s="685"/>
      <c r="M154" s="685"/>
      <c r="N154" s="685"/>
      <c r="O154" s="685"/>
      <c r="P154" s="685"/>
      <c r="Q154" s="685"/>
      <c r="R154" s="1"/>
      <c r="U154" s="1"/>
    </row>
    <row r="155" spans="1:21" s="200" customFormat="1" ht="15" hidden="1" x14ac:dyDescent="0.2">
      <c r="A155" s="485"/>
      <c r="B155" s="216"/>
      <c r="C155" s="217" t="s">
        <v>350</v>
      </c>
      <c r="D155" s="218" t="str">
        <f t="shared" ref="D155:D158" si="21">IF(E155=1,"Staff and Personnel",IF(E155=2,"Supplies, Commodities, Materials",IF(E155=3,"Eqipment, Vehicles, and Furnitures",IF(E155=4,"Contractual Services",IF(E155=5,"Travel",IF(E155=6,"Transfers and Grant to Counterparts",IF(E155=7,"General Operating and Other Direct Cost", "")))))))</f>
        <v/>
      </c>
      <c r="E155" s="486"/>
      <c r="F155" s="486"/>
      <c r="G155" s="486"/>
      <c r="H155" s="487"/>
      <c r="I155" s="141"/>
      <c r="J155" s="142"/>
      <c r="K155" s="186"/>
      <c r="L155" s="488"/>
      <c r="M155" s="488"/>
      <c r="N155" s="489"/>
      <c r="O155" s="489">
        <f>SUM(L155,N155)</f>
        <v>0</v>
      </c>
      <c r="P155" s="196"/>
      <c r="Q155" s="711"/>
      <c r="R155" s="711"/>
    </row>
    <row r="156" spans="1:21" s="200" customFormat="1" ht="15" hidden="1" x14ac:dyDescent="0.2">
      <c r="A156" s="485"/>
      <c r="B156" s="216"/>
      <c r="C156" s="217" t="s">
        <v>351</v>
      </c>
      <c r="D156" s="218" t="str">
        <f t="shared" si="21"/>
        <v/>
      </c>
      <c r="E156" s="486"/>
      <c r="F156" s="486"/>
      <c r="G156" s="486"/>
      <c r="H156" s="487"/>
      <c r="I156" s="141"/>
      <c r="J156" s="142"/>
      <c r="K156" s="186"/>
      <c r="L156" s="488"/>
      <c r="M156" s="488"/>
      <c r="N156" s="489"/>
      <c r="O156" s="489">
        <f>SUM(L156,N156)</f>
        <v>0</v>
      </c>
      <c r="P156" s="196"/>
      <c r="Q156" s="712"/>
      <c r="R156" s="712"/>
    </row>
    <row r="157" spans="1:21" s="200" customFormat="1" ht="15" hidden="1" x14ac:dyDescent="0.2">
      <c r="A157" s="485"/>
      <c r="B157" s="216"/>
      <c r="C157" s="217" t="s">
        <v>352</v>
      </c>
      <c r="D157" s="218" t="str">
        <f t="shared" si="21"/>
        <v/>
      </c>
      <c r="E157" s="486"/>
      <c r="F157" s="486"/>
      <c r="G157" s="486"/>
      <c r="H157" s="487"/>
      <c r="I157" s="141"/>
      <c r="J157" s="142"/>
      <c r="K157" s="186"/>
      <c r="L157" s="488"/>
      <c r="M157" s="488"/>
      <c r="N157" s="489"/>
      <c r="O157" s="489">
        <f t="shared" ref="O157:O158" si="22">SUM(L157,N157)</f>
        <v>0</v>
      </c>
      <c r="P157" s="196"/>
      <c r="Q157" s="712"/>
      <c r="R157" s="712"/>
    </row>
    <row r="158" spans="1:21" s="200" customFormat="1" ht="15" hidden="1" x14ac:dyDescent="0.2">
      <c r="A158" s="485"/>
      <c r="B158" s="216"/>
      <c r="C158" s="217" t="s">
        <v>353</v>
      </c>
      <c r="D158" s="218" t="str">
        <f t="shared" si="21"/>
        <v/>
      </c>
      <c r="E158" s="486"/>
      <c r="F158" s="486"/>
      <c r="G158" s="486"/>
      <c r="H158" s="487"/>
      <c r="I158" s="141"/>
      <c r="J158" s="142"/>
      <c r="K158" s="186"/>
      <c r="L158" s="488"/>
      <c r="M158" s="488"/>
      <c r="N158" s="489"/>
      <c r="O158" s="489">
        <f t="shared" si="22"/>
        <v>0</v>
      </c>
      <c r="P158" s="196"/>
      <c r="Q158" s="713"/>
      <c r="R158" s="713"/>
    </row>
    <row r="159" spans="1:21" s="200" customFormat="1" ht="15" hidden="1" x14ac:dyDescent="0.2">
      <c r="A159" s="490"/>
      <c r="B159" s="110"/>
      <c r="C159" s="111"/>
      <c r="D159" s="112" t="s">
        <v>354</v>
      </c>
      <c r="E159" s="112"/>
      <c r="F159" s="112"/>
      <c r="G159" s="112"/>
      <c r="H159" s="491"/>
      <c r="I159" s="131"/>
      <c r="J159" s="112"/>
      <c r="K159" s="167"/>
      <c r="L159" s="492">
        <f t="shared" ref="L159:M159" si="23">SUM(L155:L158)</f>
        <v>0</v>
      </c>
      <c r="M159" s="492">
        <f t="shared" si="23"/>
        <v>0</v>
      </c>
      <c r="N159" s="492">
        <f>SUM(N155:N158)</f>
        <v>0</v>
      </c>
      <c r="O159" s="492">
        <f>SUM(O155:O158)</f>
        <v>0</v>
      </c>
      <c r="P159" s="112"/>
      <c r="Q159" s="123"/>
      <c r="R159" s="123"/>
    </row>
    <row r="160" spans="1:21" hidden="1" x14ac:dyDescent="0.2">
      <c r="A160" s="710" t="s">
        <v>355</v>
      </c>
      <c r="B160" s="685"/>
      <c r="C160" s="685"/>
      <c r="D160" s="685"/>
      <c r="E160" s="685"/>
      <c r="F160" s="685"/>
      <c r="G160" s="685"/>
      <c r="H160" s="685"/>
      <c r="I160" s="685"/>
      <c r="J160" s="685"/>
      <c r="K160" s="685"/>
      <c r="L160" s="685"/>
      <c r="M160" s="685"/>
      <c r="N160" s="685"/>
      <c r="O160" s="685"/>
      <c r="P160" s="685"/>
      <c r="Q160" s="685"/>
      <c r="R160" s="1"/>
      <c r="U160" s="1"/>
    </row>
    <row r="161" spans="1:21" s="200" customFormat="1" ht="15" hidden="1" x14ac:dyDescent="0.2">
      <c r="A161" s="485"/>
      <c r="B161" s="216"/>
      <c r="C161" s="217" t="s">
        <v>356</v>
      </c>
      <c r="D161" s="218" t="str">
        <f t="shared" ref="D161:D164" si="24">IF(E161=1,"Staff and Personnel",IF(E161=2,"Supplies, Commodities, Materials",IF(E161=3,"Eqipment, Vehicles, and Furnitures",IF(E161=4,"Contractual Services",IF(E161=5,"Travel",IF(E161=6,"Transfers and Grant to Counterparts",IF(E161=7,"General Operating and Other Direct Cost", "")))))))</f>
        <v/>
      </c>
      <c r="E161" s="486"/>
      <c r="F161" s="486"/>
      <c r="G161" s="486"/>
      <c r="H161" s="487"/>
      <c r="I161" s="141"/>
      <c r="J161" s="142"/>
      <c r="K161" s="186"/>
      <c r="L161" s="488"/>
      <c r="M161" s="488"/>
      <c r="N161" s="489"/>
      <c r="O161" s="489">
        <f>SUM(L161,N161)</f>
        <v>0</v>
      </c>
      <c r="P161" s="196"/>
      <c r="Q161" s="711"/>
    </row>
    <row r="162" spans="1:21" s="200" customFormat="1" ht="15" hidden="1" x14ac:dyDescent="0.2">
      <c r="A162" s="485"/>
      <c r="B162" s="216"/>
      <c r="C162" s="217" t="s">
        <v>357</v>
      </c>
      <c r="D162" s="218" t="str">
        <f t="shared" si="24"/>
        <v/>
      </c>
      <c r="E162" s="486"/>
      <c r="F162" s="486"/>
      <c r="G162" s="486"/>
      <c r="H162" s="487"/>
      <c r="I162" s="141"/>
      <c r="J162" s="142"/>
      <c r="K162" s="186"/>
      <c r="L162" s="488"/>
      <c r="M162" s="488"/>
      <c r="N162" s="489"/>
      <c r="O162" s="489">
        <f>SUM(L162,N162)</f>
        <v>0</v>
      </c>
      <c r="P162" s="196"/>
      <c r="Q162" s="712"/>
    </row>
    <row r="163" spans="1:21" s="200" customFormat="1" ht="15" hidden="1" x14ac:dyDescent="0.2">
      <c r="A163" s="485"/>
      <c r="B163" s="216"/>
      <c r="C163" s="217" t="s">
        <v>358</v>
      </c>
      <c r="D163" s="218" t="str">
        <f t="shared" si="24"/>
        <v/>
      </c>
      <c r="E163" s="486"/>
      <c r="F163" s="486"/>
      <c r="G163" s="486"/>
      <c r="H163" s="487"/>
      <c r="I163" s="141"/>
      <c r="J163" s="142"/>
      <c r="K163" s="186"/>
      <c r="L163" s="488"/>
      <c r="M163" s="488"/>
      <c r="N163" s="489"/>
      <c r="O163" s="489">
        <f t="shared" ref="O163:O164" si="25">SUM(L163,N163)</f>
        <v>0</v>
      </c>
      <c r="P163" s="196"/>
      <c r="Q163" s="712"/>
    </row>
    <row r="164" spans="1:21" s="200" customFormat="1" ht="15" hidden="1" x14ac:dyDescent="0.2">
      <c r="A164" s="485"/>
      <c r="B164" s="216"/>
      <c r="C164" s="217" t="s">
        <v>359</v>
      </c>
      <c r="D164" s="218" t="str">
        <f t="shared" si="24"/>
        <v/>
      </c>
      <c r="E164" s="486"/>
      <c r="F164" s="486"/>
      <c r="G164" s="486"/>
      <c r="H164" s="487"/>
      <c r="I164" s="141"/>
      <c r="J164" s="142"/>
      <c r="K164" s="186"/>
      <c r="L164" s="488"/>
      <c r="M164" s="488"/>
      <c r="N164" s="489"/>
      <c r="O164" s="489">
        <f t="shared" si="25"/>
        <v>0</v>
      </c>
      <c r="P164" s="196"/>
      <c r="Q164" s="713"/>
    </row>
    <row r="165" spans="1:21" s="200" customFormat="1" ht="15" hidden="1" x14ac:dyDescent="0.2">
      <c r="A165" s="490"/>
      <c r="B165" s="110"/>
      <c r="C165" s="111"/>
      <c r="D165" s="112" t="s">
        <v>360</v>
      </c>
      <c r="E165" s="112"/>
      <c r="F165" s="112"/>
      <c r="G165" s="112"/>
      <c r="H165" s="491"/>
      <c r="I165" s="131"/>
      <c r="J165" s="112"/>
      <c r="K165" s="167"/>
      <c r="L165" s="492">
        <f t="shared" ref="L165:M165" si="26">SUM(L161:L164)</f>
        <v>0</v>
      </c>
      <c r="M165" s="492">
        <f t="shared" si="26"/>
        <v>0</v>
      </c>
      <c r="N165" s="492">
        <f>SUM(N161:N164)</f>
        <v>0</v>
      </c>
      <c r="O165" s="492">
        <f>SUM(O161:O164)</f>
        <v>0</v>
      </c>
      <c r="P165" s="112"/>
      <c r="Q165" s="123"/>
    </row>
    <row r="166" spans="1:21" ht="13" hidden="1" customHeight="1" x14ac:dyDescent="0.2">
      <c r="A166" s="710" t="s">
        <v>361</v>
      </c>
      <c r="B166" s="685"/>
      <c r="C166" s="685"/>
      <c r="D166" s="685"/>
      <c r="E166" s="685"/>
      <c r="F166" s="685"/>
      <c r="G166" s="685"/>
      <c r="H166" s="685"/>
      <c r="I166" s="685"/>
      <c r="J166" s="685"/>
      <c r="K166" s="685"/>
      <c r="L166" s="685"/>
      <c r="M166" s="685"/>
      <c r="N166" s="685"/>
      <c r="O166" s="685"/>
      <c r="P166" s="685"/>
      <c r="Q166" s="685"/>
      <c r="R166" s="1"/>
      <c r="U166" s="1"/>
    </row>
    <row r="167" spans="1:21" s="200" customFormat="1" ht="15" hidden="1" x14ac:dyDescent="0.2">
      <c r="A167" s="485"/>
      <c r="B167" s="216"/>
      <c r="C167" s="217" t="s">
        <v>362</v>
      </c>
      <c r="D167" s="218"/>
      <c r="E167" s="486"/>
      <c r="F167" s="486"/>
      <c r="G167" s="486"/>
      <c r="H167" s="487"/>
      <c r="I167" s="141"/>
      <c r="J167" s="142"/>
      <c r="K167" s="186"/>
      <c r="L167" s="488"/>
      <c r="M167" s="488"/>
      <c r="N167" s="489"/>
      <c r="O167" s="489">
        <f>SUM(L167,N167)</f>
        <v>0</v>
      </c>
      <c r="P167" s="196"/>
      <c r="Q167" s="711"/>
    </row>
    <row r="168" spans="1:21" s="200" customFormat="1" ht="15" hidden="1" x14ac:dyDescent="0.2">
      <c r="A168" s="485"/>
      <c r="B168" s="216"/>
      <c r="C168" s="217" t="s">
        <v>363</v>
      </c>
      <c r="D168" s="218"/>
      <c r="E168" s="486"/>
      <c r="F168" s="486"/>
      <c r="G168" s="486"/>
      <c r="H168" s="487"/>
      <c r="I168" s="141"/>
      <c r="J168" s="142"/>
      <c r="K168" s="186"/>
      <c r="L168" s="488"/>
      <c r="M168" s="488"/>
      <c r="N168" s="489"/>
      <c r="O168" s="489">
        <f>SUM(L168,N168)</f>
        <v>0</v>
      </c>
      <c r="P168" s="196"/>
      <c r="Q168" s="712"/>
    </row>
    <row r="169" spans="1:21" s="200" customFormat="1" ht="15" hidden="1" x14ac:dyDescent="0.2">
      <c r="A169" s="485"/>
      <c r="B169" s="216"/>
      <c r="C169" s="217" t="s">
        <v>364</v>
      </c>
      <c r="D169" s="218"/>
      <c r="E169" s="486"/>
      <c r="F169" s="486"/>
      <c r="G169" s="486"/>
      <c r="H169" s="487"/>
      <c r="I169" s="141"/>
      <c r="J169" s="142"/>
      <c r="K169" s="186"/>
      <c r="L169" s="488"/>
      <c r="M169" s="488"/>
      <c r="N169" s="489"/>
      <c r="O169" s="489">
        <f t="shared" ref="O169:O170" si="27">SUM(L169,N169)</f>
        <v>0</v>
      </c>
      <c r="P169" s="196"/>
      <c r="Q169" s="712"/>
    </row>
    <row r="170" spans="1:21" s="200" customFormat="1" ht="15" hidden="1" x14ac:dyDescent="0.2">
      <c r="A170" s="485"/>
      <c r="B170" s="216"/>
      <c r="C170" s="217" t="s">
        <v>365</v>
      </c>
      <c r="D170" s="218"/>
      <c r="E170" s="486"/>
      <c r="F170" s="486"/>
      <c r="G170" s="486"/>
      <c r="H170" s="487"/>
      <c r="I170" s="141"/>
      <c r="J170" s="142"/>
      <c r="K170" s="186"/>
      <c r="L170" s="488"/>
      <c r="M170" s="488"/>
      <c r="N170" s="489"/>
      <c r="O170" s="489">
        <f t="shared" si="27"/>
        <v>0</v>
      </c>
      <c r="P170" s="196"/>
      <c r="Q170" s="713"/>
    </row>
    <row r="171" spans="1:21" s="200" customFormat="1" ht="15" hidden="1" x14ac:dyDescent="0.2">
      <c r="A171" s="490"/>
      <c r="B171" s="110"/>
      <c r="C171" s="111"/>
      <c r="D171" s="112" t="s">
        <v>366</v>
      </c>
      <c r="E171" s="112"/>
      <c r="F171" s="112"/>
      <c r="G171" s="112"/>
      <c r="H171" s="491"/>
      <c r="I171" s="131"/>
      <c r="J171" s="112"/>
      <c r="K171" s="167"/>
      <c r="L171" s="492">
        <f t="shared" ref="L171:M171" si="28">SUM(L167:L170)</f>
        <v>0</v>
      </c>
      <c r="M171" s="492">
        <f t="shared" si="28"/>
        <v>0</v>
      </c>
      <c r="N171" s="492">
        <f>SUM(N167:N170)</f>
        <v>0</v>
      </c>
      <c r="O171" s="492">
        <f>SUM(O167:O170)</f>
        <v>0</v>
      </c>
      <c r="P171" s="112"/>
      <c r="Q171" s="123"/>
    </row>
    <row r="172" spans="1:21" s="200" customFormat="1" ht="15" x14ac:dyDescent="0.2">
      <c r="A172" s="493"/>
      <c r="B172" s="494"/>
      <c r="C172" s="495"/>
      <c r="D172" s="114" t="s">
        <v>367</v>
      </c>
      <c r="E172" s="114"/>
      <c r="F172" s="114"/>
      <c r="G172" s="114"/>
      <c r="H172" s="496"/>
      <c r="I172" s="132"/>
      <c r="J172" s="114"/>
      <c r="K172" s="168"/>
      <c r="L172" s="497">
        <f t="shared" ref="L172:M172" si="29">SUM(L153,L159,L165,L171)</f>
        <v>0</v>
      </c>
      <c r="M172" s="497">
        <f t="shared" si="29"/>
        <v>0</v>
      </c>
      <c r="N172" s="497">
        <f>SUM(N153,N159,N165,N171)</f>
        <v>0</v>
      </c>
      <c r="O172" s="497">
        <f>SUM(O153,O159,O165,O171)</f>
        <v>122000</v>
      </c>
      <c r="P172" s="114"/>
      <c r="Q172" s="124"/>
      <c r="R172" s="124"/>
    </row>
    <row r="173" spans="1:21" s="200" customFormat="1" x14ac:dyDescent="0.2">
      <c r="A173" s="708" t="s">
        <v>368</v>
      </c>
      <c r="B173" s="709"/>
      <c r="C173" s="709"/>
      <c r="D173" s="709"/>
      <c r="E173" s="709"/>
      <c r="F173" s="709"/>
      <c r="G173" s="709"/>
      <c r="H173" s="709"/>
      <c r="I173" s="709"/>
      <c r="J173" s="709"/>
      <c r="K173" s="709"/>
      <c r="L173" s="709"/>
      <c r="M173" s="709"/>
      <c r="N173" s="709"/>
      <c r="O173" s="709"/>
      <c r="P173" s="709"/>
      <c r="Q173" s="709"/>
    </row>
    <row r="174" spans="1:21" x14ac:dyDescent="0.2">
      <c r="A174" s="710" t="s">
        <v>411</v>
      </c>
      <c r="B174" s="685"/>
      <c r="C174" s="685"/>
      <c r="D174" s="685"/>
      <c r="E174" s="685"/>
      <c r="F174" s="685"/>
      <c r="G174" s="685"/>
      <c r="H174" s="685"/>
      <c r="I174" s="685"/>
      <c r="J174" s="685"/>
      <c r="K174" s="685"/>
      <c r="L174" s="685"/>
      <c r="M174" s="685"/>
      <c r="N174" s="685"/>
      <c r="O174" s="685"/>
      <c r="P174" s="685"/>
      <c r="Q174" s="685"/>
      <c r="R174" s="1"/>
      <c r="U174" s="1"/>
    </row>
    <row r="175" spans="1:21" s="200" customFormat="1" ht="15" customHeight="1" x14ac:dyDescent="0.2">
      <c r="A175" s="485"/>
      <c r="B175" s="216"/>
      <c r="C175" s="217" t="s">
        <v>344</v>
      </c>
      <c r="D175" s="218" t="str">
        <f t="shared" ref="D175" si="30">IF(E175=1,"Staff and Personnel",IF(E175=2,"Supplies, Commodities, Materials",IF(E175=3,"Eqipment, Vehicles, and Furnitures",IF(E175=4,"Contractual Services",IF(E175=5,"Travel",IF(E175=6,"Transfers and Grant to Counterparts",IF(E175=7,"General Operating and Other Direct Cost", "")))))))</f>
        <v>Contractual Services</v>
      </c>
      <c r="E175" s="486">
        <v>4</v>
      </c>
      <c r="F175" s="374" t="s">
        <v>183</v>
      </c>
      <c r="G175" s="377" t="s">
        <v>313</v>
      </c>
      <c r="H175" s="487">
        <v>1</v>
      </c>
      <c r="I175" s="141">
        <v>82000</v>
      </c>
      <c r="J175" s="142">
        <v>1</v>
      </c>
      <c r="K175" s="186"/>
      <c r="L175" s="488"/>
      <c r="M175" s="488"/>
      <c r="N175" s="489"/>
      <c r="O175" s="489">
        <f>J175*I175</f>
        <v>82000</v>
      </c>
      <c r="P175" s="196"/>
      <c r="Q175" s="570" t="s">
        <v>409</v>
      </c>
      <c r="R175" s="701" t="s">
        <v>402</v>
      </c>
    </row>
    <row r="176" spans="1:21" s="200" customFormat="1" ht="15" x14ac:dyDescent="0.2">
      <c r="A176" s="485"/>
      <c r="B176" s="216"/>
      <c r="C176" s="217" t="s">
        <v>369</v>
      </c>
      <c r="D176" s="218" t="str">
        <f t="shared" ref="D176" si="31">IF(E176=1,"Staff and Personnel",IF(E176=2,"Supplies, Commodities, Materials",IF(E176=3,"Eqipment, Vehicles, and Furnitures",IF(E176=4,"Contractual Services",IF(E176=5,"Travel",IF(E176=6,"Transfers and Grant to Counterparts",IF(E176=7,"General Operating and Other Direct Cost", "")))))))</f>
        <v>Staff and Personnel</v>
      </c>
      <c r="E176" s="486">
        <v>1</v>
      </c>
      <c r="F176" s="374" t="s">
        <v>183</v>
      </c>
      <c r="G176" s="374" t="s">
        <v>183</v>
      </c>
      <c r="H176" s="487">
        <v>1</v>
      </c>
      <c r="I176" s="141">
        <v>94000</v>
      </c>
      <c r="J176" s="142">
        <v>1</v>
      </c>
      <c r="K176" s="186"/>
      <c r="L176" s="488"/>
      <c r="M176" s="488"/>
      <c r="N176" s="489"/>
      <c r="O176" s="489">
        <f>J176*I176</f>
        <v>94000</v>
      </c>
      <c r="P176" s="196"/>
      <c r="Q176" s="571" t="s">
        <v>412</v>
      </c>
      <c r="R176" s="702"/>
    </row>
    <row r="177" spans="1:21" s="200" customFormat="1" ht="15" x14ac:dyDescent="0.2">
      <c r="A177" s="485"/>
      <c r="B177" s="216"/>
      <c r="C177" s="217" t="s">
        <v>370</v>
      </c>
      <c r="D177" s="218" t="str">
        <f t="shared" ref="D177:D178" si="32">IF(E177=1,"Staff and Personnel",IF(E177=2,"Supplies, Commodities, Materials",IF(E177=3,"Eqipment, Vehicles, and Furnitures",IF(E177=4,"Contractual Services",IF(E177=5,"Travel",IF(E177=6,"Transfers and Grant to Counterparts",IF(E177=7,"General Operating and Other Direct Cost", "")))))))</f>
        <v/>
      </c>
      <c r="E177" s="486"/>
      <c r="F177" s="486"/>
      <c r="G177" s="486"/>
      <c r="H177" s="487"/>
      <c r="I177" s="141"/>
      <c r="J177" s="142"/>
      <c r="K177" s="186"/>
      <c r="L177" s="488"/>
      <c r="M177" s="488"/>
      <c r="N177" s="489"/>
      <c r="O177" s="489">
        <f t="shared" ref="O177:O178" si="33">SUM(L177,N177)</f>
        <v>0</v>
      </c>
      <c r="P177" s="196"/>
      <c r="Q177" s="571"/>
      <c r="R177" s="702"/>
    </row>
    <row r="178" spans="1:21" s="200" customFormat="1" ht="15" x14ac:dyDescent="0.2">
      <c r="A178" s="485"/>
      <c r="B178" s="216"/>
      <c r="C178" s="217" t="s">
        <v>371</v>
      </c>
      <c r="D178" s="218" t="str">
        <f t="shared" si="32"/>
        <v/>
      </c>
      <c r="E178" s="486"/>
      <c r="F178" s="486"/>
      <c r="G178" s="486"/>
      <c r="H178" s="487"/>
      <c r="I178" s="141"/>
      <c r="J178" s="142"/>
      <c r="K178" s="186"/>
      <c r="L178" s="488"/>
      <c r="M178" s="488"/>
      <c r="N178" s="489"/>
      <c r="O178" s="489">
        <f t="shared" si="33"/>
        <v>0</v>
      </c>
      <c r="P178" s="196"/>
      <c r="Q178" s="572"/>
      <c r="R178" s="703"/>
    </row>
    <row r="179" spans="1:21" s="200" customFormat="1" ht="15" x14ac:dyDescent="0.2">
      <c r="A179" s="490"/>
      <c r="B179" s="110"/>
      <c r="C179" s="111"/>
      <c r="D179" s="112" t="s">
        <v>372</v>
      </c>
      <c r="E179" s="112"/>
      <c r="F179" s="112"/>
      <c r="G179" s="112"/>
      <c r="H179" s="491"/>
      <c r="I179" s="131"/>
      <c r="J179" s="112"/>
      <c r="K179" s="167"/>
      <c r="L179" s="492">
        <f t="shared" ref="L179:M179" si="34">SUM(L175:L178)</f>
        <v>0</v>
      </c>
      <c r="M179" s="492">
        <f t="shared" si="34"/>
        <v>0</v>
      </c>
      <c r="N179" s="492">
        <f>SUM(N175:N178)</f>
        <v>0</v>
      </c>
      <c r="O179" s="492">
        <f>SUM(O175:O178)</f>
        <v>176000</v>
      </c>
      <c r="P179" s="112"/>
      <c r="Q179" s="123"/>
      <c r="R179" s="123"/>
    </row>
    <row r="180" spans="1:21" hidden="1" x14ac:dyDescent="0.2">
      <c r="A180" s="710" t="s">
        <v>373</v>
      </c>
      <c r="B180" s="685"/>
      <c r="C180" s="685"/>
      <c r="D180" s="685"/>
      <c r="E180" s="685"/>
      <c r="F180" s="685"/>
      <c r="G180" s="685"/>
      <c r="H180" s="685"/>
      <c r="I180" s="685"/>
      <c r="J180" s="685"/>
      <c r="K180" s="685"/>
      <c r="L180" s="685"/>
      <c r="M180" s="685"/>
      <c r="N180" s="685"/>
      <c r="O180" s="685"/>
      <c r="P180" s="685"/>
      <c r="Q180" s="685"/>
      <c r="R180" s="1"/>
      <c r="U180" s="1"/>
    </row>
    <row r="181" spans="1:21" s="200" customFormat="1" ht="15" hidden="1" x14ac:dyDescent="0.2">
      <c r="A181" s="485"/>
      <c r="B181" s="216"/>
      <c r="C181" s="217" t="s">
        <v>374</v>
      </c>
      <c r="D181" s="218" t="str">
        <f t="shared" ref="D181:D184" si="35">IF(E181=1,"Staff and Personnel",IF(E181=2,"Supplies, Commodities, Materials",IF(E181=3,"Eqipment, Vehicles, and Furnitures",IF(E181=4,"Contractual Services",IF(E181=5,"Travel",IF(E181=6,"Transfers and Grant to Counterparts",IF(E181=7,"General Operating and Other Direct Cost", "")))))))</f>
        <v/>
      </c>
      <c r="E181" s="486"/>
      <c r="F181" s="486"/>
      <c r="G181" s="486"/>
      <c r="H181" s="487"/>
      <c r="I181" s="141"/>
      <c r="J181" s="142"/>
      <c r="K181" s="186"/>
      <c r="L181" s="488"/>
      <c r="M181" s="488"/>
      <c r="N181" s="489"/>
      <c r="O181" s="489">
        <f>SUM(L181,N181)</f>
        <v>0</v>
      </c>
      <c r="P181" s="196"/>
      <c r="Q181" s="711"/>
    </row>
    <row r="182" spans="1:21" s="200" customFormat="1" ht="15" hidden="1" x14ac:dyDescent="0.2">
      <c r="A182" s="485"/>
      <c r="B182" s="216"/>
      <c r="C182" s="217" t="s">
        <v>375</v>
      </c>
      <c r="D182" s="218" t="str">
        <f t="shared" si="35"/>
        <v/>
      </c>
      <c r="E182" s="486"/>
      <c r="F182" s="486"/>
      <c r="G182" s="486"/>
      <c r="H182" s="487"/>
      <c r="I182" s="141"/>
      <c r="J182" s="142"/>
      <c r="K182" s="186"/>
      <c r="L182" s="488"/>
      <c r="M182" s="488"/>
      <c r="N182" s="489"/>
      <c r="O182" s="489">
        <f>SUM(L182,N182)</f>
        <v>0</v>
      </c>
      <c r="P182" s="196"/>
      <c r="Q182" s="712"/>
    </row>
    <row r="183" spans="1:21" s="200" customFormat="1" ht="15" hidden="1" x14ac:dyDescent="0.2">
      <c r="A183" s="485"/>
      <c r="B183" s="216"/>
      <c r="C183" s="217" t="s">
        <v>376</v>
      </c>
      <c r="D183" s="218" t="str">
        <f t="shared" si="35"/>
        <v/>
      </c>
      <c r="E183" s="486"/>
      <c r="F183" s="486"/>
      <c r="G183" s="486"/>
      <c r="H183" s="487"/>
      <c r="I183" s="141"/>
      <c r="J183" s="142"/>
      <c r="K183" s="186"/>
      <c r="L183" s="488"/>
      <c r="M183" s="488"/>
      <c r="N183" s="489"/>
      <c r="O183" s="489">
        <f t="shared" ref="O183:O184" si="36">SUM(L183,N183)</f>
        <v>0</v>
      </c>
      <c r="P183" s="196"/>
      <c r="Q183" s="712"/>
    </row>
    <row r="184" spans="1:21" s="200" customFormat="1" ht="15" hidden="1" x14ac:dyDescent="0.2">
      <c r="A184" s="485"/>
      <c r="B184" s="216"/>
      <c r="C184" s="217" t="s">
        <v>377</v>
      </c>
      <c r="D184" s="218" t="str">
        <f t="shared" si="35"/>
        <v/>
      </c>
      <c r="E184" s="486"/>
      <c r="F184" s="486"/>
      <c r="G184" s="486"/>
      <c r="H184" s="487"/>
      <c r="I184" s="141"/>
      <c r="J184" s="142"/>
      <c r="K184" s="186"/>
      <c r="L184" s="488"/>
      <c r="M184" s="488"/>
      <c r="N184" s="489"/>
      <c r="O184" s="489">
        <f t="shared" si="36"/>
        <v>0</v>
      </c>
      <c r="P184" s="196"/>
      <c r="Q184" s="713"/>
    </row>
    <row r="185" spans="1:21" s="200" customFormat="1" ht="15" hidden="1" x14ac:dyDescent="0.2">
      <c r="A185" s="490"/>
      <c r="B185" s="110"/>
      <c r="C185" s="111"/>
      <c r="D185" s="112" t="s">
        <v>378</v>
      </c>
      <c r="E185" s="112"/>
      <c r="F185" s="112"/>
      <c r="G185" s="112"/>
      <c r="H185" s="491"/>
      <c r="I185" s="131"/>
      <c r="J185" s="112"/>
      <c r="K185" s="167"/>
      <c r="L185" s="492">
        <f t="shared" ref="L185:M185" si="37">SUM(L181:L184)</f>
        <v>0</v>
      </c>
      <c r="M185" s="492">
        <f t="shared" si="37"/>
        <v>0</v>
      </c>
      <c r="N185" s="492">
        <f>SUM(N181:N184)</f>
        <v>0</v>
      </c>
      <c r="O185" s="492">
        <f>SUM(O181:O184)</f>
        <v>0</v>
      </c>
      <c r="P185" s="112"/>
      <c r="Q185" s="123"/>
    </row>
    <row r="186" spans="1:21" hidden="1" x14ac:dyDescent="0.2">
      <c r="A186" s="710" t="s">
        <v>379</v>
      </c>
      <c r="B186" s="685"/>
      <c r="C186" s="685"/>
      <c r="D186" s="685"/>
      <c r="E186" s="685"/>
      <c r="F186" s="685"/>
      <c r="G186" s="685"/>
      <c r="H186" s="685"/>
      <c r="I186" s="685"/>
      <c r="J186" s="685"/>
      <c r="K186" s="685"/>
      <c r="L186" s="685"/>
      <c r="M186" s="685"/>
      <c r="N186" s="685"/>
      <c r="O186" s="685"/>
      <c r="P186" s="685"/>
      <c r="Q186" s="685"/>
      <c r="R186" s="1"/>
      <c r="U186" s="1"/>
    </row>
    <row r="187" spans="1:21" s="200" customFormat="1" ht="15" hidden="1" x14ac:dyDescent="0.2">
      <c r="A187" s="485"/>
      <c r="B187" s="216"/>
      <c r="C187" s="217" t="s">
        <v>380</v>
      </c>
      <c r="D187" s="218"/>
      <c r="E187" s="486"/>
      <c r="F187" s="486"/>
      <c r="G187" s="486"/>
      <c r="H187" s="487"/>
      <c r="I187" s="141"/>
      <c r="J187" s="142"/>
      <c r="K187" s="186"/>
      <c r="L187" s="488"/>
      <c r="M187" s="488"/>
      <c r="N187" s="489"/>
      <c r="O187" s="489">
        <f>SUM(L187,N187)</f>
        <v>0</v>
      </c>
      <c r="P187" s="196"/>
      <c r="Q187" s="711"/>
    </row>
    <row r="188" spans="1:21" s="200" customFormat="1" ht="15" hidden="1" x14ac:dyDescent="0.2">
      <c r="A188" s="485"/>
      <c r="B188" s="216"/>
      <c r="C188" s="217" t="s">
        <v>381</v>
      </c>
      <c r="D188" s="218"/>
      <c r="E188" s="486"/>
      <c r="F188" s="486"/>
      <c r="G188" s="486"/>
      <c r="H188" s="487"/>
      <c r="I188" s="141"/>
      <c r="J188" s="142"/>
      <c r="K188" s="186"/>
      <c r="L188" s="488"/>
      <c r="M188" s="488"/>
      <c r="N188" s="489"/>
      <c r="O188" s="489">
        <f>SUM(L188,N188)</f>
        <v>0</v>
      </c>
      <c r="P188" s="196"/>
      <c r="Q188" s="712"/>
    </row>
    <row r="189" spans="1:21" s="200" customFormat="1" ht="15" hidden="1" x14ac:dyDescent="0.2">
      <c r="A189" s="485"/>
      <c r="B189" s="216"/>
      <c r="C189" s="217" t="s">
        <v>382</v>
      </c>
      <c r="D189" s="218"/>
      <c r="E189" s="486"/>
      <c r="F189" s="486"/>
      <c r="G189" s="486"/>
      <c r="H189" s="487"/>
      <c r="I189" s="141"/>
      <c r="J189" s="142"/>
      <c r="K189" s="186"/>
      <c r="L189" s="488"/>
      <c r="M189" s="488"/>
      <c r="N189" s="489"/>
      <c r="O189" s="489">
        <f t="shared" ref="O189:O190" si="38">SUM(L189,N189)</f>
        <v>0</v>
      </c>
      <c r="P189" s="196"/>
      <c r="Q189" s="712"/>
    </row>
    <row r="190" spans="1:21" s="200" customFormat="1" ht="15" hidden="1" x14ac:dyDescent="0.2">
      <c r="A190" s="485"/>
      <c r="B190" s="216"/>
      <c r="C190" s="217" t="s">
        <v>383</v>
      </c>
      <c r="D190" s="218"/>
      <c r="E190" s="486"/>
      <c r="F190" s="486"/>
      <c r="G190" s="486"/>
      <c r="H190" s="487"/>
      <c r="I190" s="141"/>
      <c r="J190" s="142"/>
      <c r="K190" s="186"/>
      <c r="L190" s="488"/>
      <c r="M190" s="488"/>
      <c r="N190" s="489"/>
      <c r="O190" s="489">
        <f t="shared" si="38"/>
        <v>0</v>
      </c>
      <c r="P190" s="196"/>
      <c r="Q190" s="713"/>
    </row>
    <row r="191" spans="1:21" s="200" customFormat="1" ht="15" hidden="1" x14ac:dyDescent="0.2">
      <c r="A191" s="490"/>
      <c r="B191" s="110"/>
      <c r="C191" s="111"/>
      <c r="D191" s="112" t="s">
        <v>384</v>
      </c>
      <c r="E191" s="112"/>
      <c r="F191" s="112"/>
      <c r="G191" s="112"/>
      <c r="H191" s="491"/>
      <c r="I191" s="131"/>
      <c r="J191" s="112"/>
      <c r="K191" s="167"/>
      <c r="L191" s="492">
        <f t="shared" ref="L191:M191" si="39">SUM(L187:L190)</f>
        <v>0</v>
      </c>
      <c r="M191" s="492">
        <f t="shared" si="39"/>
        <v>0</v>
      </c>
      <c r="N191" s="492">
        <f>SUM(N187:N190)</f>
        <v>0</v>
      </c>
      <c r="O191" s="492">
        <f>SUM(O187:O190)</f>
        <v>0</v>
      </c>
      <c r="P191" s="112"/>
      <c r="Q191" s="123"/>
    </row>
    <row r="192" spans="1:21" hidden="1" x14ac:dyDescent="0.2">
      <c r="A192" s="710" t="s">
        <v>385</v>
      </c>
      <c r="B192" s="685"/>
      <c r="C192" s="685"/>
      <c r="D192" s="685"/>
      <c r="E192" s="685"/>
      <c r="F192" s="685"/>
      <c r="G192" s="685"/>
      <c r="H192" s="685"/>
      <c r="I192" s="685"/>
      <c r="J192" s="685"/>
      <c r="K192" s="685"/>
      <c r="L192" s="685"/>
      <c r="M192" s="685"/>
      <c r="N192" s="685"/>
      <c r="O192" s="685"/>
      <c r="P192" s="685"/>
      <c r="Q192" s="685"/>
      <c r="R192" s="1"/>
      <c r="U192" s="1"/>
    </row>
    <row r="193" spans="1:21" s="200" customFormat="1" ht="15" hidden="1" x14ac:dyDescent="0.2">
      <c r="A193" s="485"/>
      <c r="B193" s="216"/>
      <c r="C193" s="217" t="s">
        <v>386</v>
      </c>
      <c r="D193" s="218"/>
      <c r="E193" s="486"/>
      <c r="F193" s="486"/>
      <c r="G193" s="486"/>
      <c r="H193" s="487"/>
      <c r="I193" s="141"/>
      <c r="J193" s="142"/>
      <c r="K193" s="186"/>
      <c r="L193" s="488"/>
      <c r="M193" s="488"/>
      <c r="N193" s="489"/>
      <c r="O193" s="489">
        <f>SUM(L193,N193)</f>
        <v>0</v>
      </c>
      <c r="P193" s="196"/>
      <c r="Q193" s="711"/>
    </row>
    <row r="194" spans="1:21" s="200" customFormat="1" ht="15" hidden="1" x14ac:dyDescent="0.2">
      <c r="A194" s="485"/>
      <c r="B194" s="216"/>
      <c r="C194" s="217" t="s">
        <v>387</v>
      </c>
      <c r="D194" s="218"/>
      <c r="E194" s="486"/>
      <c r="F194" s="486"/>
      <c r="G194" s="486"/>
      <c r="H194" s="487"/>
      <c r="I194" s="141"/>
      <c r="J194" s="142"/>
      <c r="K194" s="186"/>
      <c r="L194" s="488"/>
      <c r="M194" s="488"/>
      <c r="N194" s="489"/>
      <c r="O194" s="489">
        <f>SUM(L194,N194)</f>
        <v>0</v>
      </c>
      <c r="P194" s="196"/>
      <c r="Q194" s="712"/>
    </row>
    <row r="195" spans="1:21" s="200" customFormat="1" ht="15" hidden="1" x14ac:dyDescent="0.2">
      <c r="A195" s="485"/>
      <c r="B195" s="216"/>
      <c r="C195" s="217" t="s">
        <v>388</v>
      </c>
      <c r="D195" s="218"/>
      <c r="E195" s="486"/>
      <c r="F195" s="486"/>
      <c r="G195" s="486"/>
      <c r="H195" s="487"/>
      <c r="I195" s="141"/>
      <c r="J195" s="142"/>
      <c r="K195" s="186"/>
      <c r="L195" s="488"/>
      <c r="M195" s="488"/>
      <c r="N195" s="489"/>
      <c r="O195" s="489">
        <f t="shared" ref="O195:O196" si="40">SUM(L195,N195)</f>
        <v>0</v>
      </c>
      <c r="P195" s="196"/>
      <c r="Q195" s="712"/>
    </row>
    <row r="196" spans="1:21" s="200" customFormat="1" ht="15" hidden="1" x14ac:dyDescent="0.2">
      <c r="A196" s="485"/>
      <c r="B196" s="216"/>
      <c r="C196" s="217" t="s">
        <v>389</v>
      </c>
      <c r="D196" s="218"/>
      <c r="E196" s="486"/>
      <c r="F196" s="486"/>
      <c r="G196" s="486"/>
      <c r="H196" s="487"/>
      <c r="I196" s="141"/>
      <c r="J196" s="142"/>
      <c r="K196" s="186"/>
      <c r="L196" s="488"/>
      <c r="M196" s="488"/>
      <c r="N196" s="489"/>
      <c r="O196" s="489">
        <f t="shared" si="40"/>
        <v>0</v>
      </c>
      <c r="P196" s="196"/>
      <c r="Q196" s="713"/>
    </row>
    <row r="197" spans="1:21" s="200" customFormat="1" ht="15" hidden="1" x14ac:dyDescent="0.2">
      <c r="A197" s="490"/>
      <c r="B197" s="110"/>
      <c r="C197" s="111"/>
      <c r="D197" s="112" t="s">
        <v>390</v>
      </c>
      <c r="E197" s="112"/>
      <c r="F197" s="112"/>
      <c r="G197" s="112"/>
      <c r="H197" s="491"/>
      <c r="I197" s="131"/>
      <c r="J197" s="112"/>
      <c r="K197" s="167"/>
      <c r="L197" s="492">
        <f t="shared" ref="L197:M197" si="41">SUM(L193:L196)</f>
        <v>0</v>
      </c>
      <c r="M197" s="492">
        <f t="shared" si="41"/>
        <v>0</v>
      </c>
      <c r="N197" s="492">
        <f>SUM(N193:N196)</f>
        <v>0</v>
      </c>
      <c r="O197" s="492">
        <f>SUM(O193:O196)</f>
        <v>0</v>
      </c>
      <c r="P197" s="112"/>
      <c r="Q197" s="123"/>
    </row>
    <row r="198" spans="1:21" s="200" customFormat="1" ht="15" x14ac:dyDescent="0.2">
      <c r="A198" s="493"/>
      <c r="B198" s="494"/>
      <c r="C198" s="495"/>
      <c r="D198" s="114" t="s">
        <v>391</v>
      </c>
      <c r="E198" s="114"/>
      <c r="F198" s="114"/>
      <c r="G198" s="114"/>
      <c r="H198" s="496"/>
      <c r="I198" s="132"/>
      <c r="J198" s="114"/>
      <c r="K198" s="168"/>
      <c r="L198" s="497">
        <f t="shared" ref="L198:M198" si="42">SUM(L179,L185,L191,L197)</f>
        <v>0</v>
      </c>
      <c r="M198" s="497">
        <f t="shared" si="42"/>
        <v>0</v>
      </c>
      <c r="N198" s="497">
        <f>SUM(N179,N185,N191,N197)</f>
        <v>0</v>
      </c>
      <c r="O198" s="497">
        <f>SUM(O179,O185,O191,O197)</f>
        <v>176000</v>
      </c>
      <c r="P198" s="114"/>
      <c r="Q198" s="124"/>
    </row>
    <row r="199" spans="1:21" s="200" customFormat="1" ht="15" x14ac:dyDescent="0.2">
      <c r="A199" s="408" t="s">
        <v>392</v>
      </c>
      <c r="B199" s="116"/>
      <c r="C199" s="116"/>
      <c r="D199" s="116"/>
      <c r="E199" s="117"/>
      <c r="F199" s="117"/>
      <c r="G199" s="117"/>
      <c r="H199" s="152"/>
      <c r="I199" s="133"/>
      <c r="J199" s="117"/>
      <c r="K199" s="169"/>
      <c r="L199" s="176"/>
      <c r="M199" s="176">
        <f>Q199</f>
        <v>0</v>
      </c>
      <c r="N199" s="117"/>
      <c r="O199" s="176">
        <f>O172+O198</f>
        <v>298000</v>
      </c>
      <c r="P199" s="176">
        <f>P174+P198</f>
        <v>0</v>
      </c>
      <c r="Q199" s="125"/>
      <c r="R199" s="472"/>
      <c r="S199" s="176">
        <v>831500</v>
      </c>
      <c r="T199" s="176"/>
    </row>
    <row r="200" spans="1:21" s="200" customFormat="1" ht="15" customHeight="1" x14ac:dyDescent="0.2">
      <c r="A200" s="675"/>
      <c r="B200" s="676"/>
      <c r="C200" s="676"/>
      <c r="D200" s="676"/>
      <c r="E200" s="676"/>
      <c r="F200" s="676"/>
      <c r="G200" s="676"/>
      <c r="H200" s="676"/>
      <c r="I200" s="676"/>
      <c r="J200" s="676"/>
      <c r="K200" s="676"/>
      <c r="L200" s="676"/>
      <c r="M200" s="676"/>
      <c r="N200" s="676"/>
      <c r="O200" s="676"/>
      <c r="P200" s="676"/>
      <c r="Q200" s="677"/>
      <c r="R200" s="461"/>
      <c r="S200" s="387"/>
      <c r="T200" s="387"/>
    </row>
    <row r="201" spans="1:21" s="200" customFormat="1" ht="14" customHeight="1" x14ac:dyDescent="0.2">
      <c r="A201" s="681"/>
      <c r="B201" s="682"/>
      <c r="C201" s="682"/>
      <c r="D201" s="682"/>
      <c r="E201" s="682"/>
      <c r="F201" s="682"/>
      <c r="G201" s="682"/>
      <c r="H201" s="682"/>
      <c r="I201" s="682"/>
      <c r="J201" s="682"/>
      <c r="K201" s="682"/>
      <c r="L201" s="682"/>
      <c r="M201" s="682"/>
      <c r="N201" s="682"/>
      <c r="O201" s="682"/>
      <c r="P201" s="682"/>
      <c r="Q201" s="683"/>
      <c r="R201" s="462"/>
      <c r="S201" s="107"/>
      <c r="T201" s="107"/>
    </row>
    <row r="202" spans="1:21" s="200" customFormat="1" ht="15" x14ac:dyDescent="0.2">
      <c r="A202" s="408"/>
      <c r="B202" s="116"/>
      <c r="C202" s="116"/>
      <c r="D202" s="116"/>
      <c r="E202" s="117"/>
      <c r="F202" s="117"/>
      <c r="G202" s="117"/>
      <c r="H202" s="152"/>
      <c r="I202" s="133"/>
      <c r="J202" s="117"/>
      <c r="K202" s="169"/>
      <c r="L202" s="176"/>
      <c r="M202" s="176">
        <f>Q202</f>
        <v>0</v>
      </c>
      <c r="N202" s="117"/>
      <c r="O202" s="176"/>
      <c r="P202" s="176"/>
      <c r="Q202" s="125"/>
      <c r="R202" s="472"/>
      <c r="S202" s="176"/>
      <c r="T202" s="176"/>
    </row>
    <row r="203" spans="1:21" s="200" customFormat="1" ht="16" x14ac:dyDescent="0.2">
      <c r="A203" s="409" t="s">
        <v>41</v>
      </c>
      <c r="B203" s="118"/>
      <c r="C203" s="118"/>
      <c r="D203" s="118"/>
      <c r="E203" s="118"/>
      <c r="F203" s="118"/>
      <c r="G203" s="118"/>
      <c r="H203" s="153"/>
      <c r="I203" s="135"/>
      <c r="J203" s="118"/>
      <c r="K203" s="170"/>
      <c r="L203" s="119">
        <v>2645775</v>
      </c>
      <c r="M203" s="119">
        <f>M81+M145+M202</f>
        <v>0</v>
      </c>
      <c r="N203" s="118"/>
      <c r="O203" s="119">
        <f>O81+O145+O199</f>
        <v>2587500</v>
      </c>
      <c r="P203" s="119">
        <f>P81+P145+P202</f>
        <v>4935275</v>
      </c>
      <c r="Q203" s="126"/>
      <c r="R203" s="474"/>
      <c r="S203" s="119">
        <v>2645775</v>
      </c>
      <c r="T203" s="119"/>
    </row>
    <row r="204" spans="1:21" s="200" customFormat="1" ht="16" x14ac:dyDescent="0.2">
      <c r="A204" s="410" t="s">
        <v>107</v>
      </c>
      <c r="B204" s="205"/>
      <c r="C204" s="205"/>
      <c r="D204" s="205"/>
      <c r="E204" s="205"/>
      <c r="F204" s="206"/>
      <c r="G204" s="206"/>
      <c r="H204" s="207"/>
      <c r="I204" s="208"/>
      <c r="J204" s="205"/>
      <c r="K204" s="209"/>
      <c r="L204" s="210"/>
      <c r="M204" s="210"/>
      <c r="N204" s="205"/>
      <c r="O204" s="210"/>
      <c r="P204" s="210"/>
      <c r="Q204" s="211" t="s">
        <v>26</v>
      </c>
      <c r="R204" s="475"/>
      <c r="S204" s="210"/>
      <c r="T204" s="210"/>
    </row>
    <row r="205" spans="1:21" s="200" customFormat="1" ht="14" customHeight="1" x14ac:dyDescent="0.2">
      <c r="A205" s="187" t="s">
        <v>125</v>
      </c>
      <c r="B205" s="400"/>
      <c r="C205" s="401"/>
      <c r="D205" s="107"/>
      <c r="E205" s="107"/>
      <c r="F205" s="107"/>
      <c r="G205" s="107"/>
      <c r="H205" s="154"/>
      <c r="I205" s="134"/>
      <c r="J205" s="107"/>
      <c r="K205" s="403"/>
      <c r="L205" s="108"/>
      <c r="M205" s="108"/>
      <c r="N205" s="107"/>
      <c r="O205" s="108"/>
      <c r="P205" s="108"/>
      <c r="Q205" s="127"/>
      <c r="R205" s="476"/>
      <c r="S205" s="108"/>
      <c r="T205" s="108"/>
    </row>
    <row r="206" spans="1:21" s="200" customFormat="1" ht="15" customHeight="1" x14ac:dyDescent="0.2">
      <c r="A206" s="217" t="s">
        <v>13</v>
      </c>
      <c r="B206" s="217" t="s">
        <v>13</v>
      </c>
      <c r="C206" s="217" t="s">
        <v>13</v>
      </c>
      <c r="D206" s="218" t="str">
        <f t="shared" ref="D206:D212" si="43">IF(E206=1,"Staff and Personnel",IF(E206=2,"Supplies, Commodities, Materials",IF(E206=3,"Eqipment, Vehicles, and Furnitures",IF(E206=4,"Contractual Services",IF(E206=5,"Travel",IF(E206=6,"Transfers and Grant to Counterparts",IF(E206=7,"General Operating and Other Direct Cost", "")))))))</f>
        <v>Staff and Personnel</v>
      </c>
      <c r="E206" s="142">
        <v>1</v>
      </c>
      <c r="F206" s="374" t="s">
        <v>183</v>
      </c>
      <c r="G206" s="142" t="s">
        <v>183</v>
      </c>
      <c r="H206" s="202">
        <v>1</v>
      </c>
      <c r="I206" s="141">
        <v>85000</v>
      </c>
      <c r="J206" s="142">
        <v>2</v>
      </c>
      <c r="K206" s="186" t="s">
        <v>39</v>
      </c>
      <c r="L206" s="386"/>
      <c r="M206" s="201"/>
      <c r="N206" s="196"/>
      <c r="O206" s="201">
        <f>J206*I206</f>
        <v>170000</v>
      </c>
      <c r="P206" s="201"/>
      <c r="Q206" s="122" t="s">
        <v>105</v>
      </c>
      <c r="R206" s="471"/>
      <c r="S206" s="386"/>
      <c r="T206" s="201"/>
      <c r="U206" s="200">
        <v>2</v>
      </c>
    </row>
    <row r="207" spans="1:21" s="200" customFormat="1" ht="15" customHeight="1" x14ac:dyDescent="0.2">
      <c r="A207" s="217" t="s">
        <v>13</v>
      </c>
      <c r="B207" s="217" t="s">
        <v>13</v>
      </c>
      <c r="C207" s="217" t="s">
        <v>13</v>
      </c>
      <c r="D207" s="218" t="str">
        <f t="shared" si="43"/>
        <v>Staff and Personnel</v>
      </c>
      <c r="E207" s="142">
        <v>1</v>
      </c>
      <c r="F207" s="374" t="s">
        <v>183</v>
      </c>
      <c r="G207" s="142" t="s">
        <v>183</v>
      </c>
      <c r="H207" s="202">
        <v>1</v>
      </c>
      <c r="I207" s="141">
        <v>65000</v>
      </c>
      <c r="J207" s="142">
        <v>2</v>
      </c>
      <c r="K207" s="186" t="s">
        <v>39</v>
      </c>
      <c r="L207" s="386"/>
      <c r="M207" s="201"/>
      <c r="N207" s="196"/>
      <c r="O207" s="201">
        <f t="shared" ref="O207:O212" si="44">J207*I207</f>
        <v>130000</v>
      </c>
      <c r="P207" s="201"/>
      <c r="Q207" s="122" t="s">
        <v>87</v>
      </c>
      <c r="R207" s="471"/>
      <c r="S207" s="386"/>
      <c r="T207" s="201"/>
    </row>
    <row r="208" spans="1:21" s="200" customFormat="1" ht="15" customHeight="1" x14ac:dyDescent="0.2">
      <c r="A208" s="217" t="s">
        <v>13</v>
      </c>
      <c r="B208" s="217" t="s">
        <v>13</v>
      </c>
      <c r="C208" s="217" t="s">
        <v>13</v>
      </c>
      <c r="D208" s="219" t="str">
        <f>IF(E208=1,"Staff and Personnel",IF(E208=2,"Supplies, Commodities, Materials",IF(E208=3,"Eqipment, Vehicles, and Furnitures",IF(E208=4,"Contractual Services",IF(E208=5,"Travel",IF(E208=6,"Transfers and Grant to Counterparts",IF(E208=7,"General Operating and Other Direct Cost", "")))))))</f>
        <v>Staff and Personnel</v>
      </c>
      <c r="E208" s="142">
        <v>1</v>
      </c>
      <c r="F208" s="374" t="s">
        <v>183</v>
      </c>
      <c r="G208" s="142" t="s">
        <v>183</v>
      </c>
      <c r="H208" s="202">
        <v>1</v>
      </c>
      <c r="I208" s="141">
        <v>45000</v>
      </c>
      <c r="J208" s="142">
        <v>2</v>
      </c>
      <c r="K208" s="186" t="s">
        <v>39</v>
      </c>
      <c r="L208" s="386"/>
      <c r="M208" s="201"/>
      <c r="N208" s="196"/>
      <c r="O208" s="201">
        <f>J208*I208</f>
        <v>90000</v>
      </c>
      <c r="P208" s="143"/>
      <c r="Q208" s="122" t="s">
        <v>106</v>
      </c>
      <c r="R208" s="471"/>
      <c r="S208" s="386"/>
      <c r="T208" s="201"/>
    </row>
    <row r="209" spans="1:20" s="200" customFormat="1" ht="15" customHeight="1" x14ac:dyDescent="0.2">
      <c r="A209" s="217" t="s">
        <v>13</v>
      </c>
      <c r="B209" s="217" t="s">
        <v>13</v>
      </c>
      <c r="C209" s="217" t="s">
        <v>13</v>
      </c>
      <c r="D209" s="218" t="str">
        <f t="shared" si="43"/>
        <v>Travel</v>
      </c>
      <c r="E209" s="142">
        <v>5</v>
      </c>
      <c r="F209" s="374" t="s">
        <v>183</v>
      </c>
      <c r="G209" s="142" t="s">
        <v>183</v>
      </c>
      <c r="H209" s="202">
        <v>2</v>
      </c>
      <c r="I209" s="141">
        <v>6000</v>
      </c>
      <c r="J209" s="142">
        <v>2</v>
      </c>
      <c r="K209" s="186" t="s">
        <v>38</v>
      </c>
      <c r="L209" s="386"/>
      <c r="M209" s="201"/>
      <c r="N209" s="196"/>
      <c r="O209" s="201">
        <f>I209*H209</f>
        <v>12000</v>
      </c>
      <c r="P209" s="201"/>
      <c r="Q209" s="121" t="s">
        <v>78</v>
      </c>
      <c r="R209" s="465"/>
      <c r="S209" s="386"/>
      <c r="T209" s="201"/>
    </row>
    <row r="210" spans="1:20" s="200" customFormat="1" ht="15" customHeight="1" x14ac:dyDescent="0.2">
      <c r="A210" s="217" t="s">
        <v>13</v>
      </c>
      <c r="B210" s="217" t="s">
        <v>13</v>
      </c>
      <c r="C210" s="217" t="s">
        <v>13</v>
      </c>
      <c r="D210" s="218" t="str">
        <f t="shared" si="43"/>
        <v>General Operating and Other Direct Cost</v>
      </c>
      <c r="E210" s="142">
        <v>7</v>
      </c>
      <c r="F210" s="374" t="s">
        <v>183</v>
      </c>
      <c r="G210" s="142" t="s">
        <v>183</v>
      </c>
      <c r="H210" s="202">
        <v>2</v>
      </c>
      <c r="I210" s="141">
        <v>12000</v>
      </c>
      <c r="J210" s="142">
        <v>2</v>
      </c>
      <c r="K210" s="186" t="s">
        <v>38</v>
      </c>
      <c r="L210" s="386"/>
      <c r="M210" s="201"/>
      <c r="N210" s="196"/>
      <c r="O210" s="201">
        <f t="shared" si="44"/>
        <v>24000</v>
      </c>
      <c r="P210" s="201"/>
      <c r="Q210" s="121" t="s">
        <v>86</v>
      </c>
      <c r="R210" s="465"/>
      <c r="S210" s="386"/>
      <c r="T210" s="201"/>
    </row>
    <row r="211" spans="1:20" s="200" customFormat="1" ht="15" customHeight="1" x14ac:dyDescent="0.2">
      <c r="A211" s="217" t="s">
        <v>13</v>
      </c>
      <c r="B211" s="217" t="s">
        <v>13</v>
      </c>
      <c r="C211" s="217" t="s">
        <v>13</v>
      </c>
      <c r="D211" s="218" t="str">
        <f t="shared" si="43"/>
        <v>General Operating and Other Direct Cost</v>
      </c>
      <c r="E211" s="142">
        <v>7</v>
      </c>
      <c r="F211" s="374" t="s">
        <v>183</v>
      </c>
      <c r="G211" s="142" t="s">
        <v>183</v>
      </c>
      <c r="H211" s="202">
        <v>1</v>
      </c>
      <c r="I211" s="141"/>
      <c r="J211" s="142">
        <v>2</v>
      </c>
      <c r="K211" s="186" t="s">
        <v>39</v>
      </c>
      <c r="L211" s="386"/>
      <c r="M211" s="201"/>
      <c r="N211" s="196"/>
      <c r="O211" s="201">
        <f t="shared" si="44"/>
        <v>0</v>
      </c>
      <c r="P211" s="201"/>
      <c r="Q211" s="121" t="s">
        <v>86</v>
      </c>
      <c r="R211" s="465"/>
      <c r="S211" s="386"/>
      <c r="T211" s="201"/>
    </row>
    <row r="212" spans="1:20" s="200" customFormat="1" ht="15" customHeight="1" x14ac:dyDescent="0.2">
      <c r="A212" s="217" t="s">
        <v>13</v>
      </c>
      <c r="B212" s="217" t="s">
        <v>13</v>
      </c>
      <c r="C212" s="217" t="s">
        <v>13</v>
      </c>
      <c r="D212" s="219" t="str">
        <f t="shared" si="43"/>
        <v>General Operating and Other Direct Cost</v>
      </c>
      <c r="E212" s="142">
        <v>7</v>
      </c>
      <c r="F212" s="374" t="s">
        <v>183</v>
      </c>
      <c r="G212" s="142" t="s">
        <v>183</v>
      </c>
      <c r="H212" s="202">
        <v>1</v>
      </c>
      <c r="I212" s="141"/>
      <c r="J212" s="142">
        <v>2</v>
      </c>
      <c r="K212" s="186" t="s">
        <v>39</v>
      </c>
      <c r="L212" s="386"/>
      <c r="M212" s="201"/>
      <c r="N212" s="196"/>
      <c r="O212" s="201">
        <f t="shared" si="44"/>
        <v>0</v>
      </c>
      <c r="P212" s="201"/>
      <c r="Q212" s="121" t="s">
        <v>86</v>
      </c>
      <c r="R212" s="465"/>
      <c r="S212" s="386"/>
      <c r="T212" s="201"/>
    </row>
    <row r="213" spans="1:20" s="200" customFormat="1" ht="15" customHeight="1" x14ac:dyDescent="0.2">
      <c r="A213" s="411"/>
      <c r="B213" s="204"/>
      <c r="C213" s="147"/>
      <c r="D213" s="112" t="s">
        <v>127</v>
      </c>
      <c r="E213" s="112"/>
      <c r="F213" s="112"/>
      <c r="G213" s="112"/>
      <c r="H213" s="150"/>
      <c r="I213" s="131"/>
      <c r="J213" s="112"/>
      <c r="K213" s="167"/>
      <c r="L213" s="384">
        <v>166800</v>
      </c>
      <c r="M213" s="113">
        <f>SUM(M206:M212)</f>
        <v>0</v>
      </c>
      <c r="N213" s="112"/>
      <c r="O213" s="113">
        <f>SUM(O206:O212)</f>
        <v>426000</v>
      </c>
      <c r="P213" s="113">
        <f>O213+L213</f>
        <v>592800</v>
      </c>
      <c r="Q213" s="123"/>
      <c r="R213" s="464"/>
      <c r="S213" s="384">
        <v>166800</v>
      </c>
      <c r="T213" s="113"/>
    </row>
    <row r="214" spans="1:20" s="200" customFormat="1" ht="14" customHeight="1" x14ac:dyDescent="0.2">
      <c r="A214" s="187" t="s">
        <v>126</v>
      </c>
      <c r="B214" s="212"/>
      <c r="C214" s="401"/>
      <c r="D214" s="107"/>
      <c r="E214" s="107"/>
      <c r="F214" s="107"/>
      <c r="G214" s="107"/>
      <c r="H214" s="154"/>
      <c r="I214" s="134"/>
      <c r="J214" s="107"/>
      <c r="K214" s="403"/>
      <c r="L214" s="385"/>
      <c r="M214" s="108"/>
      <c r="N214" s="107"/>
      <c r="O214" s="108"/>
      <c r="P214" s="108"/>
      <c r="Q214" s="127"/>
      <c r="R214" s="476"/>
      <c r="S214" s="385"/>
      <c r="T214" s="108"/>
    </row>
    <row r="215" spans="1:20" s="200" customFormat="1" ht="15" customHeight="1" x14ac:dyDescent="0.2">
      <c r="A215" s="217" t="s">
        <v>13</v>
      </c>
      <c r="B215" s="217" t="s">
        <v>13</v>
      </c>
      <c r="C215" s="217" t="s">
        <v>13</v>
      </c>
      <c r="D215" s="218" t="str">
        <f>IF(E215=1,"Staff and Personnel",IF(E215=2,"Supplies, Commodities, Materials",IF(E215=3,"Eqipment, Vehicles, and Furnitures",IF(E215=4,"Contractual Services",IF(E215=5,"Travel",IF(E215=6,"Transfers and Grant to Counterparts",IF(E215=7,"General Operating and Other Direct Cost", "")))))))</f>
        <v>Staff and Personnel</v>
      </c>
      <c r="E215" s="142">
        <v>1</v>
      </c>
      <c r="F215" s="374" t="s">
        <v>183</v>
      </c>
      <c r="G215" s="142" t="s">
        <v>183</v>
      </c>
      <c r="H215" s="202">
        <v>1</v>
      </c>
      <c r="I215" s="141">
        <v>35000</v>
      </c>
      <c r="J215" s="499">
        <v>2</v>
      </c>
      <c r="K215" s="186" t="s">
        <v>39</v>
      </c>
      <c r="L215" s="386"/>
      <c r="M215" s="201"/>
      <c r="N215" s="196"/>
      <c r="O215" s="201">
        <f>J215*I215</f>
        <v>70000</v>
      </c>
      <c r="P215" s="201"/>
      <c r="Q215" s="122" t="s">
        <v>108</v>
      </c>
      <c r="R215" s="471"/>
      <c r="S215" s="386"/>
      <c r="T215" s="201"/>
    </row>
    <row r="216" spans="1:20" s="200" customFormat="1" ht="15" customHeight="1" x14ac:dyDescent="0.2">
      <c r="A216" s="217" t="s">
        <v>13</v>
      </c>
      <c r="B216" s="217" t="s">
        <v>13</v>
      </c>
      <c r="C216" s="217" t="s">
        <v>13</v>
      </c>
      <c r="D216" s="218" t="str">
        <f>IF(E216=1,"Staff and Personnel",IF(E216=2,"Supplies, Commodities, Materials",IF(E216=3,"Eqipment, Vehicles, and Furnitures",IF(E216=4,"Contractual Services",IF(E216=5,"Travel",IF(E216=6,"Transfers and Grant to Counterparts",IF(E216=7,"General Operating and Other Direct Cost", "")))))))</f>
        <v>General Operating and Other Direct Cost</v>
      </c>
      <c r="E216" s="142">
        <v>7</v>
      </c>
      <c r="F216" s="374" t="s">
        <v>183</v>
      </c>
      <c r="G216" s="142" t="s">
        <v>183</v>
      </c>
      <c r="H216" s="202">
        <v>1</v>
      </c>
      <c r="I216" s="141">
        <v>2000</v>
      </c>
      <c r="J216" s="142">
        <v>2</v>
      </c>
      <c r="K216" s="186" t="s">
        <v>38</v>
      </c>
      <c r="L216" s="386"/>
      <c r="M216" s="201"/>
      <c r="N216" s="196"/>
      <c r="O216" s="201">
        <f t="shared" ref="O216:O219" si="45">J216*I216</f>
        <v>4000</v>
      </c>
      <c r="P216" s="201"/>
      <c r="Q216" s="122" t="s">
        <v>43</v>
      </c>
      <c r="R216" s="471"/>
      <c r="S216" s="386"/>
      <c r="T216" s="201"/>
    </row>
    <row r="217" spans="1:20" s="200" customFormat="1" ht="15" customHeight="1" x14ac:dyDescent="0.2">
      <c r="A217" s="217" t="s">
        <v>13</v>
      </c>
      <c r="B217" s="217" t="s">
        <v>13</v>
      </c>
      <c r="C217" s="217" t="s">
        <v>13</v>
      </c>
      <c r="D217" s="218" t="str">
        <f>IF(E217=1,"Staff and Personnel",IF(E217=2,"Supplies, Commodities, Materials",IF(E217=3,"Eqipment, Vehicles, and Furnitures",IF(E217=4,"Contractual Services",IF(E217=5,"Travel",IF(E217=6,"Transfers and Grant to Counterparts",IF(E217=7,"General Operating and Other Direct Cost", "")))))))</f>
        <v>Contractual Services</v>
      </c>
      <c r="E217" s="142">
        <v>4</v>
      </c>
      <c r="F217" s="374" t="s">
        <v>183</v>
      </c>
      <c r="G217" s="142" t="s">
        <v>183</v>
      </c>
      <c r="H217" s="202">
        <v>1</v>
      </c>
      <c r="I217" s="141">
        <v>10000</v>
      </c>
      <c r="J217" s="142">
        <v>1</v>
      </c>
      <c r="K217" s="186" t="s">
        <v>38</v>
      </c>
      <c r="L217" s="386"/>
      <c r="M217" s="201"/>
      <c r="N217" s="196"/>
      <c r="O217" s="201">
        <f t="shared" si="45"/>
        <v>10000</v>
      </c>
      <c r="P217" s="201"/>
      <c r="Q217" s="122" t="s">
        <v>109</v>
      </c>
      <c r="R217" s="471"/>
      <c r="S217" s="386"/>
      <c r="T217" s="201"/>
    </row>
    <row r="218" spans="1:20" s="200" customFormat="1" ht="15" customHeight="1" x14ac:dyDescent="0.2">
      <c r="A218" s="217" t="s">
        <v>13</v>
      </c>
      <c r="B218" s="217" t="s">
        <v>13</v>
      </c>
      <c r="C218" s="217" t="s">
        <v>13</v>
      </c>
      <c r="D218" s="218" t="str">
        <f>IF(E218=1,"Staff and Personnel",IF(E218=2,"Supplies, Commodities, Materials",IF(E218=3,"Eqipment, Vehicles, and Furnitures",IF(E218=4,"Contractual Services",IF(E218=5,"Travel",IF(E218=6,"Transfers and Grant to Counterparts",IF(E218=7,"General Operating and Other Direct Cost", "")))))))</f>
        <v>General Operating and Other Direct Cost</v>
      </c>
      <c r="E218" s="142">
        <v>7</v>
      </c>
      <c r="F218" s="374" t="s">
        <v>183</v>
      </c>
      <c r="G218" s="142" t="s">
        <v>183</v>
      </c>
      <c r="H218" s="202">
        <v>1</v>
      </c>
      <c r="I218" s="141"/>
      <c r="J218" s="142">
        <v>2</v>
      </c>
      <c r="K218" s="186" t="s">
        <v>39</v>
      </c>
      <c r="L218" s="386"/>
      <c r="M218" s="201"/>
      <c r="N218" s="196"/>
      <c r="O218" s="201">
        <f t="shared" si="45"/>
        <v>0</v>
      </c>
      <c r="P218" s="201"/>
      <c r="Q218" s="122"/>
      <c r="R218" s="471"/>
      <c r="S218" s="386"/>
      <c r="T218" s="201"/>
    </row>
    <row r="219" spans="1:20" s="200" customFormat="1" ht="15" customHeight="1" x14ac:dyDescent="0.2">
      <c r="A219" s="217" t="s">
        <v>13</v>
      </c>
      <c r="B219" s="217" t="s">
        <v>13</v>
      </c>
      <c r="C219" s="217" t="s">
        <v>13</v>
      </c>
      <c r="D219" s="218" t="str">
        <f>IF(E219=1,"Staff and Personnel",IF(E219=2,"Supplies, Commodities, Materials",IF(E219=3,"Eqipment, Vehicles, and Furnitures",IF(E219=4,"Contractual Services",IF(E219=5,"Travel",IF(E219=6,"Transfers and Grant to Counterparts",IF(E219=7,"General Operating and Other Direct Cost", "")))))))</f>
        <v>Contractual Services</v>
      </c>
      <c r="E219" s="142">
        <v>4</v>
      </c>
      <c r="F219" s="374" t="s">
        <v>183</v>
      </c>
      <c r="G219" s="142" t="s">
        <v>183</v>
      </c>
      <c r="H219" s="202">
        <v>1</v>
      </c>
      <c r="I219" s="141">
        <v>10000</v>
      </c>
      <c r="J219" s="142">
        <v>2</v>
      </c>
      <c r="K219" s="186" t="s">
        <v>38</v>
      </c>
      <c r="L219" s="386"/>
      <c r="M219" s="201"/>
      <c r="N219" s="196"/>
      <c r="O219" s="201">
        <f t="shared" si="45"/>
        <v>20000</v>
      </c>
      <c r="P219" s="201"/>
      <c r="Q219" s="122" t="s">
        <v>42</v>
      </c>
      <c r="R219" s="471"/>
      <c r="S219" s="386"/>
      <c r="T219" s="201"/>
    </row>
    <row r="220" spans="1:20" s="200" customFormat="1" ht="15" customHeight="1" x14ac:dyDescent="0.2">
      <c r="A220" s="411"/>
      <c r="B220" s="146"/>
      <c r="C220" s="147"/>
      <c r="D220" s="112" t="s">
        <v>128</v>
      </c>
      <c r="E220" s="112"/>
      <c r="F220" s="112"/>
      <c r="G220" s="112"/>
      <c r="H220" s="150"/>
      <c r="I220" s="131"/>
      <c r="J220" s="112"/>
      <c r="K220" s="167"/>
      <c r="L220" s="384">
        <v>42000</v>
      </c>
      <c r="M220" s="113">
        <f>SUM(M216:M219)</f>
        <v>0</v>
      </c>
      <c r="N220" s="112"/>
      <c r="O220" s="113">
        <f>SUM(O215:O219)</f>
        <v>104000</v>
      </c>
      <c r="P220" s="113">
        <f>O220+L220</f>
        <v>146000</v>
      </c>
      <c r="Q220" s="123"/>
      <c r="R220" s="464"/>
      <c r="S220" s="384">
        <v>42000</v>
      </c>
      <c r="T220" s="113"/>
    </row>
    <row r="221" spans="1:20" s="200" customFormat="1" ht="14" customHeight="1" x14ac:dyDescent="0.2">
      <c r="A221" s="187" t="s">
        <v>414</v>
      </c>
      <c r="B221" s="212"/>
      <c r="C221" s="401"/>
      <c r="D221" s="107"/>
      <c r="E221" s="107"/>
      <c r="F221" s="107"/>
      <c r="G221" s="107"/>
      <c r="H221" s="154"/>
      <c r="I221" s="134"/>
      <c r="J221" s="107"/>
      <c r="K221" s="403"/>
      <c r="L221" s="385"/>
      <c r="M221" s="108"/>
      <c r="N221" s="107"/>
      <c r="O221" s="108"/>
      <c r="P221" s="108"/>
      <c r="Q221" s="127"/>
      <c r="R221" s="476"/>
      <c r="S221" s="385"/>
      <c r="T221" s="108"/>
    </row>
    <row r="222" spans="1:20" s="200" customFormat="1" ht="15" customHeight="1" x14ac:dyDescent="0.2">
      <c r="A222" s="217" t="s">
        <v>13</v>
      </c>
      <c r="B222" s="217" t="s">
        <v>13</v>
      </c>
      <c r="C222" s="217" t="s">
        <v>13</v>
      </c>
      <c r="D222" s="218" t="str">
        <f>IF(E222=1,"Staff and Personnel",IF(E222=2,"Supplies, Commodities, Materials",IF(E222=3,"Eqipment, Vehicles, and Furnitures",IF(E222=4,"Contractual Services",IF(E222=5,"Travel",IF(E222=6,"Transfers and Grant to Counterparts",IF(E222=7,"General Operating and Other Direct Cost", "")))))))</f>
        <v>Staff and Personnel</v>
      </c>
      <c r="E222" s="142">
        <v>1</v>
      </c>
      <c r="F222" s="374" t="s">
        <v>183</v>
      </c>
      <c r="G222" s="142" t="s">
        <v>183</v>
      </c>
      <c r="H222" s="202">
        <v>1</v>
      </c>
      <c r="I222" s="141">
        <v>15000</v>
      </c>
      <c r="J222" s="499">
        <v>2</v>
      </c>
      <c r="K222" s="186" t="s">
        <v>39</v>
      </c>
      <c r="L222" s="386"/>
      <c r="M222" s="201"/>
      <c r="N222" s="196"/>
      <c r="O222" s="201">
        <f t="shared" ref="O222" si="46">J222*I222</f>
        <v>30000</v>
      </c>
      <c r="P222" s="201"/>
      <c r="Q222" s="122" t="s">
        <v>415</v>
      </c>
      <c r="R222" s="471"/>
      <c r="S222" s="386"/>
      <c r="T222" s="201"/>
    </row>
    <row r="223" spans="1:20" s="200" customFormat="1" ht="15" customHeight="1" x14ac:dyDescent="0.2">
      <c r="A223" s="217" t="s">
        <v>13</v>
      </c>
      <c r="B223" s="217" t="s">
        <v>13</v>
      </c>
      <c r="C223" s="217" t="s">
        <v>13</v>
      </c>
      <c r="D223" s="218" t="str">
        <f t="shared" ref="D223" si="47">IF(E223=1,"Staff and Personnel",IF(E223=2,"Supplies, Commodities, Materials",IF(E223=3,"Eqipment, Vehicles, and Furnitures",IF(E223=4,"Contractual Services",IF(E223=5,"Travel",IF(E223=6,"Transfers and Grant to Counterparts",IF(E223=7,"General Operating and Other Direct Cost", "")))))))</f>
        <v>Contractual Services</v>
      </c>
      <c r="E223" s="142">
        <v>4</v>
      </c>
      <c r="F223" s="374" t="s">
        <v>183</v>
      </c>
      <c r="G223" s="142" t="s">
        <v>183</v>
      </c>
      <c r="H223" s="202">
        <v>1</v>
      </c>
      <c r="I223" s="141">
        <v>8000</v>
      </c>
      <c r="J223" s="499">
        <v>2</v>
      </c>
      <c r="K223" s="186" t="s">
        <v>39</v>
      </c>
      <c r="L223" s="386"/>
      <c r="M223" s="201"/>
      <c r="N223" s="196"/>
      <c r="O223" s="201">
        <f>J223*I223</f>
        <v>16000</v>
      </c>
      <c r="P223" s="201"/>
      <c r="Q223" s="122" t="s">
        <v>416</v>
      </c>
      <c r="R223" s="471"/>
      <c r="S223" s="386"/>
      <c r="T223" s="201"/>
    </row>
    <row r="224" spans="1:20" s="200" customFormat="1" ht="15" customHeight="1" x14ac:dyDescent="0.2">
      <c r="A224" s="411"/>
      <c r="B224" s="146"/>
      <c r="C224" s="147"/>
      <c r="D224" s="112" t="s">
        <v>129</v>
      </c>
      <c r="E224" s="112"/>
      <c r="F224" s="112"/>
      <c r="G224" s="112"/>
      <c r="H224" s="150"/>
      <c r="I224" s="131"/>
      <c r="J224" s="112"/>
      <c r="K224" s="167"/>
      <c r="L224" s="384">
        <v>37500</v>
      </c>
      <c r="M224" s="113">
        <f t="shared" ref="M224" si="48">SUM(M222:M223)</f>
        <v>0</v>
      </c>
      <c r="N224" s="112"/>
      <c r="O224" s="113">
        <f>SUM(O222:O223)</f>
        <v>46000</v>
      </c>
      <c r="P224" s="113">
        <f>O224+L224</f>
        <v>83500</v>
      </c>
      <c r="Q224" s="123"/>
      <c r="R224" s="464"/>
      <c r="S224" s="384">
        <v>37500</v>
      </c>
      <c r="T224" s="113"/>
    </row>
    <row r="225" spans="1:22" ht="16" customHeight="1" x14ac:dyDescent="0.2">
      <c r="A225" s="412"/>
      <c r="B225" s="157"/>
      <c r="C225" s="158"/>
      <c r="D225" s="392" t="s">
        <v>44</v>
      </c>
      <c r="E225" s="394"/>
      <c r="F225" s="393"/>
      <c r="G225" s="393"/>
      <c r="H225" s="393"/>
      <c r="I225" s="393"/>
      <c r="J225" s="393"/>
      <c r="K225" s="393"/>
      <c r="L225" s="198">
        <v>246300</v>
      </c>
      <c r="M225" s="198"/>
      <c r="N225" s="393"/>
      <c r="O225" s="198">
        <f>O213+O220+O224</f>
        <v>576000</v>
      </c>
      <c r="P225" s="198">
        <f>P213+P220+P224</f>
        <v>822300</v>
      </c>
      <c r="Q225" s="128"/>
      <c r="R225" s="477"/>
      <c r="S225" s="198">
        <v>246300</v>
      </c>
      <c r="T225" s="198"/>
      <c r="V225" s="199"/>
    </row>
    <row r="226" spans="1:22" ht="15.5" customHeight="1" x14ac:dyDescent="0.2">
      <c r="A226" s="413"/>
      <c r="B226" s="159"/>
      <c r="C226" s="160"/>
      <c r="D226" s="191" t="s">
        <v>45</v>
      </c>
      <c r="E226" s="193"/>
      <c r="F226" s="192"/>
      <c r="G226" s="192"/>
      <c r="H226" s="192"/>
      <c r="I226" s="192"/>
      <c r="J226" s="192"/>
      <c r="K226" s="192"/>
      <c r="L226" s="177">
        <v>2892075</v>
      </c>
      <c r="M226" s="177"/>
      <c r="N226" s="192"/>
      <c r="O226" s="177">
        <f>O225+O203</f>
        <v>3163500</v>
      </c>
      <c r="P226" s="177">
        <f>P225+P203</f>
        <v>5757575</v>
      </c>
      <c r="Q226" s="137"/>
      <c r="R226" s="478"/>
      <c r="S226" s="177">
        <v>2892075</v>
      </c>
      <c r="T226" s="177"/>
      <c r="U226" s="383"/>
    </row>
    <row r="227" spans="1:22" ht="15.5" customHeight="1" x14ac:dyDescent="0.2">
      <c r="A227" s="414"/>
      <c r="B227" s="161"/>
      <c r="C227" s="162"/>
      <c r="D227" s="188" t="s">
        <v>46</v>
      </c>
      <c r="E227" s="190"/>
      <c r="F227" s="189"/>
      <c r="G227" s="189"/>
      <c r="H227" s="189"/>
      <c r="I227" s="189"/>
      <c r="J227" s="189"/>
      <c r="K227" s="189"/>
      <c r="L227" s="178">
        <v>202445.25000000003</v>
      </c>
      <c r="M227" s="178"/>
      <c r="N227" s="189"/>
      <c r="O227" s="178">
        <f>O226*0.07</f>
        <v>221445.00000000003</v>
      </c>
      <c r="P227" s="178">
        <f>P226*0.07</f>
        <v>403030.25000000006</v>
      </c>
      <c r="Q227" s="129"/>
      <c r="R227" s="479"/>
      <c r="S227" s="178">
        <v>202445.25000000003</v>
      </c>
      <c r="T227" s="178"/>
    </row>
    <row r="228" spans="1:22" ht="18.5" customHeight="1" x14ac:dyDescent="0.2">
      <c r="A228" s="163"/>
      <c r="B228" s="164"/>
      <c r="C228" s="165"/>
      <c r="D228" s="220" t="s">
        <v>21</v>
      </c>
      <c r="E228" s="195"/>
      <c r="F228" s="194"/>
      <c r="G228" s="194"/>
      <c r="H228" s="194"/>
      <c r="I228" s="194"/>
      <c r="J228" s="194"/>
      <c r="K228" s="194"/>
      <c r="L228" s="179">
        <v>3094520.25</v>
      </c>
      <c r="M228" s="179"/>
      <c r="N228" s="194"/>
      <c r="O228" s="179">
        <f>O227+O226</f>
        <v>3384945</v>
      </c>
      <c r="P228" s="179">
        <f>P227+P226</f>
        <v>6160605.25</v>
      </c>
      <c r="Q228" s="130"/>
      <c r="R228" s="480"/>
      <c r="S228" s="179">
        <v>3094520.25</v>
      </c>
      <c r="T228" s="179"/>
    </row>
    <row r="230" spans="1:22" x14ac:dyDescent="0.2">
      <c r="L230" s="199"/>
      <c r="M230" s="449"/>
      <c r="O230" s="199"/>
      <c r="S230" s="199"/>
      <c r="T230" s="449"/>
    </row>
    <row r="231" spans="1:22" x14ac:dyDescent="0.2">
      <c r="L231" s="199"/>
      <c r="O231" s="199"/>
      <c r="S231" s="199"/>
    </row>
    <row r="232" spans="1:22" x14ac:dyDescent="0.2">
      <c r="L232" s="199"/>
      <c r="O232" s="199"/>
      <c r="P232" s="199"/>
      <c r="S232" s="199"/>
    </row>
    <row r="233" spans="1:22" x14ac:dyDescent="0.2">
      <c r="L233" s="199"/>
      <c r="N233" s="199"/>
      <c r="O233" s="199"/>
      <c r="P233" s="199"/>
      <c r="S233" s="199"/>
    </row>
    <row r="234" spans="1:22" ht="21" x14ac:dyDescent="0.25">
      <c r="O234" s="447"/>
    </row>
  </sheetData>
  <autoFilter ref="A4:V70" xr:uid="{59DB5535-458B-924E-A4E4-120D5F6792C0}"/>
  <mergeCells count="75">
    <mergeCell ref="A192:Q192"/>
    <mergeCell ref="Q193:Q196"/>
    <mergeCell ref="R149:R152"/>
    <mergeCell ref="R155:R158"/>
    <mergeCell ref="R175:R178"/>
    <mergeCell ref="A174:Q174"/>
    <mergeCell ref="A180:Q180"/>
    <mergeCell ref="Q181:Q184"/>
    <mergeCell ref="A186:Q186"/>
    <mergeCell ref="A160:Q160"/>
    <mergeCell ref="Q161:Q164"/>
    <mergeCell ref="A166:Q166"/>
    <mergeCell ref="Q167:Q170"/>
    <mergeCell ref="A173:Q173"/>
    <mergeCell ref="A147:Q147"/>
    <mergeCell ref="A148:Q148"/>
    <mergeCell ref="A154:Q154"/>
    <mergeCell ref="Q155:Q158"/>
    <mergeCell ref="Q187:Q190"/>
    <mergeCell ref="R89:R93"/>
    <mergeCell ref="R97:R103"/>
    <mergeCell ref="R127:R128"/>
    <mergeCell ref="A146:Q146"/>
    <mergeCell ref="R8:R9"/>
    <mergeCell ref="R16:R19"/>
    <mergeCell ref="A36:Q36"/>
    <mergeCell ref="R37:R39"/>
    <mergeCell ref="A83:Q83"/>
    <mergeCell ref="C3:C4"/>
    <mergeCell ref="B3:B4"/>
    <mergeCell ref="A3:A4"/>
    <mergeCell ref="R3:R4"/>
    <mergeCell ref="L3:M3"/>
    <mergeCell ref="F3:F4"/>
    <mergeCell ref="D3:D4"/>
    <mergeCell ref="O3:P3"/>
    <mergeCell ref="G3:G4"/>
    <mergeCell ref="E3:E4"/>
    <mergeCell ref="S3:T3"/>
    <mergeCell ref="K3:K4"/>
    <mergeCell ref="J3:J4"/>
    <mergeCell ref="I3:I4"/>
    <mergeCell ref="H3:H4"/>
    <mergeCell ref="A201:Q201"/>
    <mergeCell ref="A21:Q21"/>
    <mergeCell ref="A26:Q26"/>
    <mergeCell ref="A82:Q82"/>
    <mergeCell ref="A27:Q27"/>
    <mergeCell ref="A32:Q32"/>
    <mergeCell ref="A84:Q84"/>
    <mergeCell ref="A96:Q96"/>
    <mergeCell ref="A122:Q122"/>
    <mergeCell ref="A55:Q55"/>
    <mergeCell ref="A63:O63"/>
    <mergeCell ref="A64:Q64"/>
    <mergeCell ref="A73:Q73"/>
    <mergeCell ref="A77:Q77"/>
    <mergeCell ref="A88:Q88"/>
    <mergeCell ref="A140:Q140"/>
    <mergeCell ref="A200:Q200"/>
    <mergeCell ref="A7:Q7"/>
    <mergeCell ref="A6:Q6"/>
    <mergeCell ref="A5:Q5"/>
    <mergeCell ref="A136:Q136"/>
    <mergeCell ref="A126:Q126"/>
    <mergeCell ref="A121:Q121"/>
    <mergeCell ref="A132:Q132"/>
    <mergeCell ref="A116:Q116"/>
    <mergeCell ref="A106:Q106"/>
    <mergeCell ref="A11:Q11"/>
    <mergeCell ref="A51:Q51"/>
    <mergeCell ref="A47:Q47"/>
    <mergeCell ref="A43:Q43"/>
    <mergeCell ref="A42:O42"/>
    <mergeCell ref="A15:Q15"/>
  </mergeCells>
  <phoneticPr fontId="46" type="noConversion"/>
  <conditionalFormatting sqref="L1:L6 L204:L210 S204:S210 M206:M210 T206:T210 L211:M212 S211:T212 L214 P214:S214 L215:M219 P215:T219">
    <cfRule type="cellIs" dxfId="68" priority="44" operator="lessThan">
      <formula>0</formula>
    </cfRule>
  </conditionalFormatting>
  <conditionalFormatting sqref="L10">
    <cfRule type="cellIs" dxfId="67" priority="41" operator="lessThan">
      <formula>0</formula>
    </cfRule>
  </conditionalFormatting>
  <conditionalFormatting sqref="L14:L23">
    <cfRule type="cellIs" dxfId="66" priority="22" operator="lessThan">
      <formula>0</formula>
    </cfRule>
  </conditionalFormatting>
  <conditionalFormatting sqref="L26:L40">
    <cfRule type="cellIs" dxfId="65" priority="32" operator="lessThan">
      <formula>0</formula>
    </cfRule>
  </conditionalFormatting>
  <conditionalFormatting sqref="L42:L61">
    <cfRule type="cellIs" dxfId="64" priority="30" operator="lessThan">
      <formula>0</formula>
    </cfRule>
  </conditionalFormatting>
  <conditionalFormatting sqref="L63:L79">
    <cfRule type="cellIs" dxfId="63" priority="24" operator="lessThan">
      <formula>0</formula>
    </cfRule>
  </conditionalFormatting>
  <conditionalFormatting sqref="L82:L83">
    <cfRule type="cellIs" dxfId="62" priority="1" operator="lessThan">
      <formula>0</formula>
    </cfRule>
  </conditionalFormatting>
  <conditionalFormatting sqref="L87">
    <cfRule type="cellIs" dxfId="61" priority="29" operator="lessThan">
      <formula>0</formula>
    </cfRule>
  </conditionalFormatting>
  <conditionalFormatting sqref="L105">
    <cfRule type="cellIs" dxfId="60" priority="27" operator="lessThan">
      <formula>0</formula>
    </cfRule>
  </conditionalFormatting>
  <conditionalFormatting sqref="L115">
    <cfRule type="cellIs" dxfId="59" priority="26" operator="lessThan">
      <formula>0</formula>
    </cfRule>
  </conditionalFormatting>
  <conditionalFormatting sqref="L119:L121">
    <cfRule type="cellIs" dxfId="58" priority="28" operator="lessThan">
      <formula>0</formula>
    </cfRule>
  </conditionalFormatting>
  <conditionalFormatting sqref="L125">
    <cfRule type="cellIs" dxfId="57" priority="42" operator="lessThan">
      <formula>0</formula>
    </cfRule>
  </conditionalFormatting>
  <conditionalFormatting sqref="L131">
    <cfRule type="cellIs" dxfId="56" priority="34" operator="lessThan">
      <formula>0</formula>
    </cfRule>
  </conditionalFormatting>
  <conditionalFormatting sqref="L135">
    <cfRule type="cellIs" dxfId="55" priority="38" operator="lessThan">
      <formula>0</formula>
    </cfRule>
  </conditionalFormatting>
  <conditionalFormatting sqref="L139">
    <cfRule type="cellIs" dxfId="54" priority="36" operator="lessThan">
      <formula>0</formula>
    </cfRule>
  </conditionalFormatting>
  <conditionalFormatting sqref="L143:L144">
    <cfRule type="cellIs" dxfId="53" priority="33" operator="lessThan">
      <formula>0</formula>
    </cfRule>
  </conditionalFormatting>
  <conditionalFormatting sqref="L200:L201">
    <cfRule type="cellIs" dxfId="52" priority="37" operator="lessThan">
      <formula>0</formula>
    </cfRule>
  </conditionalFormatting>
  <conditionalFormatting sqref="L221:L223">
    <cfRule type="cellIs" dxfId="51" priority="35" operator="lessThan">
      <formula>0</formula>
    </cfRule>
  </conditionalFormatting>
  <conditionalFormatting sqref="L226">
    <cfRule type="cellIs" dxfId="50" priority="43" operator="lessThan">
      <formula>0</formula>
    </cfRule>
  </conditionalFormatting>
  <conditionalFormatting sqref="L228:L1048576">
    <cfRule type="cellIs" dxfId="49" priority="25" operator="lessThan">
      <formula>0</formula>
    </cfRule>
  </conditionalFormatting>
  <conditionalFormatting sqref="L95:M95 L227:M227">
    <cfRule type="cellIs" dxfId="48" priority="53" operator="lessThan">
      <formula>0</formula>
    </cfRule>
  </conditionalFormatting>
  <conditionalFormatting sqref="M2">
    <cfRule type="cellIs" dxfId="47" priority="50" operator="lessThan">
      <formula>0</formula>
    </cfRule>
  </conditionalFormatting>
  <conditionalFormatting sqref="M4">
    <cfRule type="cellIs" dxfId="46" priority="49" operator="lessThan">
      <formula>0</formula>
    </cfRule>
  </conditionalFormatting>
  <conditionalFormatting sqref="M71">
    <cfRule type="cellIs" dxfId="45" priority="45" operator="lessThan">
      <formula>0</formula>
    </cfRule>
  </conditionalFormatting>
  <conditionalFormatting sqref="M120">
    <cfRule type="cellIs" dxfId="44" priority="52" operator="lessThan">
      <formula>0</formula>
    </cfRule>
  </conditionalFormatting>
  <conditionalFormatting sqref="M144">
    <cfRule type="cellIs" dxfId="43" priority="51" operator="lessThan">
      <formula>0</formula>
    </cfRule>
  </conditionalFormatting>
  <conditionalFormatting sqref="M222:M223">
    <cfRule type="cellIs" dxfId="42" priority="46" operator="lessThan">
      <formula>0</formula>
    </cfRule>
  </conditionalFormatting>
  <conditionalFormatting sqref="O231:O233">
    <cfRule type="cellIs" dxfId="41" priority="115" operator="lessThan">
      <formula>0</formula>
    </cfRule>
  </conditionalFormatting>
  <conditionalFormatting sqref="O72:P72">
    <cfRule type="cellIs" dxfId="40" priority="14" operator="lessThan">
      <formula>0</formula>
    </cfRule>
  </conditionalFormatting>
  <conditionalFormatting sqref="O35:R35 O40:R40">
    <cfRule type="cellIs" dxfId="39" priority="19" operator="lessThan">
      <formula>0</formula>
    </cfRule>
  </conditionalFormatting>
  <conditionalFormatting sqref="O46:R46">
    <cfRule type="cellIs" dxfId="38" priority="18" operator="lessThan">
      <formula>0</formula>
    </cfRule>
  </conditionalFormatting>
  <conditionalFormatting sqref="O50:R50">
    <cfRule type="cellIs" dxfId="37" priority="17" operator="lessThan">
      <formula>0</formula>
    </cfRule>
  </conditionalFormatting>
  <conditionalFormatting sqref="O54:R54">
    <cfRule type="cellIs" dxfId="36" priority="16" operator="lessThan">
      <formula>0</formula>
    </cfRule>
  </conditionalFormatting>
  <conditionalFormatting sqref="O58:R58">
    <cfRule type="cellIs" dxfId="35" priority="15" operator="lessThan">
      <formula>0</formula>
    </cfRule>
  </conditionalFormatting>
  <conditionalFormatting sqref="O76:R76">
    <cfRule type="cellIs" dxfId="34" priority="13" operator="lessThan">
      <formula>0</formula>
    </cfRule>
  </conditionalFormatting>
  <conditionalFormatting sqref="O119:R120">
    <cfRule type="cellIs" dxfId="33" priority="8" operator="lessThan">
      <formula>0</formula>
    </cfRule>
  </conditionalFormatting>
  <conditionalFormatting sqref="O87:S87">
    <cfRule type="cellIs" dxfId="32" priority="12" operator="lessThan">
      <formula>0</formula>
    </cfRule>
  </conditionalFormatting>
  <conditionalFormatting sqref="O105:S105">
    <cfRule type="cellIs" dxfId="31" priority="10" operator="lessThan">
      <formula>0</formula>
    </cfRule>
  </conditionalFormatting>
  <conditionalFormatting sqref="O115:S115">
    <cfRule type="cellIs" dxfId="30" priority="9" operator="lessThan">
      <formula>0</formula>
    </cfRule>
  </conditionalFormatting>
  <conditionalFormatting sqref="O131:S131">
    <cfRule type="cellIs" dxfId="29" priority="6" operator="lessThan">
      <formula>0</formula>
    </cfRule>
  </conditionalFormatting>
  <conditionalFormatting sqref="O95:T95">
    <cfRule type="cellIs" dxfId="28" priority="11" operator="lessThan">
      <formula>0</formula>
    </cfRule>
  </conditionalFormatting>
  <conditionalFormatting sqref="P28:P31">
    <cfRule type="cellIs" dxfId="27" priority="20" operator="lessThan">
      <formula>0</formula>
    </cfRule>
  </conditionalFormatting>
  <conditionalFormatting sqref="P48">
    <cfRule type="cellIs" dxfId="26" priority="151" operator="lessThan">
      <formula>0</formula>
    </cfRule>
  </conditionalFormatting>
  <conditionalFormatting sqref="P52">
    <cfRule type="cellIs" dxfId="25" priority="155" operator="lessThan">
      <formula>0</formula>
    </cfRule>
  </conditionalFormatting>
  <conditionalFormatting sqref="P1:R4 O2 P14:R14 P16 R16 P17:Q19 P20:R20 P22 R22 R28 P29:R30 Q31:R31 P33:R34 P37:R37 P38:Q39 P42:R42 P44 R44 P45:R45 P49:R49 P53:R53 P56 R56 P57:R57 P59:R60 O61:R61 P63:R63 Q71:R72 P78:R79 O144:R144 P204:R212 O227:T227 Q228:R228 P229:R231 P233:R1048576">
    <cfRule type="cellIs" dxfId="24" priority="251" operator="lessThan">
      <formula>0</formula>
    </cfRule>
  </conditionalFormatting>
  <conditionalFormatting sqref="P23:R24">
    <cfRule type="cellIs" dxfId="23" priority="21" operator="lessThan">
      <formula>0</formula>
    </cfRule>
  </conditionalFormatting>
  <conditionalFormatting sqref="P143:R143">
    <cfRule type="cellIs" dxfId="22" priority="3" operator="lessThan">
      <formula>0</formula>
    </cfRule>
  </conditionalFormatting>
  <conditionalFormatting sqref="P10:S10">
    <cfRule type="cellIs" dxfId="21" priority="73" operator="lessThan">
      <formula>0</formula>
    </cfRule>
  </conditionalFormatting>
  <conditionalFormatting sqref="P125:S125">
    <cfRule type="cellIs" dxfId="20" priority="7" operator="lessThan">
      <formula>0</formula>
    </cfRule>
  </conditionalFormatting>
  <conditionalFormatting sqref="P135:S135">
    <cfRule type="cellIs" dxfId="19" priority="5" operator="lessThan">
      <formula>0</formula>
    </cfRule>
  </conditionalFormatting>
  <conditionalFormatting sqref="P139:S139">
    <cfRule type="cellIs" dxfId="18" priority="4" operator="lessThan">
      <formula>0</formula>
    </cfRule>
  </conditionalFormatting>
  <conditionalFormatting sqref="P221:S223">
    <cfRule type="cellIs" dxfId="17" priority="67" operator="lessThan">
      <formula>0</formula>
    </cfRule>
  </conditionalFormatting>
  <conditionalFormatting sqref="Q226:S226">
    <cfRule type="cellIs" dxfId="16" priority="75" operator="lessThan">
      <formula>0</formula>
    </cfRule>
  </conditionalFormatting>
  <conditionalFormatting sqref="S1:S6">
    <cfRule type="cellIs" dxfId="15" priority="76" operator="lessThan">
      <formula>0</formula>
    </cfRule>
  </conditionalFormatting>
  <conditionalFormatting sqref="S14:S23">
    <cfRule type="cellIs" dxfId="14" priority="54" operator="lessThan">
      <formula>0</formula>
    </cfRule>
  </conditionalFormatting>
  <conditionalFormatting sqref="S26:S40">
    <cfRule type="cellIs" dxfId="13" priority="64" operator="lessThan">
      <formula>0</formula>
    </cfRule>
  </conditionalFormatting>
  <conditionalFormatting sqref="S42:S61">
    <cfRule type="cellIs" dxfId="12" priority="62" operator="lessThan">
      <formula>0</formula>
    </cfRule>
  </conditionalFormatting>
  <conditionalFormatting sqref="S63:S79">
    <cfRule type="cellIs" dxfId="11" priority="56" operator="lessThan">
      <formula>0</formula>
    </cfRule>
  </conditionalFormatting>
  <conditionalFormatting sqref="S82:S83">
    <cfRule type="cellIs" dxfId="10" priority="2" operator="lessThan">
      <formula>0</formula>
    </cfRule>
  </conditionalFormatting>
  <conditionalFormatting sqref="S119:S121">
    <cfRule type="cellIs" dxfId="9" priority="60" operator="lessThan">
      <formula>0</formula>
    </cfRule>
  </conditionalFormatting>
  <conditionalFormatting sqref="S143:S144">
    <cfRule type="cellIs" dxfId="8" priority="65" operator="lessThan">
      <formula>0</formula>
    </cfRule>
  </conditionalFormatting>
  <conditionalFormatting sqref="S200:S201">
    <cfRule type="cellIs" dxfId="7" priority="69" operator="lessThan">
      <formula>0</formula>
    </cfRule>
  </conditionalFormatting>
  <conditionalFormatting sqref="S228:S1048576">
    <cfRule type="cellIs" dxfId="6" priority="57" operator="lessThan">
      <formula>0</formula>
    </cfRule>
  </conditionalFormatting>
  <conditionalFormatting sqref="T2">
    <cfRule type="cellIs" dxfId="5" priority="220" operator="lessThan">
      <formula>0</formula>
    </cfRule>
  </conditionalFormatting>
  <conditionalFormatting sqref="T4">
    <cfRule type="cellIs" dxfId="4" priority="189" operator="lessThan">
      <formula>0</formula>
    </cfRule>
  </conditionalFormatting>
  <conditionalFormatting sqref="T71">
    <cfRule type="cellIs" dxfId="3" priority="100" operator="lessThan">
      <formula>0</formula>
    </cfRule>
  </conditionalFormatting>
  <conditionalFormatting sqref="T120">
    <cfRule type="cellIs" dxfId="2" priority="228" operator="lessThan">
      <formula>0</formula>
    </cfRule>
  </conditionalFormatting>
  <conditionalFormatting sqref="T144">
    <cfRule type="cellIs" dxfId="1" priority="224" operator="lessThan">
      <formula>0</formula>
    </cfRule>
  </conditionalFormatting>
  <conditionalFormatting sqref="T222:T223">
    <cfRule type="cellIs" dxfId="0" priority="170" operator="lessThan">
      <formula>0</formula>
    </cfRule>
  </conditionalFormatting>
  <dataValidations count="1">
    <dataValidation type="list" allowBlank="1" showInputMessage="1" showErrorMessage="1" sqref="F203:G205 F213:G215 F220:G224" xr:uid="{0B76F2C4-2567-7642-8AA3-BC8368CF94FC}">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63E8-5E04-8242-B49E-9DE9282DC4F9}">
  <dimension ref="A1:AD105"/>
  <sheetViews>
    <sheetView topLeftCell="A3" zoomScale="92" zoomScaleNormal="92" workbookViewId="0">
      <pane xSplit="1" ySplit="3" topLeftCell="P40" activePane="bottomRight" state="frozen"/>
      <selection activeCell="A3" sqref="A3"/>
      <selection pane="topRight" activeCell="B3" sqref="B3"/>
      <selection pane="bottomLeft" activeCell="A6" sqref="A6"/>
      <selection pane="bottomRight" activeCell="Z9" sqref="Z9"/>
    </sheetView>
  </sheetViews>
  <sheetFormatPr baseColWidth="10" defaultColWidth="8.6640625" defaultRowHeight="15" x14ac:dyDescent="0.2"/>
  <cols>
    <col min="1" max="1" width="67.33203125" style="266" customWidth="1"/>
    <col min="2" max="2" width="59" style="266" customWidth="1"/>
    <col min="3" max="26" width="5.5" style="452" customWidth="1"/>
    <col min="27" max="27" width="34.83203125" style="266" customWidth="1"/>
    <col min="28" max="28" width="74.33203125" style="266" customWidth="1"/>
    <col min="29" max="30" width="19.5" style="266" customWidth="1"/>
    <col min="31" max="16384" width="8.6640625" style="266"/>
  </cols>
  <sheetData>
    <row r="1" spans="1:30" ht="78" customHeight="1" x14ac:dyDescent="0.2">
      <c r="A1" s="716"/>
      <c r="B1" s="716"/>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row>
    <row r="2" spans="1:30" s="25" customFormat="1" ht="32.25" customHeight="1" thickBot="1" x14ac:dyDescent="0.2">
      <c r="A2" s="416" t="s">
        <v>199</v>
      </c>
      <c r="B2" s="417"/>
      <c r="C2" s="526"/>
      <c r="D2" s="526"/>
      <c r="E2" s="526"/>
      <c r="F2" s="526"/>
      <c r="G2" s="526"/>
      <c r="H2" s="526"/>
      <c r="I2" s="526"/>
      <c r="J2" s="526"/>
      <c r="K2" s="526"/>
      <c r="L2" s="526"/>
      <c r="M2" s="526"/>
      <c r="N2" s="526"/>
      <c r="O2" s="526"/>
      <c r="P2" s="526"/>
      <c r="Q2" s="526"/>
      <c r="R2" s="526"/>
      <c r="S2" s="526"/>
      <c r="T2" s="526"/>
      <c r="U2" s="526"/>
      <c r="V2" s="526"/>
      <c r="W2" s="526"/>
      <c r="X2" s="526"/>
      <c r="Y2" s="526"/>
      <c r="Z2" s="526"/>
      <c r="AA2" s="418"/>
      <c r="AB2" s="418"/>
      <c r="AC2" s="418"/>
      <c r="AD2" s="418"/>
    </row>
    <row r="3" spans="1:30" s="25" customFormat="1" ht="33" customHeight="1" x14ac:dyDescent="0.15">
      <c r="A3" s="646" t="s">
        <v>182</v>
      </c>
      <c r="B3" s="719" t="s">
        <v>115</v>
      </c>
      <c r="C3" s="722" t="s">
        <v>306</v>
      </c>
      <c r="D3" s="618"/>
      <c r="E3" s="618"/>
      <c r="F3" s="618"/>
      <c r="G3" s="618"/>
      <c r="H3" s="618"/>
      <c r="I3" s="618"/>
      <c r="J3" s="618"/>
      <c r="K3" s="618"/>
      <c r="L3" s="618"/>
      <c r="M3" s="618"/>
      <c r="N3" s="618"/>
      <c r="O3" s="618"/>
      <c r="P3" s="618"/>
      <c r="Q3" s="618"/>
      <c r="R3" s="618"/>
      <c r="S3" s="501"/>
      <c r="T3" s="501"/>
      <c r="U3" s="501"/>
      <c r="V3" s="501"/>
      <c r="W3" s="501"/>
      <c r="X3" s="501"/>
      <c r="Y3" s="501"/>
      <c r="Z3" s="501"/>
      <c r="AA3" s="501"/>
      <c r="AB3" s="723" t="s">
        <v>201</v>
      </c>
      <c r="AC3" s="723"/>
      <c r="AD3" s="723"/>
    </row>
    <row r="4" spans="1:30" s="25" customFormat="1" ht="33" customHeight="1" x14ac:dyDescent="0.15">
      <c r="A4" s="717"/>
      <c r="B4" s="720"/>
      <c r="C4" s="727"/>
      <c r="D4" s="728"/>
      <c r="E4" s="728"/>
      <c r="F4" s="728"/>
      <c r="G4" s="728"/>
      <c r="H4" s="728"/>
      <c r="I4" s="728"/>
      <c r="J4" s="728"/>
      <c r="K4" s="728"/>
      <c r="L4" s="728"/>
      <c r="M4" s="728"/>
      <c r="N4" s="728"/>
      <c r="O4" s="728"/>
      <c r="P4" s="728"/>
      <c r="Q4" s="728"/>
      <c r="R4" s="729"/>
      <c r="S4" s="500"/>
      <c r="T4" s="500"/>
      <c r="U4" s="500"/>
      <c r="V4" s="500"/>
      <c r="W4" s="500"/>
      <c r="X4" s="500"/>
      <c r="Y4" s="500"/>
      <c r="Z4" s="500"/>
      <c r="AA4" s="500"/>
      <c r="AB4" s="723"/>
      <c r="AC4" s="723"/>
      <c r="AD4" s="723"/>
    </row>
    <row r="5" spans="1:30" s="25" customFormat="1" ht="40.5" customHeight="1" thickBot="1" x14ac:dyDescent="0.2">
      <c r="A5" s="718"/>
      <c r="B5" s="721"/>
      <c r="C5" s="419">
        <v>1</v>
      </c>
      <c r="D5" s="268">
        <v>2</v>
      </c>
      <c r="E5" s="419">
        <v>3</v>
      </c>
      <c r="F5" s="268">
        <v>4</v>
      </c>
      <c r="G5" s="419">
        <v>5</v>
      </c>
      <c r="H5" s="268">
        <v>6</v>
      </c>
      <c r="I5" s="419">
        <v>7</v>
      </c>
      <c r="J5" s="268">
        <v>8</v>
      </c>
      <c r="K5" s="419">
        <v>9</v>
      </c>
      <c r="L5" s="268">
        <v>10</v>
      </c>
      <c r="M5" s="419">
        <v>11</v>
      </c>
      <c r="N5" s="268">
        <v>12</v>
      </c>
      <c r="O5" s="419">
        <v>13</v>
      </c>
      <c r="P5" s="268">
        <v>14</v>
      </c>
      <c r="Q5" s="419">
        <v>15</v>
      </c>
      <c r="R5" s="268">
        <v>16</v>
      </c>
      <c r="S5" s="419">
        <v>17</v>
      </c>
      <c r="T5" s="268">
        <v>18</v>
      </c>
      <c r="U5" s="419">
        <v>19</v>
      </c>
      <c r="V5" s="268">
        <v>20</v>
      </c>
      <c r="W5" s="419">
        <v>21</v>
      </c>
      <c r="X5" s="268">
        <v>22</v>
      </c>
      <c r="Y5" s="419">
        <v>23</v>
      </c>
      <c r="Z5" s="419">
        <v>24</v>
      </c>
      <c r="AA5" s="420" t="s">
        <v>202</v>
      </c>
      <c r="AB5" s="269" t="s">
        <v>307</v>
      </c>
      <c r="AC5" s="269" t="s">
        <v>308</v>
      </c>
      <c r="AD5" s="269" t="str">
        <f>'A. Budget by Outcome'!P4</f>
        <v>New TOTAL (Phase I + Replenishment)</v>
      </c>
    </row>
    <row r="6" spans="1:30" s="25" customFormat="1" ht="88" customHeight="1" thickBot="1" x14ac:dyDescent="0.2">
      <c r="A6" s="724" t="str">
        <f>'A. Budget by Outcome'!A6</f>
        <v>Output 1.1: Increased area of new climate refugia and priority sites designated as MPAs or LMMAs and under delegation of management</v>
      </c>
      <c r="B6" s="297" t="str">
        <f>'A. Budget by Outcome'!A7</f>
        <v>Activity 1.1.1: Design of the co-management arrangements and set-up of the Special Purpose Entities (SPEs – formed by local partners and Blue finance) that will co-manage 2 additional MPA networks on behalf of Governments.</v>
      </c>
      <c r="C6" s="527" t="s">
        <v>10</v>
      </c>
      <c r="D6" s="528" t="s">
        <v>10</v>
      </c>
      <c r="E6" s="528" t="s">
        <v>10</v>
      </c>
      <c r="F6" s="528" t="s">
        <v>10</v>
      </c>
      <c r="G6" s="528" t="s">
        <v>10</v>
      </c>
      <c r="H6" s="528" t="s">
        <v>10</v>
      </c>
      <c r="I6" s="528" t="s">
        <v>10</v>
      </c>
      <c r="J6" s="528" t="s">
        <v>10</v>
      </c>
      <c r="K6" s="528" t="s">
        <v>10</v>
      </c>
      <c r="L6" s="528" t="s">
        <v>10</v>
      </c>
      <c r="M6" s="528" t="s">
        <v>10</v>
      </c>
      <c r="N6" s="528" t="s">
        <v>10</v>
      </c>
      <c r="O6" s="528" t="s">
        <v>10</v>
      </c>
      <c r="P6" s="528" t="s">
        <v>10</v>
      </c>
      <c r="Q6" s="528" t="s">
        <v>10</v>
      </c>
      <c r="R6" s="528" t="s">
        <v>10</v>
      </c>
      <c r="S6" s="528" t="s">
        <v>10</v>
      </c>
      <c r="T6" s="528" t="s">
        <v>10</v>
      </c>
      <c r="U6" s="528"/>
      <c r="V6" s="528"/>
      <c r="W6" s="528"/>
      <c r="X6" s="528"/>
      <c r="Y6" s="528"/>
      <c r="Z6" s="556"/>
      <c r="AA6" s="457" t="str">
        <f>'A. Budget by Outcome'!Q8</f>
        <v xml:space="preserve">Senior local management team + local technical staff . </v>
      </c>
      <c r="AB6" s="456" t="str">
        <f>'A. Budget by Outcome'!R8</f>
        <v xml:space="preserve">D1.1.1a: 2 co-management agreement signed with LGUs for MPA network in Palawan
D1.1.1b: co-management agreement signed with LGUs for MPA network in Calamian or other location
Preparatory activities include MPA legal co-management arrangements, alignment with local policy priorities, legal design of the Special Purpose Entities (SPEs) and their by-laws, identification of community leadership, entrepreneurial capacity building, expert knowledge exchange, governance approaches, due diligence on local partners’ capacities, sustainable management strategy (rooted in science). Plans will be developed in consultations with local stakeholders. A coalition of local stakeholders (e.g. NGOs, associations, cooperatives, foundations) will be selected to become members of the SPE. Proper due diligence will be conducted beforehand on stakeholders. </v>
      </c>
      <c r="AC6" s="741">
        <f>'A. Budget by Outcome'!O25</f>
        <v>57500</v>
      </c>
      <c r="AD6" s="744">
        <f>'A. Budget by Outcome'!P25</f>
        <v>188900</v>
      </c>
    </row>
    <row r="7" spans="1:30" s="25" customFormat="1" ht="50.25" customHeight="1" thickBot="1" x14ac:dyDescent="0.2">
      <c r="A7" s="725"/>
      <c r="B7" s="546" t="str">
        <f>'A. Budget by Outcome'!A11</f>
        <v xml:space="preserve">Activity 1.1.2: Consolidation of the SPEs ‘Blue Alliance VIP’ </v>
      </c>
      <c r="C7" s="529"/>
      <c r="D7" s="530"/>
      <c r="E7" s="530"/>
      <c r="F7" s="530"/>
      <c r="G7" s="530"/>
      <c r="H7" s="530"/>
      <c r="I7" s="530"/>
      <c r="J7" s="530"/>
      <c r="K7" s="530"/>
      <c r="L7" s="530"/>
      <c r="M7" s="530"/>
      <c r="N7" s="530"/>
      <c r="O7" s="530"/>
      <c r="P7" s="530"/>
      <c r="Q7" s="530"/>
      <c r="R7" s="530"/>
      <c r="S7" s="530"/>
      <c r="T7" s="530"/>
      <c r="U7" s="530"/>
      <c r="V7" s="530"/>
      <c r="W7" s="530"/>
      <c r="X7" s="530"/>
      <c r="Y7" s="530"/>
      <c r="Z7" s="557"/>
      <c r="AA7" s="457">
        <f>'A. Budget by Outcome'!Q12</f>
        <v>0</v>
      </c>
      <c r="AB7" s="456">
        <f>'A. Budget by Outcome'!R12</f>
        <v>0</v>
      </c>
      <c r="AC7" s="742"/>
      <c r="AD7" s="745"/>
    </row>
    <row r="8" spans="1:30" s="25" customFormat="1" ht="50.25" customHeight="1" thickBot="1" x14ac:dyDescent="0.2">
      <c r="A8" s="725"/>
      <c r="B8" s="297" t="str">
        <f>'A. Budget by Outcome'!A15</f>
        <v>Activity 1.1.3: Stakeholder engagement and advocacy  in the MPA networks</v>
      </c>
      <c r="C8" s="529" t="s">
        <v>10</v>
      </c>
      <c r="D8" s="530" t="s">
        <v>10</v>
      </c>
      <c r="E8" s="530" t="s">
        <v>10</v>
      </c>
      <c r="F8" s="530"/>
      <c r="G8" s="530"/>
      <c r="H8" s="530"/>
      <c r="I8" s="530"/>
      <c r="J8" s="530"/>
      <c r="K8" s="530"/>
      <c r="L8" s="530"/>
      <c r="M8" s="530"/>
      <c r="N8" s="530" t="s">
        <v>10</v>
      </c>
      <c r="O8" s="530" t="s">
        <v>10</v>
      </c>
      <c r="P8" s="530" t="s">
        <v>10</v>
      </c>
      <c r="Q8" s="530"/>
      <c r="R8" s="530"/>
      <c r="S8" s="530"/>
      <c r="T8" s="530"/>
      <c r="U8" s="530"/>
      <c r="V8" s="530"/>
      <c r="W8" s="530"/>
      <c r="X8" s="530" t="s">
        <v>10</v>
      </c>
      <c r="Y8" s="530" t="s">
        <v>10</v>
      </c>
      <c r="Z8" s="557" t="s">
        <v>10</v>
      </c>
      <c r="AA8" s="457" t="str">
        <f>'A. Budget by Outcome'!Q16</f>
        <v xml:space="preserve">Senior local management team + local technical staff . </v>
      </c>
      <c r="AB8" s="456" t="str">
        <f>'A. Budget by Outcome'!R16</f>
        <v>D1.1.3 8 stakeholder meetings 
To ensure alignment with all the various stakeholders involved, consultations process will be organized  with stakeholders from central, province and local governments, tourism industry, fishing sector, local communities and other public institutions.</v>
      </c>
      <c r="AC8" s="742"/>
      <c r="AD8" s="745"/>
    </row>
    <row r="9" spans="1:30" s="25" customFormat="1" ht="49.25" customHeight="1" thickBot="1" x14ac:dyDescent="0.2">
      <c r="A9" s="726"/>
      <c r="B9" s="297" t="str">
        <f>'A. Budget by Outcome'!A21</f>
        <v xml:space="preserve">Activity 1.1.4: MPA screening, feasibility study and selection of new priority sites in Philippines  </v>
      </c>
      <c r="C9" s="531" t="s">
        <v>10</v>
      </c>
      <c r="D9" s="532" t="s">
        <v>10</v>
      </c>
      <c r="E9" s="532" t="s">
        <v>10</v>
      </c>
      <c r="F9" s="532" t="s">
        <v>10</v>
      </c>
      <c r="G9" s="532" t="s">
        <v>10</v>
      </c>
      <c r="H9" s="532" t="s">
        <v>10</v>
      </c>
      <c r="I9" s="532" t="s">
        <v>10</v>
      </c>
      <c r="J9" s="532" t="s">
        <v>10</v>
      </c>
      <c r="K9" s="532" t="s">
        <v>10</v>
      </c>
      <c r="L9" s="532" t="s">
        <v>10</v>
      </c>
      <c r="M9" s="532" t="s">
        <v>10</v>
      </c>
      <c r="N9" s="532"/>
      <c r="O9" s="532"/>
      <c r="P9" s="532"/>
      <c r="Q9" s="532"/>
      <c r="R9" s="532"/>
      <c r="S9" s="532"/>
      <c r="T9" s="532"/>
      <c r="U9" s="532"/>
      <c r="V9" s="532"/>
      <c r="W9" s="532"/>
      <c r="X9" s="532"/>
      <c r="Y9" s="532"/>
      <c r="Z9" s="558"/>
      <c r="AA9" s="457" t="str">
        <f>'A. Budget by Outcome'!Q22</f>
        <v xml:space="preserve">Senior international management team BF + junior management team + expert technical staff . </v>
      </c>
      <c r="AB9" s="559" t="str">
        <f>'A. Budget by Outcome'!R22</f>
        <v xml:space="preserve">D1.1.4: Feasibility study for 1 MPA location .
 The project will identify projects based on ecological, legal, management and business criteria through desk study and preliminary consultations with local stakeholders. Priority MPA(s) will be selected in collaboration with Government and UNDP partners and based on the 50 reefs priority listing. A scoring decision tool describing the rationale for site prioritization will be shared with participating sites. The priority sites will be selected in agreement with participating stakeholders (inception meeting in the selected site). The scoring tool used has three major components – Impact Feasibility, Legal Feasibility, and Business Feasibility with a total of 54 indicators.  </v>
      </c>
      <c r="AC9" s="743"/>
      <c r="AD9" s="746"/>
    </row>
    <row r="10" spans="1:30" s="25" customFormat="1" ht="42.75" customHeight="1" thickBot="1" x14ac:dyDescent="0.2">
      <c r="A10" s="724" t="s">
        <v>309</v>
      </c>
      <c r="B10" s="421" t="str">
        <f>'A. Budget by Outcome'!A27</f>
        <v>Activity 1.2.1: Technical &amp; Scientific assistance and trainings  in coral reef conservation, natural resource management and MPA management</v>
      </c>
      <c r="C10" s="527" t="s">
        <v>10</v>
      </c>
      <c r="D10" s="528" t="s">
        <v>10</v>
      </c>
      <c r="E10" s="528" t="s">
        <v>10</v>
      </c>
      <c r="F10" s="528" t="s">
        <v>10</v>
      </c>
      <c r="G10" s="528" t="s">
        <v>10</v>
      </c>
      <c r="H10" s="528" t="s">
        <v>10</v>
      </c>
      <c r="I10" s="528" t="s">
        <v>10</v>
      </c>
      <c r="J10" s="528" t="s">
        <v>10</v>
      </c>
      <c r="K10" s="528" t="s">
        <v>10</v>
      </c>
      <c r="L10" s="528" t="s">
        <v>10</v>
      </c>
      <c r="M10" s="528" t="s">
        <v>10</v>
      </c>
      <c r="N10" s="528" t="s">
        <v>10</v>
      </c>
      <c r="O10" s="528" t="s">
        <v>10</v>
      </c>
      <c r="P10" s="528" t="s">
        <v>10</v>
      </c>
      <c r="Q10" s="528" t="s">
        <v>10</v>
      </c>
      <c r="R10" s="528" t="s">
        <v>10</v>
      </c>
      <c r="S10" s="528" t="s">
        <v>10</v>
      </c>
      <c r="T10" s="528" t="s">
        <v>10</v>
      </c>
      <c r="U10" s="528" t="s">
        <v>10</v>
      </c>
      <c r="V10" s="528" t="s">
        <v>10</v>
      </c>
      <c r="W10" s="528" t="s">
        <v>10</v>
      </c>
      <c r="X10" s="528" t="s">
        <v>10</v>
      </c>
      <c r="Y10" s="528" t="s">
        <v>10</v>
      </c>
      <c r="Z10" s="556" t="s">
        <v>10</v>
      </c>
      <c r="AA10" s="457" t="str">
        <f>'A. Budget by Outcome'!Q28</f>
        <v xml:space="preserve">Senior international management team BF + junior management team + expert technical staff . </v>
      </c>
      <c r="AB10" s="457" t="str">
        <f>'A. Budget by Outcome'!R28</f>
        <v>D1.2.1a: Minimum increase of +20% in the average score for Mindoro MPA management performance compared to baseline in 2022. This is measured with MEAT (Management Effectiveness Assessment Tool)
D1.2.1b: Minimum increase of +20% in the average score for Palwan MPA management performance compared to baseline in 2024. This is measured with MEAT (Management Effectiveness Assessment Tool)
D1.2.1c: Minimum increase of +20% in the average score for CIG MPA management performance compared to baseline in 2025. This is measured with MEAT (Management Effectiveness Assessment Tool)
D1.2.1d: 120 jobs created in 2026 as MPA staffThe final objective is to have BA PHI managing effectively the MPAs. Targets include continuous capacity-building activities for the SPE local staff in science, conservation, fishery management, marine spatial planning processes, coral reef high-res mapping, community based coral reef monitoring, compliance strategies, mangrove restoration and conservation, aquaculture, water quality, management, HR issue resolution, procurement, patrolling, communication, maintenance, etc.. Through training, coaching, and regular follow-up, the capabilities and capacities of our partners will be buit to implement on-the-ground MPA management and financing activities and to strengthen their scientifc expertise.</v>
      </c>
      <c r="AC10" s="736">
        <f>'A. Budget by Outcome'!O41</f>
        <v>617000</v>
      </c>
      <c r="AD10" s="714">
        <f>'A. Budget by Outcome'!P41</f>
        <v>704375</v>
      </c>
    </row>
    <row r="11" spans="1:30" s="25" customFormat="1" ht="54" customHeight="1" thickBot="1" x14ac:dyDescent="0.2">
      <c r="A11" s="725"/>
      <c r="B11" s="421" t="str">
        <f>'A. Budget by Outcome'!A32</f>
        <v>Activity 1.2.2: Commercial and management technical assistance through project Management Office (PMO) services for the SPEs.</v>
      </c>
      <c r="C11" s="529" t="s">
        <v>10</v>
      </c>
      <c r="D11" s="530" t="s">
        <v>10</v>
      </c>
      <c r="E11" s="530" t="s">
        <v>10</v>
      </c>
      <c r="F11" s="530" t="s">
        <v>10</v>
      </c>
      <c r="G11" s="530" t="s">
        <v>10</v>
      </c>
      <c r="H11" s="530" t="s">
        <v>10</v>
      </c>
      <c r="I11" s="530" t="s">
        <v>10</v>
      </c>
      <c r="J11" s="530" t="s">
        <v>10</v>
      </c>
      <c r="K11" s="530" t="s">
        <v>10</v>
      </c>
      <c r="L11" s="530" t="s">
        <v>10</v>
      </c>
      <c r="M11" s="530" t="s">
        <v>10</v>
      </c>
      <c r="N11" s="530" t="s">
        <v>10</v>
      </c>
      <c r="O11" s="530" t="s">
        <v>10</v>
      </c>
      <c r="P11" s="530" t="s">
        <v>10</v>
      </c>
      <c r="Q11" s="530" t="s">
        <v>10</v>
      </c>
      <c r="R11" s="530" t="s">
        <v>10</v>
      </c>
      <c r="S11" s="530" t="s">
        <v>10</v>
      </c>
      <c r="T11" s="530" t="s">
        <v>10</v>
      </c>
      <c r="U11" s="530" t="s">
        <v>10</v>
      </c>
      <c r="V11" s="530" t="s">
        <v>10</v>
      </c>
      <c r="W11" s="530" t="s">
        <v>10</v>
      </c>
      <c r="X11" s="530" t="s">
        <v>10</v>
      </c>
      <c r="Y11" s="530" t="s">
        <v>10</v>
      </c>
      <c r="Z11" s="557" t="s">
        <v>10</v>
      </c>
      <c r="AA11" s="457">
        <f>'A. Budget by Outcome'!Q33</f>
        <v>0</v>
      </c>
      <c r="AB11" s="457">
        <f>'A. Budget by Outcome'!R33</f>
        <v>0</v>
      </c>
      <c r="AC11" s="736"/>
      <c r="AD11" s="714"/>
    </row>
    <row r="12" spans="1:30" s="25" customFormat="1" ht="38.25" customHeight="1" thickBot="1" x14ac:dyDescent="0.2">
      <c r="A12" s="725"/>
      <c r="B12" s="421"/>
      <c r="C12" s="529"/>
      <c r="D12" s="530"/>
      <c r="E12" s="530"/>
      <c r="F12" s="530"/>
      <c r="G12" s="530"/>
      <c r="H12" s="530"/>
      <c r="I12" s="530"/>
      <c r="J12" s="530"/>
      <c r="K12" s="530"/>
      <c r="L12" s="530"/>
      <c r="M12" s="530"/>
      <c r="N12" s="530"/>
      <c r="O12" s="530"/>
      <c r="P12" s="530"/>
      <c r="Q12" s="530"/>
      <c r="R12" s="530"/>
      <c r="S12" s="530"/>
      <c r="T12" s="530"/>
      <c r="U12" s="530"/>
      <c r="V12" s="530"/>
      <c r="W12" s="530"/>
      <c r="X12" s="530"/>
      <c r="Y12" s="530"/>
      <c r="Z12" s="557"/>
      <c r="AA12" s="457"/>
      <c r="AB12" s="457"/>
      <c r="AC12" s="736"/>
      <c r="AD12" s="714"/>
    </row>
    <row r="13" spans="1:30" s="25" customFormat="1" ht="45.75" customHeight="1" thickBot="1" x14ac:dyDescent="0.2">
      <c r="A13" s="725"/>
      <c r="B13" s="421"/>
      <c r="C13" s="531"/>
      <c r="D13" s="532"/>
      <c r="E13" s="532"/>
      <c r="F13" s="532"/>
      <c r="G13" s="532"/>
      <c r="H13" s="532"/>
      <c r="I13" s="532"/>
      <c r="J13" s="532"/>
      <c r="K13" s="532"/>
      <c r="L13" s="532"/>
      <c r="M13" s="532"/>
      <c r="N13" s="532"/>
      <c r="O13" s="532"/>
      <c r="P13" s="532"/>
      <c r="Q13" s="532"/>
      <c r="R13" s="532"/>
      <c r="S13" s="532"/>
      <c r="T13" s="532"/>
      <c r="U13" s="532"/>
      <c r="V13" s="532"/>
      <c r="W13" s="532"/>
      <c r="X13" s="532"/>
      <c r="Y13" s="532"/>
      <c r="Z13" s="558"/>
      <c r="AA13" s="457"/>
      <c r="AB13" s="457"/>
      <c r="AC13" s="737"/>
      <c r="AD13" s="715"/>
    </row>
    <row r="14" spans="1:30" s="25" customFormat="1" ht="42.75" customHeight="1" thickBot="1" x14ac:dyDescent="0.2">
      <c r="A14" s="724" t="s">
        <v>296</v>
      </c>
      <c r="B14" s="421" t="str">
        <f>'A. Budget by Outcome'!A43</f>
        <v xml:space="preserve">Activity 1.3.1: Design and implementation of the business plans for the 3 MPA networks with main revenue strategy based on 3 interventions: </v>
      </c>
      <c r="C14" s="527" t="s">
        <v>10</v>
      </c>
      <c r="D14" s="528" t="s">
        <v>10</v>
      </c>
      <c r="E14" s="528" t="s">
        <v>10</v>
      </c>
      <c r="F14" s="528" t="s">
        <v>10</v>
      </c>
      <c r="G14" s="528" t="s">
        <v>10</v>
      </c>
      <c r="H14" s="528" t="s">
        <v>10</v>
      </c>
      <c r="I14" s="528" t="s">
        <v>10</v>
      </c>
      <c r="J14" s="528" t="s">
        <v>10</v>
      </c>
      <c r="K14" s="528" t="s">
        <v>10</v>
      </c>
      <c r="L14" s="528" t="s">
        <v>10</v>
      </c>
      <c r="M14" s="528" t="s">
        <v>10</v>
      </c>
      <c r="N14" s="528" t="s">
        <v>10</v>
      </c>
      <c r="O14" s="528"/>
      <c r="P14" s="528"/>
      <c r="Q14" s="528"/>
      <c r="R14" s="528"/>
      <c r="S14" s="528"/>
      <c r="T14" s="528"/>
      <c r="U14" s="528"/>
      <c r="V14" s="528"/>
      <c r="W14" s="528"/>
      <c r="X14" s="528"/>
      <c r="Y14" s="528"/>
      <c r="Z14" s="556"/>
      <c r="AA14" s="457" t="str">
        <f>'A. Budget by Outcome'!Q44</f>
        <v xml:space="preserve">Senior international management team BF + junior management team + expert technical staff . </v>
      </c>
      <c r="AB14" s="457" t="str">
        <f>'A. Budget by Outcome'!R44</f>
        <v>D1.3.1 1 Business plan for MPA network
Design of the business plans for the MPA networks with main revenue strategy based on reef positive businesses. Activities  include robust financial projections and scenario analyses, investment structures, detailed commercial strategies, market analyses,  international &amp; local expert consultations, mangrove GIS, carbon assessments, carbon ownership, design and development of MRV (Monitoring, Reporting and Verification) carbon methods. Plans will be developed in consultations with local stakeholders.</v>
      </c>
      <c r="AC14" s="735">
        <f>'A. Budget by Outcome'!O62</f>
        <v>170000</v>
      </c>
      <c r="AD14" s="740">
        <f>'A. Budget by Outcome'!P62</f>
        <v>315500</v>
      </c>
    </row>
    <row r="15" spans="1:30" s="25" customFormat="1" ht="54" customHeight="1" thickBot="1" x14ac:dyDescent="0.2">
      <c r="A15" s="725"/>
      <c r="B15" s="421" t="str">
        <f>'A. Budget by Outcome'!A47</f>
        <v>Activity 1.3.2: Design of the MPA blended investment finance facility for aggregating the investments in the SPEs</v>
      </c>
      <c r="C15" s="529" t="s">
        <v>10</v>
      </c>
      <c r="D15" s="530" t="s">
        <v>10</v>
      </c>
      <c r="E15" s="530" t="s">
        <v>10</v>
      </c>
      <c r="F15" s="530" t="s">
        <v>10</v>
      </c>
      <c r="G15" s="530" t="s">
        <v>10</v>
      </c>
      <c r="H15" s="530" t="s">
        <v>10</v>
      </c>
      <c r="I15" s="530" t="s">
        <v>10</v>
      </c>
      <c r="J15" s="530" t="s">
        <v>10</v>
      </c>
      <c r="K15" s="530"/>
      <c r="L15" s="530"/>
      <c r="M15" s="530"/>
      <c r="N15" s="530"/>
      <c r="O15" s="530"/>
      <c r="P15" s="530"/>
      <c r="Q15" s="530"/>
      <c r="R15" s="530"/>
      <c r="S15" s="530"/>
      <c r="T15" s="530"/>
      <c r="U15" s="530"/>
      <c r="V15" s="530"/>
      <c r="W15" s="530"/>
      <c r="X15" s="530"/>
      <c r="Y15" s="530"/>
      <c r="Z15" s="557"/>
      <c r="AA15" s="457" t="str">
        <f>'A. Budget by Outcome'!Q48</f>
        <v xml:space="preserve">Senior international management team BF + junior management team + expert technical staff . </v>
      </c>
      <c r="AB15" s="457" t="str">
        <f>'A. Budget by Outcome'!R48</f>
        <v>D1.3.2. Summary scheme of the blended finance vehicle. 
Activities include complete the structuring of all the elements of the blended finance facility, comprising the investment vehicle, and the loan facility; guarantees, climate insurance, risk hedging and tax assessment</v>
      </c>
      <c r="AC15" s="736"/>
      <c r="AD15" s="714"/>
    </row>
    <row r="16" spans="1:30" s="25" customFormat="1" ht="38.25" customHeight="1" thickBot="1" x14ac:dyDescent="0.2">
      <c r="A16" s="725"/>
      <c r="B16" s="421" t="str">
        <f>'A. Budget by Outcome'!A51</f>
        <v>Activity 1.3.3: Fundraising with a pool of investors &amp; donors</v>
      </c>
      <c r="C16" s="529" t="s">
        <v>10</v>
      </c>
      <c r="D16" s="530" t="s">
        <v>10</v>
      </c>
      <c r="E16" s="530" t="s">
        <v>10</v>
      </c>
      <c r="F16" s="530" t="s">
        <v>10</v>
      </c>
      <c r="G16" s="530" t="s">
        <v>10</v>
      </c>
      <c r="H16" s="530" t="s">
        <v>10</v>
      </c>
      <c r="I16" s="530" t="s">
        <v>10</v>
      </c>
      <c r="J16" s="530" t="s">
        <v>10</v>
      </c>
      <c r="K16" s="530" t="s">
        <v>10</v>
      </c>
      <c r="L16" s="530" t="s">
        <v>10</v>
      </c>
      <c r="M16" s="530" t="s">
        <v>10</v>
      </c>
      <c r="N16" s="530" t="s">
        <v>10</v>
      </c>
      <c r="O16" s="530" t="s">
        <v>10</v>
      </c>
      <c r="P16" s="530" t="s">
        <v>10</v>
      </c>
      <c r="Q16" s="530" t="s">
        <v>10</v>
      </c>
      <c r="R16" s="530" t="s">
        <v>10</v>
      </c>
      <c r="S16" s="530" t="s">
        <v>10</v>
      </c>
      <c r="T16" s="530" t="s">
        <v>10</v>
      </c>
      <c r="U16" s="530" t="s">
        <v>10</v>
      </c>
      <c r="V16" s="530" t="s">
        <v>10</v>
      </c>
      <c r="W16" s="530" t="s">
        <v>10</v>
      </c>
      <c r="X16" s="530" t="s">
        <v>10</v>
      </c>
      <c r="Y16" s="530" t="s">
        <v>10</v>
      </c>
      <c r="Z16" s="557" t="s">
        <v>10</v>
      </c>
      <c r="AA16" s="457" t="str">
        <f>'A. Budget by Outcome'!Q52</f>
        <v xml:space="preserve">Senior international management team BF + junior management team + expert technical staff . </v>
      </c>
      <c r="AB16" s="457" t="str">
        <f>'A. Budget by Outcome'!R52</f>
        <v xml:space="preserve">D1.3.3 At least 2 new investors with interest in the blended finance vehicle for MPAs
Fundraising with a pool of investors &amp; donors in order to blend donations, concessionary loans and impact investments. Activities include funder mapping (identify long-list of philanthropic institutions, family offices, impact investors, donor agencies, climate funds and development banks), facilitate introductions with short-list of priority funders, pitch material, funder meetings."
</v>
      </c>
      <c r="AC16" s="736"/>
      <c r="AD16" s="714"/>
    </row>
    <row r="17" spans="1:30" s="25" customFormat="1" ht="45.75" customHeight="1" thickBot="1" x14ac:dyDescent="0.2">
      <c r="A17" s="725"/>
      <c r="B17" s="421" t="str">
        <f>'A. Budget by Outcome'!A55</f>
        <v xml:space="preserve">Activity 1.3.4: Design, development and monitoring of Key Performance Indicators (KPIs) and results metrics for MPAs </v>
      </c>
      <c r="C17" s="531" t="s">
        <v>10</v>
      </c>
      <c r="D17" s="532" t="s">
        <v>10</v>
      </c>
      <c r="E17" s="532" t="s">
        <v>10</v>
      </c>
      <c r="F17" s="532" t="s">
        <v>10</v>
      </c>
      <c r="G17" s="532" t="s">
        <v>10</v>
      </c>
      <c r="H17" s="532" t="s">
        <v>10</v>
      </c>
      <c r="I17" s="532"/>
      <c r="J17" s="532"/>
      <c r="K17" s="532"/>
      <c r="L17" s="532"/>
      <c r="M17" s="532"/>
      <c r="N17" s="532"/>
      <c r="O17" s="532"/>
      <c r="P17" s="532"/>
      <c r="Q17" s="532"/>
      <c r="R17" s="532"/>
      <c r="S17" s="532"/>
      <c r="T17" s="532"/>
      <c r="U17" s="532"/>
      <c r="V17" s="532"/>
      <c r="W17" s="532"/>
      <c r="X17" s="532"/>
      <c r="Y17" s="532"/>
      <c r="Z17" s="558"/>
      <c r="AA17" s="457" t="str">
        <f>'A. Budget by Outcome'!Q56</f>
        <v xml:space="preserve">Senior international management team BF + junior management team + expert technical staff . </v>
      </c>
      <c r="AB17" s="457" t="str">
        <f>'A. Budget by Outcome'!R56</f>
        <v xml:space="preserve">D1.3.4 Harmonised table of Key Performance Indicators 
Social and environmental KPIs will be designed, tested and collected with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v>
      </c>
      <c r="AC17" s="737"/>
      <c r="AD17" s="715"/>
    </row>
    <row r="18" spans="1:30" s="25" customFormat="1" ht="42.75" customHeight="1" thickBot="1" x14ac:dyDescent="0.2">
      <c r="A18" s="724" t="s">
        <v>297</v>
      </c>
      <c r="B18" s="421" t="str">
        <f>'A. Budget by Outcome'!A64</f>
        <v>Activity 1.4.1: Co-fund early-stage CAPEX of the SPEs managing the MPA networks</v>
      </c>
      <c r="C18" s="527" t="s">
        <v>10</v>
      </c>
      <c r="D18" s="528" t="s">
        <v>10</v>
      </c>
      <c r="E18" s="528" t="s">
        <v>10</v>
      </c>
      <c r="F18" s="528" t="s">
        <v>10</v>
      </c>
      <c r="G18" s="528" t="s">
        <v>10</v>
      </c>
      <c r="H18" s="528" t="s">
        <v>10</v>
      </c>
      <c r="I18" s="528" t="s">
        <v>10</v>
      </c>
      <c r="J18" s="528" t="s">
        <v>10</v>
      </c>
      <c r="K18" s="528" t="s">
        <v>10</v>
      </c>
      <c r="L18" s="528" t="s">
        <v>10</v>
      </c>
      <c r="M18" s="528" t="s">
        <v>10</v>
      </c>
      <c r="N18" s="528" t="s">
        <v>10</v>
      </c>
      <c r="O18" s="528" t="s">
        <v>10</v>
      </c>
      <c r="P18" s="528" t="s">
        <v>10</v>
      </c>
      <c r="Q18" s="528" t="s">
        <v>10</v>
      </c>
      <c r="R18" s="528" t="s">
        <v>10</v>
      </c>
      <c r="S18" s="528" t="s">
        <v>10</v>
      </c>
      <c r="T18" s="528"/>
      <c r="U18" s="528"/>
      <c r="V18" s="528"/>
      <c r="W18" s="528"/>
      <c r="X18" s="528"/>
      <c r="Y18" s="528"/>
      <c r="Z18" s="556"/>
      <c r="AA18" s="457" t="str">
        <f>'A. Budget by Outcome'!Q65</f>
        <v>Capital expenditures in fixed assets for MPAs</v>
      </c>
      <c r="AB18" s="457" t="str">
        <f>'A. Budget by Outcome'!R65</f>
        <v xml:space="preserve">D1.2.1a: Minimum increase of +20% in the average score for Mindoro MPA management performance compared to baseline in 2022. This is measured with MEAT (Management Effectiveness Assessment Tool)
Support includes CAPEX for MPAs in  VIP such as MPA scientific and enforcement equipment, vessels, moorings, buoys, vehicles, mangrove restoration and credit certifcation and services to improve visitors’ experience and safety </v>
      </c>
      <c r="AC18" s="736">
        <f>'A. Budget by Outcome'!O80</f>
        <v>190000</v>
      </c>
      <c r="AD18" s="714">
        <f>'A. Budget by Outcome'!P80</f>
        <v>1640000</v>
      </c>
    </row>
    <row r="19" spans="1:30" s="25" customFormat="1" ht="54" customHeight="1" thickBot="1" x14ac:dyDescent="0.2">
      <c r="A19" s="725"/>
      <c r="B19" s="421"/>
      <c r="C19" s="529"/>
      <c r="D19" s="530"/>
      <c r="E19" s="530"/>
      <c r="F19" s="530"/>
      <c r="G19" s="530"/>
      <c r="H19" s="530"/>
      <c r="I19" s="530"/>
      <c r="J19" s="530"/>
      <c r="K19" s="530"/>
      <c r="L19" s="530"/>
      <c r="M19" s="530"/>
      <c r="N19" s="530"/>
      <c r="O19" s="530"/>
      <c r="P19" s="530"/>
      <c r="Q19" s="530"/>
      <c r="R19" s="530"/>
      <c r="S19" s="530"/>
      <c r="T19" s="530"/>
      <c r="U19" s="530"/>
      <c r="V19" s="530"/>
      <c r="W19" s="530"/>
      <c r="X19" s="530"/>
      <c r="Y19" s="530"/>
      <c r="Z19" s="557"/>
      <c r="AA19" s="457"/>
      <c r="AB19" s="457"/>
      <c r="AC19" s="736"/>
      <c r="AD19" s="714"/>
    </row>
    <row r="20" spans="1:30" s="25" customFormat="1" ht="38.25" customHeight="1" thickBot="1" x14ac:dyDescent="0.2">
      <c r="A20" s="725"/>
      <c r="B20" s="421"/>
      <c r="C20" s="529"/>
      <c r="D20" s="530"/>
      <c r="E20" s="530"/>
      <c r="F20" s="530"/>
      <c r="G20" s="530"/>
      <c r="H20" s="530"/>
      <c r="I20" s="530"/>
      <c r="J20" s="530"/>
      <c r="K20" s="530"/>
      <c r="L20" s="530"/>
      <c r="M20" s="530"/>
      <c r="N20" s="530"/>
      <c r="O20" s="530"/>
      <c r="P20" s="530"/>
      <c r="Q20" s="530"/>
      <c r="R20" s="530"/>
      <c r="S20" s="530"/>
      <c r="T20" s="530"/>
      <c r="U20" s="530"/>
      <c r="V20" s="530"/>
      <c r="W20" s="530"/>
      <c r="X20" s="530"/>
      <c r="Y20" s="530"/>
      <c r="Z20" s="557"/>
      <c r="AA20" s="457"/>
      <c r="AB20" s="457"/>
      <c r="AC20" s="736"/>
      <c r="AD20" s="714"/>
    </row>
    <row r="21" spans="1:30" s="25" customFormat="1" ht="45.75" customHeight="1" thickBot="1" x14ac:dyDescent="0.2">
      <c r="A21" s="725"/>
      <c r="B21" s="421"/>
      <c r="C21" s="531"/>
      <c r="D21" s="532"/>
      <c r="E21" s="532"/>
      <c r="F21" s="532"/>
      <c r="G21" s="532"/>
      <c r="H21" s="532"/>
      <c r="I21" s="532"/>
      <c r="J21" s="532"/>
      <c r="K21" s="532"/>
      <c r="L21" s="532"/>
      <c r="M21" s="532"/>
      <c r="N21" s="532"/>
      <c r="O21" s="532"/>
      <c r="P21" s="532"/>
      <c r="Q21" s="532"/>
      <c r="R21" s="532"/>
      <c r="S21" s="532"/>
      <c r="T21" s="532"/>
      <c r="U21" s="532"/>
      <c r="V21" s="532"/>
      <c r="W21" s="532"/>
      <c r="X21" s="532"/>
      <c r="Y21" s="532"/>
      <c r="Z21" s="558"/>
      <c r="AA21" s="504"/>
      <c r="AB21" s="504"/>
      <c r="AC21" s="737"/>
      <c r="AD21" s="715"/>
    </row>
    <row r="22" spans="1:30" s="25" customFormat="1" ht="31.25" customHeight="1" thickBot="1" x14ac:dyDescent="0.2">
      <c r="A22" s="654" t="s">
        <v>269</v>
      </c>
      <c r="B22" s="732"/>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655"/>
      <c r="AD22" s="655"/>
    </row>
    <row r="23" spans="1:30" s="25" customFormat="1" ht="50.25" customHeight="1" x14ac:dyDescent="0.15">
      <c r="A23" s="724" t="s">
        <v>298</v>
      </c>
      <c r="B23" s="545"/>
      <c r="C23" s="533"/>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457">
        <f>'A. Budget by Outcome'!Q85</f>
        <v>0</v>
      </c>
      <c r="AB23" s="457">
        <f>'A. Budget by Outcome'!R85</f>
        <v>0</v>
      </c>
      <c r="AC23" s="741">
        <f>'A. Budget by Outcome'!O120</f>
        <v>355000</v>
      </c>
      <c r="AD23" s="741">
        <f>'A. Budget by Outcome'!P120</f>
        <v>686500</v>
      </c>
    </row>
    <row r="24" spans="1:30" s="25" customFormat="1" ht="264" customHeight="1" x14ac:dyDescent="0.15">
      <c r="A24" s="725"/>
      <c r="B24" s="458" t="str">
        <f>'A. Budget by Outcome'!A88</f>
        <v>Activity 2.1.2: Scoping and development of a pipeline of reef-positive businesses that will produce investment returns to the MPAs</v>
      </c>
      <c r="C24" s="534" t="s">
        <v>10</v>
      </c>
      <c r="D24" s="530" t="s">
        <v>10</v>
      </c>
      <c r="E24" s="530" t="s">
        <v>10</v>
      </c>
      <c r="F24" s="530" t="s">
        <v>10</v>
      </c>
      <c r="G24" s="530" t="s">
        <v>10</v>
      </c>
      <c r="H24" s="530" t="s">
        <v>10</v>
      </c>
      <c r="I24" s="530" t="s">
        <v>10</v>
      </c>
      <c r="J24" s="530" t="s">
        <v>10</v>
      </c>
      <c r="K24" s="530" t="s">
        <v>10</v>
      </c>
      <c r="L24" s="530" t="s">
        <v>10</v>
      </c>
      <c r="M24" s="530" t="s">
        <v>10</v>
      </c>
      <c r="N24" s="530" t="s">
        <v>10</v>
      </c>
      <c r="O24" s="530" t="s">
        <v>10</v>
      </c>
      <c r="P24" s="530" t="s">
        <v>10</v>
      </c>
      <c r="Q24" s="530" t="s">
        <v>10</v>
      </c>
      <c r="R24" s="530" t="s">
        <v>10</v>
      </c>
      <c r="S24" s="530" t="s">
        <v>10</v>
      </c>
      <c r="T24" s="530" t="s">
        <v>10</v>
      </c>
      <c r="U24" s="530"/>
      <c r="V24" s="530"/>
      <c r="W24" s="530"/>
      <c r="X24" s="530"/>
      <c r="Y24" s="530"/>
      <c r="Z24" s="530"/>
      <c r="AA24" s="458" t="str">
        <f>'A. Budget by Outcome'!Q89</f>
        <v xml:space="preserve">Budget covers the costs of the senior management team from Blue finance International.  </v>
      </c>
      <c r="AB24" s="458" t="str">
        <f>'A. Budget by Outcome'!R89</f>
        <v>D2.1.2a Business plans of a second cohort of reef-positive businesses.
Scoping and design activities include robust financial projections and scenario analyses for new businesses in ecotourism (eco-cruise, ecolodge), extension blue carbon in other locations, new aquaculture sectors and fishery supply chain facilities. 
In particular, analysis will cover investment structures, detailed commercial strategies, market analyses, expert consultations, mangrove GIS, carbon assessments, aquaculture technical and ecological feasibility, fishery market assessment, screening and feasibility of other investible projects. Whenever possible, activities are conducted  in consultations with local stakeholders.
Preparation activities include various kinds of technical support in science and management, preparation of all relevant interventions on policy, governance, fishery and farming governance and seafood processing, levels including the underlying detailed investment and business plans subject to detailed financial analysis and due diligence. It also includes also entrepreneurial capacity-building and finalisation of legal and financial arrangements on both project and investment sides (due diligence, local vehicles to channel investment).
This activity specifically focuses on improving the capacity of businesses that have received support and investment through this project to be able to understand the outcomes of the environmental impact assessments and going forward measure and manage the environmental impact of their operations. Project will support in the upskilling through training and technical assistance during the course of the implementation of each of the projects selected from the pipeline. Additionally, this activity will also cater for environmental impact assessments for each of the projects</v>
      </c>
      <c r="AC24" s="742"/>
      <c r="AD24" s="742"/>
    </row>
    <row r="25" spans="1:30" s="25" customFormat="1" ht="169" customHeight="1" x14ac:dyDescent="0.15">
      <c r="A25" s="725"/>
      <c r="B25" s="458" t="str">
        <f>'A. Budget by Outcome'!A96</f>
        <v>Activity 2.1.3: Preparation and implementation of the pipeline of reef-positive businesses.</v>
      </c>
      <c r="C25" s="534" t="s">
        <v>10</v>
      </c>
      <c r="D25" s="530" t="s">
        <v>10</v>
      </c>
      <c r="E25" s="530" t="s">
        <v>10</v>
      </c>
      <c r="F25" s="530" t="s">
        <v>10</v>
      </c>
      <c r="G25" s="530" t="s">
        <v>10</v>
      </c>
      <c r="H25" s="530" t="s">
        <v>10</v>
      </c>
      <c r="I25" s="530" t="s">
        <v>10</v>
      </c>
      <c r="J25" s="530" t="s">
        <v>10</v>
      </c>
      <c r="K25" s="530" t="s">
        <v>10</v>
      </c>
      <c r="L25" s="530" t="s">
        <v>10</v>
      </c>
      <c r="M25" s="530" t="s">
        <v>10</v>
      </c>
      <c r="N25" s="530" t="s">
        <v>10</v>
      </c>
      <c r="O25" s="530" t="s">
        <v>10</v>
      </c>
      <c r="P25" s="530" t="s">
        <v>10</v>
      </c>
      <c r="Q25" s="530" t="s">
        <v>10</v>
      </c>
      <c r="R25" s="530" t="s">
        <v>10</v>
      </c>
      <c r="S25" s="530" t="s">
        <v>10</v>
      </c>
      <c r="T25" s="530" t="s">
        <v>10</v>
      </c>
      <c r="U25" s="530"/>
      <c r="V25" s="530"/>
      <c r="W25" s="530"/>
      <c r="X25" s="530"/>
      <c r="Y25" s="530"/>
      <c r="Z25" s="530"/>
      <c r="AA25" s="458" t="str">
        <f>'A. Budget by Outcome'!Q97</f>
        <v xml:space="preserve">Budget covers the costs of the senior management team from Blue Alliance International.  </v>
      </c>
      <c r="AB25" s="458" t="str">
        <f>'A. Budget by Outcome'!R97</f>
        <v xml:space="preserve">Activities include facilitating the signing of the investment instruments for each intervention, arranging long-term Project Management Office (PMO) contracts for each intervention to ensure “on-the- ground” management focus on revenue and implementation of the strategy. sustainability.
Activities include Writing of project design documents and submission to the standard (project listing), Start of validation, Validation audit and finalisation of validation (project registration),  Field visit, Implementation of project activities – conservation and planting as per defined on the action plan, Implementation of monitoring and reporting activities; Audits (verifications) and carbon standards communications, Continous management of project impacts,notably carbon assets and issuances"
</v>
      </c>
      <c r="AC25" s="742"/>
      <c r="AD25" s="742"/>
    </row>
    <row r="26" spans="1:30" s="25" customFormat="1" ht="50.25" customHeight="1" x14ac:dyDescent="0.15">
      <c r="A26" s="725"/>
      <c r="B26" s="458" t="str">
        <f>'A. Budget by Outcome'!A106</f>
        <v>Activity 2.1.4: Technical assistance for Investment  implementation.</v>
      </c>
      <c r="C26" s="534"/>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458">
        <f>'A. Budget by Outcome'!Q107</f>
        <v>0</v>
      </c>
      <c r="AB26" s="458">
        <f>'A. Budget by Outcome'!R107</f>
        <v>0</v>
      </c>
      <c r="AC26" s="742"/>
      <c r="AD26" s="742"/>
    </row>
    <row r="27" spans="1:30" s="25" customFormat="1" ht="49.25" customHeight="1" thickBot="1" x14ac:dyDescent="0.2">
      <c r="A27" s="726"/>
      <c r="B27" s="507" t="str">
        <f>'A. Budget by Outcome'!A116</f>
        <v>Activity 2.1.5: Upskilling local businesses and communities through trainings and mentorship programmes</v>
      </c>
      <c r="C27" s="550" t="s">
        <v>10</v>
      </c>
      <c r="D27" s="540" t="s">
        <v>10</v>
      </c>
      <c r="E27" s="540" t="s">
        <v>10</v>
      </c>
      <c r="F27" s="540" t="s">
        <v>10</v>
      </c>
      <c r="G27" s="540" t="s">
        <v>10</v>
      </c>
      <c r="H27" s="540" t="s">
        <v>10</v>
      </c>
      <c r="I27" s="540" t="s">
        <v>10</v>
      </c>
      <c r="J27" s="540" t="s">
        <v>10</v>
      </c>
      <c r="K27" s="540" t="s">
        <v>10</v>
      </c>
      <c r="L27" s="540" t="s">
        <v>10</v>
      </c>
      <c r="M27" s="540" t="s">
        <v>10</v>
      </c>
      <c r="N27" s="540" t="s">
        <v>10</v>
      </c>
      <c r="O27" s="540" t="s">
        <v>10</v>
      </c>
      <c r="P27" s="540" t="s">
        <v>10</v>
      </c>
      <c r="Q27" s="540" t="s">
        <v>10</v>
      </c>
      <c r="R27" s="540" t="s">
        <v>10</v>
      </c>
      <c r="S27" s="540" t="s">
        <v>10</v>
      </c>
      <c r="T27" s="540" t="s">
        <v>10</v>
      </c>
      <c r="U27" s="540" t="s">
        <v>10</v>
      </c>
      <c r="V27" s="540" t="s">
        <v>10</v>
      </c>
      <c r="W27" s="540" t="s">
        <v>10</v>
      </c>
      <c r="X27" s="540" t="s">
        <v>10</v>
      </c>
      <c r="Y27" s="540" t="s">
        <v>10</v>
      </c>
      <c r="Z27" s="540" t="s">
        <v>10</v>
      </c>
      <c r="AA27" s="507" t="str">
        <f>'A. Budget by Outcome'!Q117</f>
        <v xml:space="preserve">Budget covers part of partner costs in operations, staff, equipment to implement community development activities </v>
      </c>
      <c r="AB27" s="507" t="str">
        <f>'A. Budget by Outcome'!R117</f>
        <v xml:space="preserve">D2.1.1: 1000 beneficiaries of the programmes (with details on sex, age, community origin)  
The objective is create alternative livelihood for fishers, creating an incentive to fish less (or better) on the reef . Programme includes 2 components: (i) design and implementation of Income Generating Activities with fisher households in &amp; around the MPAs (usually linked to the reef-positive businesses and (ii) a community savings and lending programme with incubation support, and micro-finance loans. Activities include  meetings with communities to identify needs, past experiences,  identification of champions / entrepreneurs,  planning , business plans  and initial development of the programmesIncreased access to finance and other resources, is key element to reducing risks, enabling capacities, and supporting community members to apply their capacities. A community savings and lending programme fosters savings, incubation support, and micro-finance loans. Coupled with training and market linkages this enhances the capabilities and capacities of local participants to develop marine-positive microenterprises, encourages local entrepreneurship, and builds greater appreciation for ecosystem services.
</v>
      </c>
      <c r="AC27" s="743"/>
      <c r="AD27" s="743"/>
    </row>
    <row r="28" spans="1:30" s="25" customFormat="1" ht="42.75" customHeight="1" x14ac:dyDescent="0.15">
      <c r="A28" s="724" t="s">
        <v>295</v>
      </c>
      <c r="B28" s="514" t="str">
        <f>'A. Budget by Outcome'!A122</f>
        <v>Activity 2.2.1: Co-fund CAPEX costs of the mangrove crab aquaculture business.</v>
      </c>
      <c r="C28" s="527" t="s">
        <v>10</v>
      </c>
      <c r="D28" s="528" t="s">
        <v>10</v>
      </c>
      <c r="E28" s="528" t="s">
        <v>10</v>
      </c>
      <c r="F28" s="528" t="s">
        <v>10</v>
      </c>
      <c r="G28" s="528" t="s">
        <v>10</v>
      </c>
      <c r="H28" s="528" t="s">
        <v>10</v>
      </c>
      <c r="I28" s="528" t="s">
        <v>10</v>
      </c>
      <c r="J28" s="528" t="s">
        <v>10</v>
      </c>
      <c r="K28" s="528" t="s">
        <v>10</v>
      </c>
      <c r="L28" s="528" t="s">
        <v>10</v>
      </c>
      <c r="M28" s="528" t="s">
        <v>10</v>
      </c>
      <c r="N28" s="528" t="s">
        <v>10</v>
      </c>
      <c r="O28" s="528"/>
      <c r="P28" s="528"/>
      <c r="Q28" s="528"/>
      <c r="R28" s="528"/>
      <c r="S28" s="528"/>
      <c r="T28" s="528"/>
      <c r="U28" s="528"/>
      <c r="V28" s="528"/>
      <c r="W28" s="528"/>
      <c r="X28" s="528"/>
      <c r="Y28" s="528"/>
      <c r="Z28" s="551"/>
      <c r="AA28" s="547" t="str">
        <f>'A. Budget by Outcome'!Q123</f>
        <v>Materials and equipment, working capital</v>
      </c>
      <c r="AB28" s="457" t="str">
        <f>'A. Budget by Outcome'!R123</f>
        <v>"Support includes  CAPEX for the construction of the hatchery, nursery and processing facilities,
Support includes Initial OPEX for the pilot project (staff, community farmers, fingerlings, materials, insurance, back office, etc..)</v>
      </c>
      <c r="AC28" s="741">
        <f>'A. Budget by Outcome'!O144</f>
        <v>900000</v>
      </c>
      <c r="AD28" s="741">
        <f>'A. Budget by Outcome'!P144</f>
        <v>1400000</v>
      </c>
    </row>
    <row r="29" spans="1:30" s="25" customFormat="1" ht="43.25" customHeight="1" x14ac:dyDescent="0.15">
      <c r="A29" s="725"/>
      <c r="B29" s="515" t="str">
        <f>'A. Budget by Outcome'!A126</f>
        <v xml:space="preserve">Activity 2.2.2: Co-fund early-stage CAPEX costs of the pipeline of reef-positive businesses of nature-based ecotourism </v>
      </c>
      <c r="C29" s="529" t="s">
        <v>10</v>
      </c>
      <c r="D29" s="530" t="s">
        <v>10</v>
      </c>
      <c r="E29" s="530" t="s">
        <v>10</v>
      </c>
      <c r="F29" s="530" t="s">
        <v>10</v>
      </c>
      <c r="G29" s="530" t="s">
        <v>10</v>
      </c>
      <c r="H29" s="530" t="s">
        <v>10</v>
      </c>
      <c r="I29" s="530" t="s">
        <v>10</v>
      </c>
      <c r="J29" s="530" t="s">
        <v>10</v>
      </c>
      <c r="K29" s="530" t="s">
        <v>10</v>
      </c>
      <c r="L29" s="530" t="s">
        <v>10</v>
      </c>
      <c r="M29" s="530" t="s">
        <v>10</v>
      </c>
      <c r="N29" s="530" t="s">
        <v>10</v>
      </c>
      <c r="O29" s="530" t="s">
        <v>10</v>
      </c>
      <c r="P29" s="530" t="s">
        <v>10</v>
      </c>
      <c r="Q29" s="530" t="s">
        <v>10</v>
      </c>
      <c r="R29" s="530" t="s">
        <v>10</v>
      </c>
      <c r="S29" s="530"/>
      <c r="T29" s="530"/>
      <c r="U29" s="530"/>
      <c r="V29" s="530"/>
      <c r="W29" s="530"/>
      <c r="X29" s="530"/>
      <c r="Y29" s="530"/>
      <c r="Z29" s="552"/>
      <c r="AA29" s="548" t="str">
        <f>'A. Budget by Outcome'!Q127</f>
        <v>Materials and equipment, working capital</v>
      </c>
      <c r="AB29" s="458" t="str">
        <f>'A. Budget by Outcome'!R127</f>
        <v>Support includes CAPEX for the coral safari programme (e.g. vessel, UW communication and gears, land facilities, sales office)
Support includes OPEX for the coral safari programme (staff, eco-guides, COS, fuel, food, insurance, marketing, etc..)</v>
      </c>
      <c r="AC29" s="742"/>
      <c r="AD29" s="742"/>
    </row>
    <row r="30" spans="1:30" s="25" customFormat="1" ht="43.25" customHeight="1" x14ac:dyDescent="0.15">
      <c r="A30" s="725"/>
      <c r="B30" s="515" t="str">
        <f>'A. Budget by Outcome'!A136</f>
        <v>Activity 2.2.4: Co-fund early-stage CAPEX costs of the pipeline of  fishery supply chain improvement for fisher communities .</v>
      </c>
      <c r="C30" s="529" t="s">
        <v>10</v>
      </c>
      <c r="D30" s="530" t="s">
        <v>10</v>
      </c>
      <c r="E30" s="530" t="s">
        <v>10</v>
      </c>
      <c r="F30" s="530" t="s">
        <v>10</v>
      </c>
      <c r="G30" s="530" t="s">
        <v>10</v>
      </c>
      <c r="H30" s="530" t="s">
        <v>10</v>
      </c>
      <c r="I30" s="530" t="s">
        <v>10</v>
      </c>
      <c r="J30" s="530" t="s">
        <v>10</v>
      </c>
      <c r="K30" s="530" t="s">
        <v>10</v>
      </c>
      <c r="L30" s="530" t="s">
        <v>10</v>
      </c>
      <c r="M30" s="530" t="s">
        <v>10</v>
      </c>
      <c r="N30" s="530" t="s">
        <v>10</v>
      </c>
      <c r="O30" s="530" t="s">
        <v>10</v>
      </c>
      <c r="P30" s="530" t="s">
        <v>10</v>
      </c>
      <c r="Q30" s="530" t="s">
        <v>10</v>
      </c>
      <c r="R30" s="530" t="s">
        <v>10</v>
      </c>
      <c r="S30" s="530"/>
      <c r="T30" s="530"/>
      <c r="U30" s="530"/>
      <c r="V30" s="530"/>
      <c r="W30" s="530"/>
      <c r="X30" s="530"/>
      <c r="Y30" s="530"/>
      <c r="Z30" s="552"/>
      <c r="AA30" s="548" t="str">
        <f>'A. Budget by Outcome'!Q137</f>
        <v>Materials and equipment, working capital</v>
      </c>
      <c r="AB30" s="458" t="str">
        <f>'A. Budget by Outcome'!R137</f>
        <v xml:space="preserve">"Support includes initial CAPEX for the fish processing facility (building, cold chain, tracability, vehicles, etc.)
Support includes initial OPEX for the fish processing facility (staff, fisher training, transport, etc.)"
</v>
      </c>
      <c r="AC30" s="742"/>
      <c r="AD30" s="742"/>
    </row>
    <row r="31" spans="1:30" s="25" customFormat="1" ht="38.25" customHeight="1" x14ac:dyDescent="0.15">
      <c r="A31" s="725"/>
      <c r="B31" s="515" t="str">
        <f>'A. Budget by Outcome'!A140</f>
        <v>Activity 2.2.5:  Co-fund CAPEX costs of reef-positive businesses  belonging to the second cohort</v>
      </c>
      <c r="C31" s="529"/>
      <c r="D31" s="530"/>
      <c r="E31" s="530"/>
      <c r="F31" s="530"/>
      <c r="G31" s="530"/>
      <c r="H31" s="530"/>
      <c r="I31" s="530"/>
      <c r="J31" s="530"/>
      <c r="K31" s="530"/>
      <c r="L31" s="530"/>
      <c r="M31" s="530"/>
      <c r="N31" s="530"/>
      <c r="O31" s="530" t="s">
        <v>10</v>
      </c>
      <c r="P31" s="530" t="s">
        <v>10</v>
      </c>
      <c r="Q31" s="530" t="s">
        <v>10</v>
      </c>
      <c r="R31" s="530" t="s">
        <v>10</v>
      </c>
      <c r="S31" s="530" t="s">
        <v>10</v>
      </c>
      <c r="T31" s="530" t="s">
        <v>10</v>
      </c>
      <c r="U31" s="530" t="s">
        <v>10</v>
      </c>
      <c r="V31" s="530" t="s">
        <v>10</v>
      </c>
      <c r="W31" s="530" t="s">
        <v>10</v>
      </c>
      <c r="X31" s="530" t="s">
        <v>10</v>
      </c>
      <c r="Y31" s="530" t="s">
        <v>10</v>
      </c>
      <c r="Z31" s="552" t="s">
        <v>10</v>
      </c>
      <c r="AA31" s="548" t="str">
        <f>'A. Budget by Outcome'!Q141</f>
        <v>Materials and equipment, working capital</v>
      </c>
      <c r="AB31" s="458" t="str">
        <f>'A. Budget by Outcome'!R141</f>
        <v>Support includes initial CAPEX for reef-positive businesses in aquaculture and ecotourism identified through activity 2.2.1 
Support includes initial OPEX  for reef-positive businesses in aquaculture and ecotoruism</v>
      </c>
      <c r="AC31" s="742"/>
      <c r="AD31" s="742"/>
    </row>
    <row r="32" spans="1:30" s="25" customFormat="1" ht="45.75" customHeight="1" thickBot="1" x14ac:dyDescent="0.2">
      <c r="A32" s="725"/>
      <c r="B32" s="516"/>
      <c r="C32" s="531"/>
      <c r="D32" s="532"/>
      <c r="E32" s="532"/>
      <c r="F32" s="532"/>
      <c r="G32" s="532"/>
      <c r="H32" s="532"/>
      <c r="I32" s="532"/>
      <c r="J32" s="532"/>
      <c r="K32" s="532"/>
      <c r="L32" s="532"/>
      <c r="M32" s="532"/>
      <c r="N32" s="532"/>
      <c r="O32" s="532"/>
      <c r="P32" s="532"/>
      <c r="Q32" s="532"/>
      <c r="R32" s="532"/>
      <c r="S32" s="532"/>
      <c r="T32" s="532"/>
      <c r="U32" s="532"/>
      <c r="V32" s="532"/>
      <c r="W32" s="532"/>
      <c r="X32" s="532"/>
      <c r="Y32" s="532"/>
      <c r="Z32" s="553"/>
      <c r="AA32" s="549"/>
      <c r="AB32" s="459"/>
      <c r="AC32" s="743"/>
      <c r="AD32" s="743"/>
    </row>
    <row r="33" spans="1:30" s="25" customFormat="1" ht="31.25" customHeight="1" thickBot="1" x14ac:dyDescent="0.2">
      <c r="A33" s="730" t="str">
        <f>'A. Budget by Outcome'!A146</f>
        <v>Monitoring and Evaluation Costs</v>
      </c>
      <c r="B33" s="731"/>
      <c r="C33" s="731"/>
      <c r="D33" s="731"/>
      <c r="E33" s="731"/>
      <c r="F33" s="731"/>
      <c r="G33" s="731"/>
      <c r="H33" s="731"/>
      <c r="I33" s="731"/>
      <c r="J33" s="731"/>
      <c r="K33" s="731"/>
      <c r="L33" s="731"/>
      <c r="M33" s="731"/>
      <c r="N33" s="731"/>
      <c r="O33" s="731"/>
      <c r="P33" s="731"/>
      <c r="Q33" s="731"/>
      <c r="R33" s="731"/>
      <c r="S33" s="731"/>
      <c r="T33" s="731"/>
      <c r="U33" s="731"/>
      <c r="V33" s="731"/>
      <c r="W33" s="731"/>
      <c r="X33" s="731"/>
      <c r="Y33" s="731"/>
      <c r="Z33" s="731"/>
      <c r="AA33" s="732"/>
      <c r="AB33" s="732"/>
      <c r="AC33" s="731"/>
      <c r="AD33" s="731"/>
    </row>
    <row r="34" spans="1:30" s="25" customFormat="1" ht="50.25" customHeight="1" thickBot="1" x14ac:dyDescent="0.2">
      <c r="A34" s="521" t="str">
        <f>'A. Budget by Outcome'!A147</f>
        <v>5.1 Baseline Assessments</v>
      </c>
      <c r="B34" s="522" t="str">
        <f>'A. Budget by Outcome'!$A$148</f>
        <v xml:space="preserve">Activity 5.1.1: Baseline Assessment for Palawan and Calamian (or other): Biodiversity metrics and fishery </v>
      </c>
      <c r="C34" s="535" t="s">
        <v>10</v>
      </c>
      <c r="D34" s="536" t="s">
        <v>10</v>
      </c>
      <c r="E34" s="536" t="s">
        <v>10</v>
      </c>
      <c r="F34" s="536" t="s">
        <v>10</v>
      </c>
      <c r="G34" s="536"/>
      <c r="H34" s="536"/>
      <c r="I34" s="536"/>
      <c r="J34" s="536"/>
      <c r="K34" s="536"/>
      <c r="L34" s="536"/>
      <c r="M34" s="536"/>
      <c r="N34" s="536"/>
      <c r="O34" s="536"/>
      <c r="P34" s="536"/>
      <c r="Q34" s="536"/>
      <c r="R34" s="536"/>
      <c r="S34" s="536"/>
      <c r="T34" s="536"/>
      <c r="U34" s="536"/>
      <c r="V34" s="536"/>
      <c r="W34" s="536"/>
      <c r="X34" s="536"/>
      <c r="Y34" s="536"/>
      <c r="Z34" s="560"/>
      <c r="AA34" s="562" t="str">
        <f>'A. Budget by Outcome'!Q$149</f>
        <v>Senior  local management team + local technical staff in 2 MPA netwroks</v>
      </c>
      <c r="AB34" s="562" t="str">
        <f>'A. Budget by Outcome'!R$149</f>
        <v>Social and environmental KPIs will be assessed (baseline) through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Activities include UW survey campaigns, CPUE campaigns, e-DNA campaigns and mangrove GIS surveys</v>
      </c>
      <c r="AC34" s="569">
        <f>'A. Budget by Outcome'!O172</f>
        <v>122000</v>
      </c>
      <c r="AD34" s="524">
        <f>'A. Budget by Outcome'!P172</f>
        <v>0</v>
      </c>
    </row>
    <row r="35" spans="1:30" s="25" customFormat="1" ht="50.25" customHeight="1" thickBot="1" x14ac:dyDescent="0.2">
      <c r="A35" s="521" t="str">
        <f>'A. Budget by Outcome'!$A$173</f>
        <v>5.2 Impact Monitoring</v>
      </c>
      <c r="B35" s="523" t="str">
        <f>'A. Budget by Outcome'!A174</f>
        <v>Activity 5.2.1: Impact Monitoring in Mindoro, Palawan and Calamian MPA network</v>
      </c>
      <c r="C35" s="535"/>
      <c r="D35" s="536" t="s">
        <v>405</v>
      </c>
      <c r="E35" s="536"/>
      <c r="F35" s="536"/>
      <c r="G35" s="536"/>
      <c r="H35" s="536"/>
      <c r="I35" s="536"/>
      <c r="J35" s="536"/>
      <c r="K35" s="536"/>
      <c r="L35" s="536"/>
      <c r="M35" s="536"/>
      <c r="N35" s="536"/>
      <c r="O35" s="536"/>
      <c r="P35" s="536"/>
      <c r="Q35" s="536"/>
      <c r="R35" s="536"/>
      <c r="S35" s="536"/>
      <c r="T35" s="536"/>
      <c r="U35" s="536"/>
      <c r="V35" s="536"/>
      <c r="W35" s="536" t="s">
        <v>10</v>
      </c>
      <c r="X35" s="536" t="s">
        <v>10</v>
      </c>
      <c r="Y35" s="536" t="s">
        <v>10</v>
      </c>
      <c r="Z35" s="560" t="s">
        <v>10</v>
      </c>
      <c r="AA35" s="504" t="str">
        <f>'A. Budget by Outcome'!Q175</f>
        <v>Senior local management team + local technical staff in 2 MPA netwroks</v>
      </c>
      <c r="AB35" s="504" t="str">
        <f>'A. Budget by Outcome'!R175</f>
        <v xml:space="preserve">Social and environmental KPIs will be monitored through impact metrics on recovery of coral reef ecosystems, protection of endangered species, livelihood enhancement &amp; sustainable enterprise, equity improvement and new MPA jobs.  The approach follows GFCR investment principles and guided by international best practice impact standards (GIIN, IUCN, BNCFF, SOCMON, METT) and verified by independent external partners (such as Verra – VCS and CCB, UNEP). Activities include UW survey campaigns, CPUE campaigns, e-DNA campaigns and mangrove GIS surveys
</v>
      </c>
      <c r="AC35" s="569">
        <f>'A. Budget by Outcome'!O198</f>
        <v>176000</v>
      </c>
      <c r="AD35" s="524">
        <f>'A. Budget by Outcome'!P198</f>
        <v>0</v>
      </c>
    </row>
    <row r="36" spans="1:30" s="25" customFormat="1" ht="0.5" customHeight="1" thickBot="1" x14ac:dyDescent="0.2">
      <c r="A36" s="520"/>
      <c r="B36" s="502" t="e">
        <f>'[8]A. Budget by Outcome'!#REF!</f>
        <v>#REF!</v>
      </c>
      <c r="C36" s="537"/>
      <c r="D36" s="538"/>
      <c r="E36" s="538"/>
      <c r="F36" s="538"/>
      <c r="G36" s="538"/>
      <c r="H36" s="538"/>
      <c r="I36" s="538"/>
      <c r="J36" s="538"/>
      <c r="K36" s="538"/>
      <c r="L36" s="538"/>
      <c r="M36" s="538"/>
      <c r="N36" s="538"/>
      <c r="O36" s="538"/>
      <c r="P36" s="538"/>
      <c r="Q36" s="538"/>
      <c r="R36" s="538"/>
      <c r="S36" s="538"/>
      <c r="T36" s="538"/>
      <c r="U36" s="538"/>
      <c r="V36" s="538"/>
      <c r="W36" s="538"/>
      <c r="X36" s="538"/>
      <c r="Y36" s="538"/>
      <c r="Z36" s="561"/>
      <c r="AA36" s="563"/>
      <c r="AB36" s="563"/>
      <c r="AC36" s="511"/>
      <c r="AD36" s="512"/>
    </row>
    <row r="37" spans="1:30" s="25" customFormat="1" ht="49" hidden="1" customHeight="1" thickBot="1" x14ac:dyDescent="0.2">
      <c r="A37" s="518"/>
      <c r="B37" s="423" t="e">
        <f>'[8]A. Budget by Outcome'!#REF!</f>
        <v>#REF!</v>
      </c>
      <c r="C37" s="529"/>
      <c r="D37" s="530"/>
      <c r="E37" s="530"/>
      <c r="F37" s="530"/>
      <c r="G37" s="530"/>
      <c r="H37" s="530"/>
      <c r="I37" s="530"/>
      <c r="J37" s="530"/>
      <c r="K37" s="530"/>
      <c r="L37" s="530"/>
      <c r="M37" s="530"/>
      <c r="N37" s="530"/>
      <c r="O37" s="530"/>
      <c r="P37" s="530"/>
      <c r="Q37" s="530"/>
      <c r="R37" s="530"/>
      <c r="S37" s="530"/>
      <c r="T37" s="530"/>
      <c r="U37" s="530"/>
      <c r="V37" s="530"/>
      <c r="W37" s="530"/>
      <c r="X37" s="530"/>
      <c r="Y37" s="530"/>
      <c r="Z37" s="557"/>
      <c r="AA37" s="563"/>
      <c r="AB37" s="563"/>
      <c r="AC37" s="511"/>
      <c r="AD37" s="512"/>
    </row>
    <row r="38" spans="1:30" s="25" customFormat="1" ht="42.75" customHeight="1" thickBot="1" x14ac:dyDescent="0.2">
      <c r="A38" s="519"/>
      <c r="B38" s="421"/>
      <c r="C38" s="531"/>
      <c r="D38" s="532"/>
      <c r="E38" s="532"/>
      <c r="F38" s="532"/>
      <c r="G38" s="532"/>
      <c r="H38" s="532"/>
      <c r="I38" s="532"/>
      <c r="J38" s="532"/>
      <c r="K38" s="532"/>
      <c r="L38" s="532"/>
      <c r="M38" s="532"/>
      <c r="N38" s="532"/>
      <c r="O38" s="532"/>
      <c r="P38" s="532"/>
      <c r="Q38" s="532"/>
      <c r="R38" s="532"/>
      <c r="S38" s="532"/>
      <c r="T38" s="532"/>
      <c r="U38" s="532"/>
      <c r="V38" s="532"/>
      <c r="W38" s="532"/>
      <c r="X38" s="532"/>
      <c r="Y38" s="532"/>
      <c r="Z38" s="558"/>
      <c r="AA38" s="564"/>
      <c r="AB38" s="564"/>
      <c r="AC38" s="517"/>
      <c r="AD38" s="513"/>
    </row>
    <row r="39" spans="1:30" s="25" customFormat="1" ht="31.25" customHeight="1" thickBot="1" x14ac:dyDescent="0.2">
      <c r="A39" s="612" t="str">
        <f>'A. Budget by Outcome'!A204</f>
        <v>B. PROGRAMME MANAGEMENT COSTS</v>
      </c>
      <c r="B39" s="613"/>
      <c r="C39" s="732"/>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1"/>
      <c r="AD39" s="731"/>
    </row>
    <row r="40" spans="1:30" s="25" customFormat="1" ht="50.25" customHeight="1" x14ac:dyDescent="0.15">
      <c r="A40" s="724" t="str">
        <f>'[8]A. Budget by Outcome'!A433</f>
        <v>Management and Operations</v>
      </c>
      <c r="B40" s="297"/>
      <c r="C40" s="527"/>
      <c r="D40" s="528"/>
      <c r="E40" s="528"/>
      <c r="F40" s="528"/>
      <c r="G40" s="528"/>
      <c r="H40" s="528"/>
      <c r="I40" s="528"/>
      <c r="J40" s="528"/>
      <c r="K40" s="528"/>
      <c r="L40" s="528"/>
      <c r="M40" s="528"/>
      <c r="N40" s="528"/>
      <c r="O40" s="528"/>
      <c r="P40" s="528"/>
      <c r="Q40" s="528"/>
      <c r="R40" s="528"/>
      <c r="S40" s="528"/>
      <c r="T40" s="528"/>
      <c r="U40" s="528"/>
      <c r="V40" s="528"/>
      <c r="W40" s="528"/>
      <c r="X40" s="528"/>
      <c r="Y40" s="528"/>
      <c r="Z40" s="556"/>
      <c r="AA40" s="508"/>
      <c r="AB40" s="508"/>
      <c r="AC40" s="733">
        <f>'A. Budget by Outcome'!O213</f>
        <v>426000</v>
      </c>
      <c r="AD40" s="738">
        <f>'A. Budget by Outcome'!P213</f>
        <v>592800</v>
      </c>
    </row>
    <row r="41" spans="1:30" s="25" customFormat="1" ht="50.25" customHeight="1" thickBot="1" x14ac:dyDescent="0.2">
      <c r="A41" s="725"/>
      <c r="B41" s="288"/>
      <c r="C41" s="531"/>
      <c r="D41" s="532"/>
      <c r="E41" s="532"/>
      <c r="F41" s="532"/>
      <c r="G41" s="532"/>
      <c r="H41" s="532"/>
      <c r="I41" s="532"/>
      <c r="J41" s="532"/>
      <c r="K41" s="532"/>
      <c r="L41" s="532"/>
      <c r="M41" s="532"/>
      <c r="N41" s="532"/>
      <c r="O41" s="532"/>
      <c r="P41" s="532"/>
      <c r="Q41" s="532"/>
      <c r="R41" s="532"/>
      <c r="S41" s="532"/>
      <c r="T41" s="532"/>
      <c r="U41" s="532"/>
      <c r="V41" s="532"/>
      <c r="W41" s="532"/>
      <c r="X41" s="532"/>
      <c r="Y41" s="532"/>
      <c r="Z41" s="558"/>
      <c r="AA41" s="510"/>
      <c r="AB41" s="510"/>
      <c r="AC41" s="734"/>
      <c r="AD41" s="739"/>
    </row>
    <row r="42" spans="1:30" s="25" customFormat="1" ht="0.5" customHeight="1" thickBot="1" x14ac:dyDescent="0.2">
      <c r="A42" s="725"/>
      <c r="B42" s="422" t="e">
        <f>'[8]A. Budget by Outcome'!#REF!</f>
        <v>#REF!</v>
      </c>
      <c r="C42" s="537"/>
      <c r="D42" s="538"/>
      <c r="E42" s="538"/>
      <c r="F42" s="538"/>
      <c r="G42" s="538"/>
      <c r="H42" s="538"/>
      <c r="I42" s="538"/>
      <c r="J42" s="538"/>
      <c r="K42" s="538"/>
      <c r="L42" s="538"/>
      <c r="M42" s="538"/>
      <c r="N42" s="538"/>
      <c r="O42" s="538"/>
      <c r="P42" s="538"/>
      <c r="Q42" s="538"/>
      <c r="R42" s="538"/>
      <c r="S42" s="538"/>
      <c r="T42" s="538"/>
      <c r="U42" s="538"/>
      <c r="V42" s="538"/>
      <c r="W42" s="538"/>
      <c r="X42" s="538"/>
      <c r="Y42" s="538"/>
      <c r="Z42" s="561"/>
      <c r="AA42" s="563"/>
      <c r="AB42" s="563"/>
      <c r="AC42" s="511"/>
      <c r="AD42" s="512"/>
    </row>
    <row r="43" spans="1:30" s="25" customFormat="1" ht="49" hidden="1" customHeight="1" thickBot="1" x14ac:dyDescent="0.2">
      <c r="A43" s="726"/>
      <c r="B43" s="423" t="e">
        <f>'[8]A. Budget by Outcome'!#REF!</f>
        <v>#REF!</v>
      </c>
      <c r="C43" s="539"/>
      <c r="D43" s="540"/>
      <c r="E43" s="540"/>
      <c r="F43" s="540"/>
      <c r="G43" s="540"/>
      <c r="H43" s="540"/>
      <c r="I43" s="540"/>
      <c r="J43" s="540"/>
      <c r="K43" s="540"/>
      <c r="L43" s="540"/>
      <c r="M43" s="540"/>
      <c r="N43" s="540"/>
      <c r="O43" s="540"/>
      <c r="P43" s="540"/>
      <c r="Q43" s="540"/>
      <c r="R43" s="540"/>
      <c r="S43" s="540"/>
      <c r="T43" s="540"/>
      <c r="U43" s="540"/>
      <c r="V43" s="540"/>
      <c r="W43" s="540"/>
      <c r="X43" s="540"/>
      <c r="Y43" s="540"/>
      <c r="Z43" s="565"/>
      <c r="AA43" s="568"/>
      <c r="AB43" s="568"/>
      <c r="AC43" s="511"/>
      <c r="AD43" s="512"/>
    </row>
    <row r="44" spans="1:30" s="25" customFormat="1" ht="42.75" customHeight="1" x14ac:dyDescent="0.15">
      <c r="A44" s="724" t="str">
        <f>'[8]A. Budget by Outcome'!A442</f>
        <v>Communications and Learning</v>
      </c>
      <c r="B44" s="503" t="s">
        <v>271</v>
      </c>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56"/>
      <c r="AA44" s="508"/>
      <c r="AB44" s="508"/>
      <c r="AC44" s="735">
        <f>'A. Budget by Outcome'!O220</f>
        <v>104000</v>
      </c>
      <c r="AD44" s="740">
        <f>'A. Budget by Outcome'!P220</f>
        <v>146000</v>
      </c>
    </row>
    <row r="45" spans="1:30" s="25" customFormat="1" ht="43.25" customHeight="1" x14ac:dyDescent="0.15">
      <c r="A45" s="725"/>
      <c r="B45" s="505" t="s">
        <v>272</v>
      </c>
      <c r="C45" s="541"/>
      <c r="D45" s="541"/>
      <c r="E45" s="541"/>
      <c r="F45" s="541"/>
      <c r="G45" s="541"/>
      <c r="H45" s="541"/>
      <c r="I45" s="541"/>
      <c r="J45" s="541"/>
      <c r="K45" s="541"/>
      <c r="L45" s="541"/>
      <c r="M45" s="541"/>
      <c r="N45" s="541"/>
      <c r="O45" s="541"/>
      <c r="P45" s="541"/>
      <c r="Q45" s="541"/>
      <c r="R45" s="541"/>
      <c r="S45" s="541"/>
      <c r="T45" s="541"/>
      <c r="U45" s="541"/>
      <c r="V45" s="541"/>
      <c r="W45" s="541"/>
      <c r="X45" s="541"/>
      <c r="Y45" s="541"/>
      <c r="Z45" s="566"/>
      <c r="AA45" s="458"/>
      <c r="AB45" s="458"/>
      <c r="AC45" s="736"/>
      <c r="AD45" s="714"/>
    </row>
    <row r="46" spans="1:30" s="25" customFormat="1" ht="58.5" customHeight="1" thickBot="1" x14ac:dyDescent="0.2">
      <c r="A46" s="725"/>
      <c r="B46" s="506" t="s">
        <v>270</v>
      </c>
      <c r="C46" s="532"/>
      <c r="D46" s="532"/>
      <c r="E46" s="532"/>
      <c r="F46" s="532"/>
      <c r="G46" s="532"/>
      <c r="H46" s="532"/>
      <c r="I46" s="532"/>
      <c r="J46" s="532"/>
      <c r="K46" s="532"/>
      <c r="L46" s="532"/>
      <c r="M46" s="532"/>
      <c r="N46" s="532"/>
      <c r="O46" s="532"/>
      <c r="P46" s="532"/>
      <c r="Q46" s="532"/>
      <c r="R46" s="532"/>
      <c r="S46" s="532"/>
      <c r="T46" s="532"/>
      <c r="U46" s="532"/>
      <c r="V46" s="532"/>
      <c r="W46" s="532"/>
      <c r="X46" s="532"/>
      <c r="Y46" s="532"/>
      <c r="Z46" s="558"/>
      <c r="AA46" s="510"/>
      <c r="AB46" s="510"/>
      <c r="AC46" s="737"/>
      <c r="AD46" s="715"/>
    </row>
    <row r="47" spans="1:30" s="25" customFormat="1" ht="45.5" hidden="1" customHeight="1" thickBot="1" x14ac:dyDescent="0.2">
      <c r="A47" s="725"/>
      <c r="B47" s="525" t="e">
        <f>'[8]A. Budget by Outcome'!#REF!</f>
        <v>#REF!</v>
      </c>
      <c r="C47" s="542"/>
      <c r="D47" s="543"/>
      <c r="E47" s="543"/>
      <c r="F47" s="543"/>
      <c r="G47" s="543"/>
      <c r="H47" s="543"/>
      <c r="I47" s="543"/>
      <c r="J47" s="543"/>
      <c r="K47" s="543"/>
      <c r="L47" s="543"/>
      <c r="M47" s="543"/>
      <c r="N47" s="543"/>
      <c r="O47" s="543"/>
      <c r="P47" s="543"/>
      <c r="Q47" s="543"/>
      <c r="R47" s="543"/>
      <c r="S47" s="543"/>
      <c r="T47" s="543"/>
      <c r="U47" s="543"/>
      <c r="V47" s="543"/>
      <c r="W47" s="543"/>
      <c r="X47" s="543"/>
      <c r="Y47" s="543"/>
      <c r="Z47" s="567"/>
      <c r="AA47" s="568"/>
      <c r="AB47" s="568"/>
      <c r="AC47" s="511"/>
      <c r="AD47" s="512"/>
    </row>
    <row r="48" spans="1:30" s="25" customFormat="1" ht="38" customHeight="1" x14ac:dyDescent="0.15">
      <c r="A48" s="724" t="str">
        <f>'[8]A. Budget by Outcome'!A449</f>
        <v>Programme Overseight Support</v>
      </c>
      <c r="B48" s="503"/>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56"/>
      <c r="AA48" s="508"/>
      <c r="AB48" s="508"/>
      <c r="AC48" s="735">
        <f>'A. Budget by Outcome'!O224</f>
        <v>46000</v>
      </c>
      <c r="AD48" s="740">
        <f>'A. Budget by Outcome'!P224</f>
        <v>83500</v>
      </c>
    </row>
    <row r="49" spans="1:30" s="25" customFormat="1" ht="40.5" customHeight="1" x14ac:dyDescent="0.15">
      <c r="A49" s="725"/>
      <c r="B49" s="505"/>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57"/>
      <c r="AA49" s="509"/>
      <c r="AB49" s="509"/>
      <c r="AC49" s="736"/>
      <c r="AD49" s="714"/>
    </row>
    <row r="50" spans="1:30" s="25" customFormat="1" ht="30" hidden="1" customHeight="1" x14ac:dyDescent="0.15">
      <c r="A50" s="725"/>
      <c r="B50" s="505"/>
      <c r="C50" s="530"/>
      <c r="D50" s="530"/>
      <c r="E50" s="530"/>
      <c r="F50" s="530"/>
      <c r="G50" s="530"/>
      <c r="H50" s="530"/>
      <c r="I50" s="530"/>
      <c r="J50" s="530"/>
      <c r="K50" s="530"/>
      <c r="L50" s="530"/>
      <c r="M50" s="530"/>
      <c r="N50" s="530"/>
      <c r="O50" s="530"/>
      <c r="P50" s="530"/>
      <c r="Q50" s="530"/>
      <c r="R50" s="530"/>
      <c r="S50" s="530"/>
      <c r="T50" s="530"/>
      <c r="U50" s="530"/>
      <c r="V50" s="530"/>
      <c r="W50" s="530"/>
      <c r="X50" s="530"/>
      <c r="Y50" s="530"/>
      <c r="Z50" s="557"/>
      <c r="AA50" s="509"/>
      <c r="AB50" s="509"/>
      <c r="AC50" s="736"/>
      <c r="AD50" s="714"/>
    </row>
    <row r="51" spans="1:30" s="25" customFormat="1" ht="23.5" customHeight="1" thickBot="1" x14ac:dyDescent="0.2">
      <c r="A51" s="726"/>
      <c r="B51" s="506"/>
      <c r="C51" s="532"/>
      <c r="D51" s="532"/>
      <c r="E51" s="532"/>
      <c r="F51" s="532"/>
      <c r="G51" s="532"/>
      <c r="H51" s="532"/>
      <c r="I51" s="532"/>
      <c r="J51" s="532"/>
      <c r="K51" s="532"/>
      <c r="L51" s="532"/>
      <c r="M51" s="532"/>
      <c r="N51" s="532"/>
      <c r="O51" s="532"/>
      <c r="P51" s="532"/>
      <c r="Q51" s="532"/>
      <c r="R51" s="532"/>
      <c r="S51" s="532"/>
      <c r="T51" s="532"/>
      <c r="U51" s="532"/>
      <c r="V51" s="532"/>
      <c r="W51" s="532"/>
      <c r="X51" s="532"/>
      <c r="Y51" s="532"/>
      <c r="Z51" s="558"/>
      <c r="AA51" s="510"/>
      <c r="AB51" s="510"/>
      <c r="AC51" s="737"/>
      <c r="AD51" s="715"/>
    </row>
    <row r="52" spans="1:30" customFormat="1" ht="13" x14ac:dyDescent="0.15">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row>
    <row r="53" spans="1:30" customFormat="1" ht="13" x14ac:dyDescent="0.15">
      <c r="C53" s="544"/>
      <c r="D53" s="544"/>
      <c r="E53" s="544"/>
      <c r="F53" s="544"/>
      <c r="G53" s="544"/>
      <c r="H53" s="544"/>
      <c r="I53" s="544"/>
      <c r="J53" s="544"/>
      <c r="K53" s="544"/>
      <c r="L53" s="544"/>
      <c r="M53" s="544"/>
      <c r="N53" s="544"/>
      <c r="O53" s="544"/>
      <c r="P53" s="544"/>
      <c r="Q53" s="544"/>
      <c r="R53" s="544"/>
      <c r="S53" s="544"/>
      <c r="T53" s="544"/>
      <c r="U53" s="544"/>
      <c r="V53" s="544"/>
      <c r="W53" s="544"/>
      <c r="X53" s="544"/>
      <c r="Y53" s="544"/>
      <c r="Z53" s="544"/>
      <c r="AB53" s="554" t="s">
        <v>406</v>
      </c>
      <c r="AC53" s="555">
        <f>SUM(AC6:AC48)-'A. Budget by Outcome'!O226</f>
        <v>0</v>
      </c>
      <c r="AD53" s="555">
        <f>SUM(AD6:AD48)-'A. Budget by Outcome'!P226</f>
        <v>0</v>
      </c>
    </row>
    <row r="54" spans="1:30" customFormat="1" ht="13" x14ac:dyDescent="0.15">
      <c r="C54" s="544"/>
      <c r="D54" s="544"/>
      <c r="E54" s="544"/>
      <c r="F54" s="544"/>
      <c r="G54" s="544"/>
      <c r="H54" s="544"/>
      <c r="I54" s="544"/>
      <c r="J54" s="544"/>
      <c r="K54" s="544"/>
      <c r="L54" s="544"/>
      <c r="M54" s="544"/>
      <c r="N54" s="544"/>
      <c r="O54" s="544"/>
      <c r="P54" s="544"/>
      <c r="Q54" s="544"/>
      <c r="R54" s="544"/>
      <c r="S54" s="544"/>
      <c r="T54" s="544"/>
      <c r="U54" s="544"/>
      <c r="V54" s="544"/>
      <c r="W54" s="544"/>
      <c r="X54" s="544"/>
      <c r="Y54" s="544"/>
      <c r="Z54" s="544"/>
    </row>
    <row r="55" spans="1:30" customFormat="1" ht="13" x14ac:dyDescent="0.15">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544"/>
    </row>
    <row r="56" spans="1:30" customFormat="1" ht="13" x14ac:dyDescent="0.15">
      <c r="C56" s="544"/>
      <c r="D56" s="544"/>
      <c r="E56" s="544"/>
      <c r="F56" s="544"/>
      <c r="G56" s="544"/>
      <c r="H56" s="544"/>
      <c r="I56" s="544"/>
      <c r="J56" s="544"/>
      <c r="K56" s="544"/>
      <c r="L56" s="544"/>
      <c r="M56" s="544"/>
      <c r="N56" s="544"/>
      <c r="O56" s="544"/>
      <c r="P56" s="544"/>
      <c r="Q56" s="544"/>
      <c r="R56" s="544"/>
      <c r="S56" s="544"/>
      <c r="T56" s="544"/>
      <c r="U56" s="544"/>
      <c r="V56" s="544"/>
      <c r="W56" s="544"/>
      <c r="X56" s="544"/>
      <c r="Y56" s="544"/>
      <c r="Z56" s="544"/>
    </row>
    <row r="57" spans="1:30" customFormat="1" ht="13" x14ac:dyDescent="0.15">
      <c r="C57" s="544"/>
      <c r="D57" s="544"/>
      <c r="E57" s="544"/>
      <c r="F57" s="544"/>
      <c r="G57" s="544"/>
      <c r="H57" s="544"/>
      <c r="I57" s="544"/>
      <c r="J57" s="544"/>
      <c r="K57" s="544"/>
      <c r="L57" s="544"/>
      <c r="M57" s="544"/>
      <c r="N57" s="544"/>
      <c r="O57" s="544"/>
      <c r="P57" s="544"/>
      <c r="Q57" s="544"/>
      <c r="R57" s="544"/>
      <c r="S57" s="544"/>
      <c r="T57" s="544"/>
      <c r="U57" s="544"/>
      <c r="V57" s="544"/>
      <c r="W57" s="544"/>
      <c r="X57" s="544"/>
      <c r="Y57" s="544"/>
      <c r="Z57" s="544"/>
    </row>
    <row r="58" spans="1:30" customFormat="1" ht="13" x14ac:dyDescent="0.15">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row>
    <row r="59" spans="1:30" customFormat="1" ht="13" x14ac:dyDescent="0.15">
      <c r="C59" s="544"/>
      <c r="D59" s="544"/>
      <c r="E59" s="544"/>
      <c r="F59" s="544"/>
      <c r="G59" s="544"/>
      <c r="H59" s="544"/>
      <c r="I59" s="544"/>
      <c r="J59" s="544"/>
      <c r="K59" s="544"/>
      <c r="L59" s="544"/>
      <c r="M59" s="544"/>
      <c r="N59" s="544"/>
      <c r="O59" s="544"/>
      <c r="P59" s="544"/>
      <c r="Q59" s="544"/>
      <c r="R59" s="544"/>
      <c r="S59" s="544"/>
      <c r="T59" s="544"/>
      <c r="U59" s="544"/>
      <c r="V59" s="544"/>
      <c r="W59" s="544"/>
      <c r="X59" s="544"/>
      <c r="Y59" s="544"/>
      <c r="Z59" s="544"/>
    </row>
    <row r="60" spans="1:30" customFormat="1" ht="13" x14ac:dyDescent="0.15">
      <c r="C60" s="544"/>
      <c r="D60" s="544"/>
      <c r="E60" s="544"/>
      <c r="F60" s="544"/>
      <c r="G60" s="544"/>
      <c r="H60" s="544"/>
      <c r="I60" s="544"/>
      <c r="J60" s="544"/>
      <c r="K60" s="544"/>
      <c r="L60" s="544"/>
      <c r="M60" s="544"/>
      <c r="N60" s="544"/>
      <c r="O60" s="544"/>
      <c r="P60" s="544"/>
      <c r="Q60" s="544"/>
      <c r="R60" s="544"/>
      <c r="S60" s="544"/>
      <c r="T60" s="544"/>
      <c r="U60" s="544"/>
      <c r="V60" s="544"/>
      <c r="W60" s="544"/>
      <c r="X60" s="544"/>
      <c r="Y60" s="544"/>
      <c r="Z60" s="544"/>
    </row>
    <row r="61" spans="1:30" customFormat="1" ht="13" x14ac:dyDescent="0.15">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row>
    <row r="62" spans="1:30" customFormat="1" ht="13" x14ac:dyDescent="0.15">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row>
    <row r="63" spans="1:30" customFormat="1" ht="13" x14ac:dyDescent="0.15">
      <c r="C63" s="544"/>
      <c r="D63" s="544"/>
      <c r="E63" s="544"/>
      <c r="F63" s="544"/>
      <c r="G63" s="544"/>
      <c r="H63" s="544"/>
      <c r="I63" s="544"/>
      <c r="J63" s="544"/>
      <c r="K63" s="544"/>
      <c r="L63" s="544"/>
      <c r="M63" s="544"/>
      <c r="N63" s="544"/>
      <c r="O63" s="544"/>
      <c r="P63" s="544"/>
      <c r="Q63" s="544"/>
      <c r="R63" s="544"/>
      <c r="S63" s="544"/>
      <c r="T63" s="544"/>
      <c r="U63" s="544"/>
      <c r="V63" s="544"/>
      <c r="W63" s="544"/>
      <c r="X63" s="544"/>
      <c r="Y63" s="544"/>
      <c r="Z63" s="544"/>
    </row>
    <row r="64" spans="1:30" customFormat="1" ht="13" x14ac:dyDescent="0.15">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row>
    <row r="65" spans="3:26" customFormat="1" ht="13" x14ac:dyDescent="0.15">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row>
    <row r="66" spans="3:26" customFormat="1" ht="13" x14ac:dyDescent="0.15">
      <c r="C66" s="544"/>
      <c r="D66" s="544"/>
      <c r="E66" s="544"/>
      <c r="F66" s="544"/>
      <c r="G66" s="544"/>
      <c r="H66" s="544"/>
      <c r="I66" s="544"/>
      <c r="J66" s="544"/>
      <c r="K66" s="544"/>
      <c r="L66" s="544"/>
      <c r="M66" s="544"/>
      <c r="N66" s="544"/>
      <c r="O66" s="544"/>
      <c r="P66" s="544"/>
      <c r="Q66" s="544"/>
      <c r="R66" s="544"/>
      <c r="S66" s="544"/>
      <c r="T66" s="544"/>
      <c r="U66" s="544"/>
      <c r="V66" s="544"/>
      <c r="W66" s="544"/>
      <c r="X66" s="544"/>
      <c r="Y66" s="544"/>
      <c r="Z66" s="544"/>
    </row>
    <row r="67" spans="3:26" customFormat="1" ht="13" x14ac:dyDescent="0.15">
      <c r="C67" s="544"/>
      <c r="D67" s="544"/>
      <c r="E67" s="544"/>
      <c r="F67" s="544"/>
      <c r="G67" s="544"/>
      <c r="H67" s="544"/>
      <c r="I67" s="544"/>
      <c r="J67" s="544"/>
      <c r="K67" s="544"/>
      <c r="L67" s="544"/>
      <c r="M67" s="544"/>
      <c r="N67" s="544"/>
      <c r="O67" s="544"/>
      <c r="P67" s="544"/>
      <c r="Q67" s="544"/>
      <c r="R67" s="544"/>
      <c r="S67" s="544"/>
      <c r="T67" s="544"/>
      <c r="U67" s="544"/>
      <c r="V67" s="544"/>
      <c r="W67" s="544"/>
      <c r="X67" s="544"/>
      <c r="Y67" s="544"/>
      <c r="Z67" s="544"/>
    </row>
    <row r="68" spans="3:26" customFormat="1" ht="13" x14ac:dyDescent="0.15">
      <c r="C68" s="544"/>
      <c r="D68" s="544"/>
      <c r="E68" s="544"/>
      <c r="F68" s="544"/>
      <c r="G68" s="544"/>
      <c r="H68" s="544"/>
      <c r="I68" s="544"/>
      <c r="J68" s="544"/>
      <c r="K68" s="544"/>
      <c r="L68" s="544"/>
      <c r="M68" s="544"/>
      <c r="N68" s="544"/>
      <c r="O68" s="544"/>
      <c r="P68" s="544"/>
      <c r="Q68" s="544"/>
      <c r="R68" s="544"/>
      <c r="S68" s="544"/>
      <c r="T68" s="544"/>
      <c r="U68" s="544"/>
      <c r="V68" s="544"/>
      <c r="W68" s="544"/>
      <c r="X68" s="544"/>
      <c r="Y68" s="544"/>
      <c r="Z68" s="544"/>
    </row>
    <row r="69" spans="3:26" customFormat="1" ht="13" x14ac:dyDescent="0.15">
      <c r="C69" s="544"/>
      <c r="D69" s="544"/>
      <c r="E69" s="544"/>
      <c r="F69" s="544"/>
      <c r="G69" s="544"/>
      <c r="H69" s="544"/>
      <c r="I69" s="544"/>
      <c r="J69" s="544"/>
      <c r="K69" s="544"/>
      <c r="L69" s="544"/>
      <c r="M69" s="544"/>
      <c r="N69" s="544"/>
      <c r="O69" s="544"/>
      <c r="P69" s="544"/>
      <c r="Q69" s="544"/>
      <c r="R69" s="544"/>
      <c r="S69" s="544"/>
      <c r="T69" s="544"/>
      <c r="U69" s="544"/>
      <c r="V69" s="544"/>
      <c r="W69" s="544"/>
      <c r="X69" s="544"/>
      <c r="Y69" s="544"/>
      <c r="Z69" s="544"/>
    </row>
    <row r="70" spans="3:26" customFormat="1" ht="13" x14ac:dyDescent="0.15">
      <c r="C70" s="544"/>
      <c r="D70" s="544"/>
      <c r="E70" s="544"/>
      <c r="F70" s="544"/>
      <c r="G70" s="544"/>
      <c r="H70" s="544"/>
      <c r="I70" s="544"/>
      <c r="J70" s="544"/>
      <c r="K70" s="544"/>
      <c r="L70" s="544"/>
      <c r="M70" s="544"/>
      <c r="N70" s="544"/>
      <c r="O70" s="544"/>
      <c r="P70" s="544"/>
      <c r="Q70" s="544"/>
      <c r="R70" s="544"/>
      <c r="S70" s="544"/>
      <c r="T70" s="544"/>
      <c r="U70" s="544"/>
      <c r="V70" s="544"/>
      <c r="W70" s="544"/>
      <c r="X70" s="544"/>
      <c r="Y70" s="544"/>
      <c r="Z70" s="544"/>
    </row>
    <row r="71" spans="3:26" customFormat="1" ht="13" x14ac:dyDescent="0.15">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row>
    <row r="72" spans="3:26" customFormat="1" ht="13" x14ac:dyDescent="0.15">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row>
    <row r="73" spans="3:26" customFormat="1" ht="13" x14ac:dyDescent="0.15">
      <c r="C73" s="544"/>
      <c r="D73" s="544"/>
      <c r="E73" s="544"/>
      <c r="F73" s="544"/>
      <c r="G73" s="544"/>
      <c r="H73" s="544"/>
      <c r="I73" s="544"/>
      <c r="J73" s="544"/>
      <c r="K73" s="544"/>
      <c r="L73" s="544"/>
      <c r="M73" s="544"/>
      <c r="N73" s="544"/>
      <c r="O73" s="544"/>
      <c r="P73" s="544"/>
      <c r="Q73" s="544"/>
      <c r="R73" s="544"/>
      <c r="S73" s="544"/>
      <c r="T73" s="544"/>
      <c r="U73" s="544"/>
      <c r="V73" s="544"/>
      <c r="W73" s="544"/>
      <c r="X73" s="544"/>
      <c r="Y73" s="544"/>
      <c r="Z73" s="544"/>
    </row>
    <row r="74" spans="3:26" customFormat="1" ht="13" x14ac:dyDescent="0.15">
      <c r="C74" s="544"/>
      <c r="D74" s="544"/>
      <c r="E74" s="544"/>
      <c r="F74" s="544"/>
      <c r="G74" s="544"/>
      <c r="H74" s="544"/>
      <c r="I74" s="544"/>
      <c r="J74" s="544"/>
      <c r="K74" s="544"/>
      <c r="L74" s="544"/>
      <c r="M74" s="544"/>
      <c r="N74" s="544"/>
      <c r="O74" s="544"/>
      <c r="P74" s="544"/>
      <c r="Q74" s="544"/>
      <c r="R74" s="544"/>
      <c r="S74" s="544"/>
      <c r="T74" s="544"/>
      <c r="U74" s="544"/>
      <c r="V74" s="544"/>
      <c r="W74" s="544"/>
      <c r="X74" s="544"/>
      <c r="Y74" s="544"/>
      <c r="Z74" s="544"/>
    </row>
    <row r="75" spans="3:26" customFormat="1" ht="13" x14ac:dyDescent="0.15">
      <c r="C75" s="544"/>
      <c r="D75" s="544"/>
      <c r="E75" s="544"/>
      <c r="F75" s="544"/>
      <c r="G75" s="544"/>
      <c r="H75" s="544"/>
      <c r="I75" s="544"/>
      <c r="J75" s="544"/>
      <c r="K75" s="544"/>
      <c r="L75" s="544"/>
      <c r="M75" s="544"/>
      <c r="N75" s="544"/>
      <c r="O75" s="544"/>
      <c r="P75" s="544"/>
      <c r="Q75" s="544"/>
      <c r="R75" s="544"/>
      <c r="S75" s="544"/>
      <c r="T75" s="544"/>
      <c r="U75" s="544"/>
      <c r="V75" s="544"/>
      <c r="W75" s="544"/>
      <c r="X75" s="544"/>
      <c r="Y75" s="544"/>
      <c r="Z75" s="544"/>
    </row>
    <row r="76" spans="3:26" customFormat="1" ht="13" x14ac:dyDescent="0.15">
      <c r="C76" s="544"/>
      <c r="D76" s="544"/>
      <c r="E76" s="544"/>
      <c r="F76" s="544"/>
      <c r="G76" s="544"/>
      <c r="H76" s="544"/>
      <c r="I76" s="544"/>
      <c r="J76" s="544"/>
      <c r="K76" s="544"/>
      <c r="L76" s="544"/>
      <c r="M76" s="544"/>
      <c r="N76" s="544"/>
      <c r="O76" s="544"/>
      <c r="P76" s="544"/>
      <c r="Q76" s="544"/>
      <c r="R76" s="544"/>
      <c r="S76" s="544"/>
      <c r="T76" s="544"/>
      <c r="U76" s="544"/>
      <c r="V76" s="544"/>
      <c r="W76" s="544"/>
      <c r="X76" s="544"/>
      <c r="Y76" s="544"/>
      <c r="Z76" s="544"/>
    </row>
    <row r="77" spans="3:26" customFormat="1" ht="13" x14ac:dyDescent="0.15">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row>
    <row r="78" spans="3:26" customFormat="1" ht="13" x14ac:dyDescent="0.15">
      <c r="C78" s="544"/>
      <c r="D78" s="544"/>
      <c r="E78" s="544"/>
      <c r="F78" s="544"/>
      <c r="G78" s="544"/>
      <c r="H78" s="544"/>
      <c r="I78" s="544"/>
      <c r="J78" s="544"/>
      <c r="K78" s="544"/>
      <c r="L78" s="544"/>
      <c r="M78" s="544"/>
      <c r="N78" s="544"/>
      <c r="O78" s="544"/>
      <c r="P78" s="544"/>
      <c r="Q78" s="544"/>
      <c r="R78" s="544"/>
      <c r="S78" s="544"/>
      <c r="T78" s="544"/>
      <c r="U78" s="544"/>
      <c r="V78" s="544"/>
      <c r="W78" s="544"/>
      <c r="X78" s="544"/>
      <c r="Y78" s="544"/>
      <c r="Z78" s="544"/>
    </row>
    <row r="79" spans="3:26" customFormat="1" ht="13" x14ac:dyDescent="0.15">
      <c r="C79" s="544"/>
      <c r="D79" s="544"/>
      <c r="E79" s="544"/>
      <c r="F79" s="544"/>
      <c r="G79" s="544"/>
      <c r="H79" s="544"/>
      <c r="I79" s="544"/>
      <c r="J79" s="544"/>
      <c r="K79" s="544"/>
      <c r="L79" s="544"/>
      <c r="M79" s="544"/>
      <c r="N79" s="544"/>
      <c r="O79" s="544"/>
      <c r="P79" s="544"/>
      <c r="Q79" s="544"/>
      <c r="R79" s="544"/>
      <c r="S79" s="544"/>
      <c r="T79" s="544"/>
      <c r="U79" s="544"/>
      <c r="V79" s="544"/>
      <c r="W79" s="544"/>
      <c r="X79" s="544"/>
      <c r="Y79" s="544"/>
      <c r="Z79" s="544"/>
    </row>
    <row r="80" spans="3:26" customFormat="1" ht="13" x14ac:dyDescent="0.15">
      <c r="C80" s="544"/>
      <c r="D80" s="544"/>
      <c r="E80" s="544"/>
      <c r="F80" s="544"/>
      <c r="G80" s="544"/>
      <c r="H80" s="544"/>
      <c r="I80" s="544"/>
      <c r="J80" s="544"/>
      <c r="K80" s="544"/>
      <c r="L80" s="544"/>
      <c r="M80" s="544"/>
      <c r="N80" s="544"/>
      <c r="O80" s="544"/>
      <c r="P80" s="544"/>
      <c r="Q80" s="544"/>
      <c r="R80" s="544"/>
      <c r="S80" s="544"/>
      <c r="T80" s="544"/>
      <c r="U80" s="544"/>
      <c r="V80" s="544"/>
      <c r="W80" s="544"/>
      <c r="X80" s="544"/>
      <c r="Y80" s="544"/>
      <c r="Z80" s="544"/>
    </row>
    <row r="81" spans="3:26" customFormat="1" ht="13" x14ac:dyDescent="0.15">
      <c r="C81" s="544"/>
      <c r="D81" s="544"/>
      <c r="E81" s="544"/>
      <c r="F81" s="544"/>
      <c r="G81" s="544"/>
      <c r="H81" s="544"/>
      <c r="I81" s="544"/>
      <c r="J81" s="544"/>
      <c r="K81" s="544"/>
      <c r="L81" s="544"/>
      <c r="M81" s="544"/>
      <c r="N81" s="544"/>
      <c r="O81" s="544"/>
      <c r="P81" s="544"/>
      <c r="Q81" s="544"/>
      <c r="R81" s="544"/>
      <c r="S81" s="544"/>
      <c r="T81" s="544"/>
      <c r="U81" s="544"/>
      <c r="V81" s="544"/>
      <c r="W81" s="544"/>
      <c r="X81" s="544"/>
      <c r="Y81" s="544"/>
      <c r="Z81" s="544"/>
    </row>
    <row r="82" spans="3:26" customFormat="1" ht="13" x14ac:dyDescent="0.15">
      <c r="C82" s="544"/>
      <c r="D82" s="544"/>
      <c r="E82" s="544"/>
      <c r="F82" s="544"/>
      <c r="G82" s="544"/>
      <c r="H82" s="544"/>
      <c r="I82" s="544"/>
      <c r="J82" s="544"/>
      <c r="K82" s="544"/>
      <c r="L82" s="544"/>
      <c r="M82" s="544"/>
      <c r="N82" s="544"/>
      <c r="O82" s="544"/>
      <c r="P82" s="544"/>
      <c r="Q82" s="544"/>
      <c r="R82" s="544"/>
      <c r="S82" s="544"/>
      <c r="T82" s="544"/>
      <c r="U82" s="544"/>
      <c r="V82" s="544"/>
      <c r="W82" s="544"/>
      <c r="X82" s="544"/>
      <c r="Y82" s="544"/>
      <c r="Z82" s="544"/>
    </row>
    <row r="83" spans="3:26" customFormat="1" ht="13" x14ac:dyDescent="0.15">
      <c r="C83" s="544"/>
      <c r="D83" s="544"/>
      <c r="E83" s="544"/>
      <c r="F83" s="544"/>
      <c r="G83" s="544"/>
      <c r="H83" s="544"/>
      <c r="I83" s="544"/>
      <c r="J83" s="544"/>
      <c r="K83" s="544"/>
      <c r="L83" s="544"/>
      <c r="M83" s="544"/>
      <c r="N83" s="544"/>
      <c r="O83" s="544"/>
      <c r="P83" s="544"/>
      <c r="Q83" s="544"/>
      <c r="R83" s="544"/>
      <c r="S83" s="544"/>
      <c r="T83" s="544"/>
      <c r="U83" s="544"/>
      <c r="V83" s="544"/>
      <c r="W83" s="544"/>
      <c r="X83" s="544"/>
      <c r="Y83" s="544"/>
      <c r="Z83" s="544"/>
    </row>
    <row r="84" spans="3:26" customFormat="1" ht="13" x14ac:dyDescent="0.15">
      <c r="C84" s="544"/>
      <c r="D84" s="544"/>
      <c r="E84" s="544"/>
      <c r="F84" s="544"/>
      <c r="G84" s="544"/>
      <c r="H84" s="544"/>
      <c r="I84" s="544"/>
      <c r="J84" s="544"/>
      <c r="K84" s="544"/>
      <c r="L84" s="544"/>
      <c r="M84" s="544"/>
      <c r="N84" s="544"/>
      <c r="O84" s="544"/>
      <c r="P84" s="544"/>
      <c r="Q84" s="544"/>
      <c r="R84" s="544"/>
      <c r="S84" s="544"/>
      <c r="T84" s="544"/>
      <c r="U84" s="544"/>
      <c r="V84" s="544"/>
      <c r="W84" s="544"/>
      <c r="X84" s="544"/>
      <c r="Y84" s="544"/>
      <c r="Z84" s="544"/>
    </row>
    <row r="85" spans="3:26" customFormat="1" ht="13" x14ac:dyDescent="0.15">
      <c r="C85" s="544"/>
      <c r="D85" s="544"/>
      <c r="E85" s="544"/>
      <c r="F85" s="544"/>
      <c r="G85" s="544"/>
      <c r="H85" s="544"/>
      <c r="I85" s="544"/>
      <c r="J85" s="544"/>
      <c r="K85" s="544"/>
      <c r="L85" s="544"/>
      <c r="M85" s="544"/>
      <c r="N85" s="544"/>
      <c r="O85" s="544"/>
      <c r="P85" s="544"/>
      <c r="Q85" s="544"/>
      <c r="R85" s="544"/>
      <c r="S85" s="544"/>
      <c r="T85" s="544"/>
      <c r="U85" s="544"/>
      <c r="V85" s="544"/>
      <c r="W85" s="544"/>
      <c r="X85" s="544"/>
      <c r="Y85" s="544"/>
      <c r="Z85" s="544"/>
    </row>
    <row r="86" spans="3:26" customFormat="1" ht="13" x14ac:dyDescent="0.15">
      <c r="C86" s="544"/>
      <c r="D86" s="544"/>
      <c r="E86" s="544"/>
      <c r="F86" s="544"/>
      <c r="G86" s="544"/>
      <c r="H86" s="544"/>
      <c r="I86" s="544"/>
      <c r="J86" s="544"/>
      <c r="K86" s="544"/>
      <c r="L86" s="544"/>
      <c r="M86" s="544"/>
      <c r="N86" s="544"/>
      <c r="O86" s="544"/>
      <c r="P86" s="544"/>
      <c r="Q86" s="544"/>
      <c r="R86" s="544"/>
      <c r="S86" s="544"/>
      <c r="T86" s="544"/>
      <c r="U86" s="544"/>
      <c r="V86" s="544"/>
      <c r="W86" s="544"/>
      <c r="X86" s="544"/>
      <c r="Y86" s="544"/>
      <c r="Z86" s="544"/>
    </row>
    <row r="87" spans="3:26" customFormat="1" ht="13" x14ac:dyDescent="0.15">
      <c r="C87" s="544"/>
      <c r="D87" s="544"/>
      <c r="E87" s="544"/>
      <c r="F87" s="544"/>
      <c r="G87" s="544"/>
      <c r="H87" s="544"/>
      <c r="I87" s="544"/>
      <c r="J87" s="544"/>
      <c r="K87" s="544"/>
      <c r="L87" s="544"/>
      <c r="M87" s="544"/>
      <c r="N87" s="544"/>
      <c r="O87" s="544"/>
      <c r="P87" s="544"/>
      <c r="Q87" s="544"/>
      <c r="R87" s="544"/>
      <c r="S87" s="544"/>
      <c r="T87" s="544"/>
      <c r="U87" s="544"/>
      <c r="V87" s="544"/>
      <c r="W87" s="544"/>
      <c r="X87" s="544"/>
      <c r="Y87" s="544"/>
      <c r="Z87" s="544"/>
    </row>
    <row r="88" spans="3:26" customFormat="1" ht="13" x14ac:dyDescent="0.15">
      <c r="C88" s="544"/>
      <c r="D88" s="544"/>
      <c r="E88" s="544"/>
      <c r="F88" s="544"/>
      <c r="G88" s="544"/>
      <c r="H88" s="544"/>
      <c r="I88" s="544"/>
      <c r="J88" s="544"/>
      <c r="K88" s="544"/>
      <c r="L88" s="544"/>
      <c r="M88" s="544"/>
      <c r="N88" s="544"/>
      <c r="O88" s="544"/>
      <c r="P88" s="544"/>
      <c r="Q88" s="544"/>
      <c r="R88" s="544"/>
      <c r="S88" s="544"/>
      <c r="T88" s="544"/>
      <c r="U88" s="544"/>
      <c r="V88" s="544"/>
      <c r="W88" s="544"/>
      <c r="X88" s="544"/>
      <c r="Y88" s="544"/>
      <c r="Z88" s="544"/>
    </row>
    <row r="89" spans="3:26" customFormat="1" ht="13" x14ac:dyDescent="0.15">
      <c r="C89" s="544"/>
      <c r="D89" s="544"/>
      <c r="E89" s="544"/>
      <c r="F89" s="544"/>
      <c r="G89" s="544"/>
      <c r="H89" s="544"/>
      <c r="I89" s="544"/>
      <c r="J89" s="544"/>
      <c r="K89" s="544"/>
      <c r="L89" s="544"/>
      <c r="M89" s="544"/>
      <c r="N89" s="544"/>
      <c r="O89" s="544"/>
      <c r="P89" s="544"/>
      <c r="Q89" s="544"/>
      <c r="R89" s="544"/>
      <c r="S89" s="544"/>
      <c r="T89" s="544"/>
      <c r="U89" s="544"/>
      <c r="V89" s="544"/>
      <c r="W89" s="544"/>
      <c r="X89" s="544"/>
      <c r="Y89" s="544"/>
      <c r="Z89" s="544"/>
    </row>
    <row r="90" spans="3:26" customFormat="1" ht="13" x14ac:dyDescent="0.15">
      <c r="C90" s="544"/>
      <c r="D90" s="544"/>
      <c r="E90" s="544"/>
      <c r="F90" s="544"/>
      <c r="G90" s="544"/>
      <c r="H90" s="544"/>
      <c r="I90" s="544"/>
      <c r="J90" s="544"/>
      <c r="K90" s="544"/>
      <c r="L90" s="544"/>
      <c r="M90" s="544"/>
      <c r="N90" s="544"/>
      <c r="O90" s="544"/>
      <c r="P90" s="544"/>
      <c r="Q90" s="544"/>
      <c r="R90" s="544"/>
      <c r="S90" s="544"/>
      <c r="T90" s="544"/>
      <c r="U90" s="544"/>
      <c r="V90" s="544"/>
      <c r="W90" s="544"/>
      <c r="X90" s="544"/>
      <c r="Y90" s="544"/>
      <c r="Z90" s="544"/>
    </row>
    <row r="91" spans="3:26" customFormat="1" ht="13" x14ac:dyDescent="0.15">
      <c r="C91" s="544"/>
      <c r="D91" s="544"/>
      <c r="E91" s="544"/>
      <c r="F91" s="544"/>
      <c r="G91" s="544"/>
      <c r="H91" s="544"/>
      <c r="I91" s="544"/>
      <c r="J91" s="544"/>
      <c r="K91" s="544"/>
      <c r="L91" s="544"/>
      <c r="M91" s="544"/>
      <c r="N91" s="544"/>
      <c r="O91" s="544"/>
      <c r="P91" s="544"/>
      <c r="Q91" s="544"/>
      <c r="R91" s="544"/>
      <c r="S91" s="544"/>
      <c r="T91" s="544"/>
      <c r="U91" s="544"/>
      <c r="V91" s="544"/>
      <c r="W91" s="544"/>
      <c r="X91" s="544"/>
      <c r="Y91" s="544"/>
      <c r="Z91" s="544"/>
    </row>
    <row r="92" spans="3:26" customFormat="1" ht="13" x14ac:dyDescent="0.15">
      <c r="C92" s="544"/>
      <c r="D92" s="544"/>
      <c r="E92" s="544"/>
      <c r="F92" s="544"/>
      <c r="G92" s="544"/>
      <c r="H92" s="544"/>
      <c r="I92" s="544"/>
      <c r="J92" s="544"/>
      <c r="K92" s="544"/>
      <c r="L92" s="544"/>
      <c r="M92" s="544"/>
      <c r="N92" s="544"/>
      <c r="O92" s="544"/>
      <c r="P92" s="544"/>
      <c r="Q92" s="544"/>
      <c r="R92" s="544"/>
      <c r="S92" s="544"/>
      <c r="T92" s="544"/>
      <c r="U92" s="544"/>
      <c r="V92" s="544"/>
      <c r="W92" s="544"/>
      <c r="X92" s="544"/>
      <c r="Y92" s="544"/>
      <c r="Z92" s="544"/>
    </row>
    <row r="93" spans="3:26" customFormat="1" ht="13" x14ac:dyDescent="0.15">
      <c r="C93" s="544"/>
      <c r="D93" s="544"/>
      <c r="E93" s="544"/>
      <c r="F93" s="544"/>
      <c r="G93" s="544"/>
      <c r="H93" s="544"/>
      <c r="I93" s="544"/>
      <c r="J93" s="544"/>
      <c r="K93" s="544"/>
      <c r="L93" s="544"/>
      <c r="M93" s="544"/>
      <c r="N93" s="544"/>
      <c r="O93" s="544"/>
      <c r="P93" s="544"/>
      <c r="Q93" s="544"/>
      <c r="R93" s="544"/>
      <c r="S93" s="544"/>
      <c r="T93" s="544"/>
      <c r="U93" s="544"/>
      <c r="V93" s="544"/>
      <c r="W93" s="544"/>
      <c r="X93" s="544"/>
      <c r="Y93" s="544"/>
      <c r="Z93" s="544"/>
    </row>
    <row r="94" spans="3:26" customFormat="1" ht="13" x14ac:dyDescent="0.15">
      <c r="C94" s="544"/>
      <c r="D94" s="544"/>
      <c r="E94" s="544"/>
      <c r="F94" s="544"/>
      <c r="G94" s="544"/>
      <c r="H94" s="544"/>
      <c r="I94" s="544"/>
      <c r="J94" s="544"/>
      <c r="K94" s="544"/>
      <c r="L94" s="544"/>
      <c r="M94" s="544"/>
      <c r="N94" s="544"/>
      <c r="O94" s="544"/>
      <c r="P94" s="544"/>
      <c r="Q94" s="544"/>
      <c r="R94" s="544"/>
      <c r="S94" s="544"/>
      <c r="T94" s="544"/>
      <c r="U94" s="544"/>
      <c r="V94" s="544"/>
      <c r="W94" s="544"/>
      <c r="X94" s="544"/>
      <c r="Y94" s="544"/>
      <c r="Z94" s="544"/>
    </row>
    <row r="95" spans="3:26" customFormat="1" ht="13" x14ac:dyDescent="0.15">
      <c r="C95" s="544"/>
      <c r="D95" s="544"/>
      <c r="E95" s="544"/>
      <c r="F95" s="544"/>
      <c r="G95" s="544"/>
      <c r="H95" s="544"/>
      <c r="I95" s="544"/>
      <c r="J95" s="544"/>
      <c r="K95" s="544"/>
      <c r="L95" s="544"/>
      <c r="M95" s="544"/>
      <c r="N95" s="544"/>
      <c r="O95" s="544"/>
      <c r="P95" s="544"/>
      <c r="Q95" s="544"/>
      <c r="R95" s="544"/>
      <c r="S95" s="544"/>
      <c r="T95" s="544"/>
      <c r="U95" s="544"/>
      <c r="V95" s="544"/>
      <c r="W95" s="544"/>
      <c r="X95" s="544"/>
      <c r="Y95" s="544"/>
      <c r="Z95" s="544"/>
    </row>
    <row r="96" spans="3:26" customFormat="1" ht="13" x14ac:dyDescent="0.15">
      <c r="C96" s="544"/>
      <c r="D96" s="544"/>
      <c r="E96" s="544"/>
      <c r="F96" s="544"/>
      <c r="G96" s="544"/>
      <c r="H96" s="544"/>
      <c r="I96" s="544"/>
      <c r="J96" s="544"/>
      <c r="K96" s="544"/>
      <c r="L96" s="544"/>
      <c r="M96" s="544"/>
      <c r="N96" s="544"/>
      <c r="O96" s="544"/>
      <c r="P96" s="544"/>
      <c r="Q96" s="544"/>
      <c r="R96" s="544"/>
      <c r="S96" s="544"/>
      <c r="T96" s="544"/>
      <c r="U96" s="544"/>
      <c r="V96" s="544"/>
      <c r="W96" s="544"/>
      <c r="X96" s="544"/>
      <c r="Y96" s="544"/>
      <c r="Z96" s="544"/>
    </row>
    <row r="97" spans="3:26" customFormat="1" ht="13" x14ac:dyDescent="0.15">
      <c r="C97" s="544"/>
      <c r="D97" s="544"/>
      <c r="E97" s="544"/>
      <c r="F97" s="544"/>
      <c r="G97" s="544"/>
      <c r="H97" s="544"/>
      <c r="I97" s="544"/>
      <c r="J97" s="544"/>
      <c r="K97" s="544"/>
      <c r="L97" s="544"/>
      <c r="M97" s="544"/>
      <c r="N97" s="544"/>
      <c r="O97" s="544"/>
      <c r="P97" s="544"/>
      <c r="Q97" s="544"/>
      <c r="R97" s="544"/>
      <c r="S97" s="544"/>
      <c r="T97" s="544"/>
      <c r="U97" s="544"/>
      <c r="V97" s="544"/>
      <c r="W97" s="544"/>
      <c r="X97" s="544"/>
      <c r="Y97" s="544"/>
      <c r="Z97" s="544"/>
    </row>
    <row r="98" spans="3:26" customFormat="1" ht="13" x14ac:dyDescent="0.15">
      <c r="C98" s="544"/>
      <c r="D98" s="544"/>
      <c r="E98" s="544"/>
      <c r="F98" s="544"/>
      <c r="G98" s="544"/>
      <c r="H98" s="544"/>
      <c r="I98" s="544"/>
      <c r="J98" s="544"/>
      <c r="K98" s="544"/>
      <c r="L98" s="544"/>
      <c r="M98" s="544"/>
      <c r="N98" s="544"/>
      <c r="O98" s="544"/>
      <c r="P98" s="544"/>
      <c r="Q98" s="544"/>
      <c r="R98" s="544"/>
      <c r="S98" s="544"/>
      <c r="T98" s="544"/>
      <c r="U98" s="544"/>
      <c r="V98" s="544"/>
      <c r="W98" s="544"/>
      <c r="X98" s="544"/>
      <c r="Y98" s="544"/>
      <c r="Z98" s="544"/>
    </row>
    <row r="99" spans="3:26" customFormat="1" ht="13" x14ac:dyDescent="0.15">
      <c r="C99" s="544"/>
      <c r="D99" s="544"/>
      <c r="E99" s="544"/>
      <c r="F99" s="544"/>
      <c r="G99" s="544"/>
      <c r="H99" s="544"/>
      <c r="I99" s="544"/>
      <c r="J99" s="544"/>
      <c r="K99" s="544"/>
      <c r="L99" s="544"/>
      <c r="M99" s="544"/>
      <c r="N99" s="544"/>
      <c r="O99" s="544"/>
      <c r="P99" s="544"/>
      <c r="Q99" s="544"/>
      <c r="R99" s="544"/>
      <c r="S99" s="544"/>
      <c r="T99" s="544"/>
      <c r="U99" s="544"/>
      <c r="V99" s="544"/>
      <c r="W99" s="544"/>
      <c r="X99" s="544"/>
      <c r="Y99" s="544"/>
      <c r="Z99" s="544"/>
    </row>
    <row r="100" spans="3:26" customFormat="1" ht="13" x14ac:dyDescent="0.15">
      <c r="C100" s="544"/>
      <c r="D100" s="544"/>
      <c r="E100" s="544"/>
      <c r="F100" s="544"/>
      <c r="G100" s="544"/>
      <c r="H100" s="544"/>
      <c r="I100" s="544"/>
      <c r="J100" s="544"/>
      <c r="K100" s="544"/>
      <c r="L100" s="544"/>
      <c r="M100" s="544"/>
      <c r="N100" s="544"/>
      <c r="O100" s="544"/>
      <c r="P100" s="544"/>
      <c r="Q100" s="544"/>
      <c r="R100" s="544"/>
      <c r="S100" s="544"/>
      <c r="T100" s="544"/>
      <c r="U100" s="544"/>
      <c r="V100" s="544"/>
      <c r="W100" s="544"/>
      <c r="X100" s="544"/>
      <c r="Y100" s="544"/>
      <c r="Z100" s="544"/>
    </row>
    <row r="101" spans="3:26" customFormat="1" ht="13" x14ac:dyDescent="0.15">
      <c r="C101" s="544"/>
      <c r="D101" s="544"/>
      <c r="E101" s="544"/>
      <c r="F101" s="544"/>
      <c r="G101" s="544"/>
      <c r="H101" s="544"/>
      <c r="I101" s="544"/>
      <c r="J101" s="544"/>
      <c r="K101" s="544"/>
      <c r="L101" s="544"/>
      <c r="M101" s="544"/>
      <c r="N101" s="544"/>
      <c r="O101" s="544"/>
      <c r="P101" s="544"/>
      <c r="Q101" s="544"/>
      <c r="R101" s="544"/>
      <c r="S101" s="544"/>
      <c r="T101" s="544"/>
      <c r="U101" s="544"/>
      <c r="V101" s="544"/>
      <c r="W101" s="544"/>
      <c r="X101" s="544"/>
      <c r="Y101" s="544"/>
      <c r="Z101" s="544"/>
    </row>
    <row r="102" spans="3:26" customFormat="1" ht="13" x14ac:dyDescent="0.15">
      <c r="C102" s="544"/>
      <c r="D102" s="544"/>
      <c r="E102" s="544"/>
      <c r="F102" s="544"/>
      <c r="G102" s="544"/>
      <c r="H102" s="544"/>
      <c r="I102" s="544"/>
      <c r="J102" s="544"/>
      <c r="K102" s="544"/>
      <c r="L102" s="544"/>
      <c r="M102" s="544"/>
      <c r="N102" s="544"/>
      <c r="O102" s="544"/>
      <c r="P102" s="544"/>
      <c r="Q102" s="544"/>
      <c r="R102" s="544"/>
      <c r="S102" s="544"/>
      <c r="T102" s="544"/>
      <c r="U102" s="544"/>
      <c r="V102" s="544"/>
      <c r="W102" s="544"/>
      <c r="X102" s="544"/>
      <c r="Y102" s="544"/>
      <c r="Z102" s="544"/>
    </row>
    <row r="103" spans="3:26" customFormat="1" ht="13" x14ac:dyDescent="0.15">
      <c r="C103" s="544"/>
      <c r="D103" s="544"/>
      <c r="E103" s="544"/>
      <c r="F103" s="544"/>
      <c r="G103" s="544"/>
      <c r="H103" s="544"/>
      <c r="I103" s="544"/>
      <c r="J103" s="544"/>
      <c r="K103" s="544"/>
      <c r="L103" s="544"/>
      <c r="M103" s="544"/>
      <c r="N103" s="544"/>
      <c r="O103" s="544"/>
      <c r="P103" s="544"/>
      <c r="Q103" s="544"/>
      <c r="R103" s="544"/>
      <c r="S103" s="544"/>
      <c r="T103" s="544"/>
      <c r="U103" s="544"/>
      <c r="V103" s="544"/>
      <c r="W103" s="544"/>
      <c r="X103" s="544"/>
      <c r="Y103" s="544"/>
      <c r="Z103" s="544"/>
    </row>
    <row r="104" spans="3:26" customFormat="1" ht="13" x14ac:dyDescent="0.15">
      <c r="C104" s="544"/>
      <c r="D104" s="544"/>
      <c r="E104" s="544"/>
      <c r="F104" s="544"/>
      <c r="G104" s="544"/>
      <c r="H104" s="544"/>
      <c r="I104" s="544"/>
      <c r="J104" s="544"/>
      <c r="K104" s="544"/>
      <c r="L104" s="544"/>
      <c r="M104" s="544"/>
      <c r="N104" s="544"/>
      <c r="O104" s="544"/>
      <c r="P104" s="544"/>
      <c r="Q104" s="544"/>
      <c r="R104" s="544"/>
      <c r="S104" s="544"/>
      <c r="T104" s="544"/>
      <c r="U104" s="544"/>
      <c r="V104" s="544"/>
      <c r="W104" s="544"/>
      <c r="X104" s="544"/>
      <c r="Y104" s="544"/>
      <c r="Z104" s="544"/>
    </row>
    <row r="105" spans="3:26" customFormat="1" ht="13" x14ac:dyDescent="0.15">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4"/>
      <c r="Z105" s="544"/>
    </row>
  </sheetData>
  <mergeCells count="36">
    <mergeCell ref="AC23:AC27"/>
    <mergeCell ref="AD23:AD27"/>
    <mergeCell ref="AC28:AC32"/>
    <mergeCell ref="AD28:AD32"/>
    <mergeCell ref="AC6:AC9"/>
    <mergeCell ref="AD6:AD9"/>
    <mergeCell ref="AC10:AC13"/>
    <mergeCell ref="AD10:AD13"/>
    <mergeCell ref="AC14:AC17"/>
    <mergeCell ref="AD14:AD17"/>
    <mergeCell ref="A22:AD22"/>
    <mergeCell ref="A23:A27"/>
    <mergeCell ref="A28:A32"/>
    <mergeCell ref="A18:A21"/>
    <mergeCell ref="A14:A17"/>
    <mergeCell ref="AC18:AC21"/>
    <mergeCell ref="A33:AD33"/>
    <mergeCell ref="AC40:AC41"/>
    <mergeCell ref="AC44:AC46"/>
    <mergeCell ref="AC48:AC51"/>
    <mergeCell ref="AD40:AD41"/>
    <mergeCell ref="A39:AD39"/>
    <mergeCell ref="A40:A43"/>
    <mergeCell ref="AD44:AD46"/>
    <mergeCell ref="A44:A47"/>
    <mergeCell ref="AD48:AD51"/>
    <mergeCell ref="A48:A51"/>
    <mergeCell ref="AD18:AD21"/>
    <mergeCell ref="A1:AD1"/>
    <mergeCell ref="A3:A5"/>
    <mergeCell ref="B3:B5"/>
    <mergeCell ref="C3:R3"/>
    <mergeCell ref="AB3:AD4"/>
    <mergeCell ref="A6:A9"/>
    <mergeCell ref="A10:A13"/>
    <mergeCell ref="C4:R4"/>
  </mergeCells>
  <pageMargins left="0.7" right="0.7" top="0.75" bottom="0.75" header="0.3" footer="0.3"/>
  <pageSetup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B534-F9F9-B24C-B020-6BF9FD0778B2}">
  <dimension ref="A1:H18"/>
  <sheetViews>
    <sheetView zoomScale="138" zoomScaleNormal="85" workbookViewId="0">
      <selection activeCell="A10" sqref="A10"/>
    </sheetView>
  </sheetViews>
  <sheetFormatPr baseColWidth="10" defaultColWidth="8.6640625" defaultRowHeight="14" x14ac:dyDescent="0.2"/>
  <cols>
    <col min="1" max="1" width="57.5" style="425" customWidth="1"/>
    <col min="2" max="2" width="22.1640625" style="425" customWidth="1"/>
    <col min="3" max="3" width="17" style="425" customWidth="1"/>
    <col min="4" max="4" width="18" style="425" customWidth="1"/>
    <col min="5" max="5" width="16.1640625" style="425" customWidth="1"/>
    <col min="6" max="6" width="12.83203125" style="425" customWidth="1"/>
    <col min="7" max="7" width="13.83203125" style="425" customWidth="1"/>
    <col min="8" max="8" width="11.33203125" style="425" bestFit="1" customWidth="1"/>
    <col min="9" max="16384" width="8.6640625" style="425"/>
  </cols>
  <sheetData>
    <row r="1" spans="1:8" ht="21" x14ac:dyDescent="0.25">
      <c r="A1" s="424" t="s">
        <v>203</v>
      </c>
      <c r="B1" s="424"/>
      <c r="C1" s="424"/>
      <c r="D1" s="424"/>
    </row>
    <row r="2" spans="1:8" ht="15" x14ac:dyDescent="0.2">
      <c r="A2" s="181"/>
      <c r="B2" s="181"/>
      <c r="C2" s="181"/>
      <c r="D2" s="181"/>
      <c r="E2" s="426"/>
    </row>
    <row r="3" spans="1:8" ht="25.5" customHeight="1" thickBot="1" x14ac:dyDescent="0.25">
      <c r="A3" s="425" t="s">
        <v>204</v>
      </c>
    </row>
    <row r="4" spans="1:8" ht="35" thickBot="1" x14ac:dyDescent="0.25">
      <c r="A4" s="747" t="s">
        <v>397</v>
      </c>
      <c r="B4" s="138" t="s">
        <v>399</v>
      </c>
      <c r="C4" s="592" t="s">
        <v>398</v>
      </c>
      <c r="D4" s="593"/>
      <c r="E4" s="747" t="s">
        <v>395</v>
      </c>
      <c r="F4" s="747" t="s">
        <v>396</v>
      </c>
      <c r="G4" s="427" t="s">
        <v>206</v>
      </c>
    </row>
    <row r="5" spans="1:8" ht="18" thickBot="1" x14ac:dyDescent="0.25">
      <c r="A5" s="748"/>
      <c r="B5" s="451" t="s">
        <v>205</v>
      </c>
      <c r="C5" s="451" t="s">
        <v>205</v>
      </c>
      <c r="D5" s="498" t="s">
        <v>71</v>
      </c>
      <c r="E5" s="748"/>
      <c r="F5" s="748"/>
      <c r="G5" s="427" t="s">
        <v>206</v>
      </c>
    </row>
    <row r="6" spans="1:8" ht="15" customHeight="1" x14ac:dyDescent="0.2">
      <c r="A6" s="428" t="s">
        <v>52</v>
      </c>
      <c r="B6" s="429">
        <f>SUMIFS('A. Budget by Outcome'!$O$7:$O$226,'A. Budget by Outcome'!$F$7:$F$226,"Blue finance",'A. Budget by Outcome'!$E$7:$E$226,1)</f>
        <v>1054000</v>
      </c>
      <c r="C6" s="429"/>
      <c r="D6" s="429">
        <v>259700</v>
      </c>
      <c r="E6" s="429">
        <f>C6+B6</f>
        <v>1054000</v>
      </c>
      <c r="F6" s="429">
        <f>D6</f>
        <v>259700</v>
      </c>
      <c r="G6" s="429">
        <f>SUM(B6:C6)+F6</f>
        <v>1313700</v>
      </c>
      <c r="H6" s="450"/>
    </row>
    <row r="7" spans="1:8" ht="16" x14ac:dyDescent="0.2">
      <c r="A7" s="430" t="s">
        <v>53</v>
      </c>
      <c r="B7" s="429">
        <f>SUMIFS('A. Budget by Outcome'!$O$7:$O$226,'A. Budget by Outcome'!$F$7:$F$226,"Blue finance",'A. Budget by Outcome'!$E$7:$E$226,2)</f>
        <v>0</v>
      </c>
      <c r="C7" s="429"/>
      <c r="D7" s="429">
        <f>'[9]C. Budget UNDG Categories -'!$C45</f>
        <v>0</v>
      </c>
      <c r="E7" s="429">
        <f t="shared" ref="E7:E12" si="0">C7+B7</f>
        <v>0</v>
      </c>
      <c r="F7" s="429">
        <f t="shared" ref="F7:F12" si="1">D7</f>
        <v>0</v>
      </c>
      <c r="G7" s="429">
        <f t="shared" ref="G7:G14" si="2">SUM(B7:C7)+F7</f>
        <v>0</v>
      </c>
      <c r="H7" s="450"/>
    </row>
    <row r="8" spans="1:8" ht="16" x14ac:dyDescent="0.2">
      <c r="A8" s="430" t="s">
        <v>54</v>
      </c>
      <c r="B8" s="429">
        <f>SUMIFS('A. Budget by Outcome'!$O$7:$O$226,'A. Budget by Outcome'!$F$7:$F$226,"Blue finance",'A. Budget by Outcome'!$E$7:$E$226,3)</f>
        <v>0</v>
      </c>
      <c r="C8" s="429"/>
      <c r="D8" s="429">
        <f>'[9]C. Budget UNDG Categories -'!$C46</f>
        <v>0</v>
      </c>
      <c r="E8" s="429">
        <f t="shared" si="0"/>
        <v>0</v>
      </c>
      <c r="F8" s="429">
        <f t="shared" si="1"/>
        <v>0</v>
      </c>
      <c r="G8" s="429">
        <f t="shared" si="2"/>
        <v>0</v>
      </c>
      <c r="H8" s="450"/>
    </row>
    <row r="9" spans="1:8" ht="16" x14ac:dyDescent="0.2">
      <c r="A9" s="430" t="s">
        <v>55</v>
      </c>
      <c r="B9" s="429">
        <f>SUMIFS('A. Budget by Outcome'!$O$7:$O$226,'A. Budget by Outcome'!$F$7:$F$226,"Blue finance",'A. Budget by Outcome'!$E$7:$E$226,4)</f>
        <v>2022500</v>
      </c>
      <c r="C9" s="429"/>
      <c r="D9" s="429">
        <f>'[9]C. Budget UNDG Categories -'!$C47</f>
        <v>0</v>
      </c>
      <c r="E9" s="429">
        <f t="shared" si="0"/>
        <v>2022500</v>
      </c>
      <c r="F9" s="429">
        <f t="shared" si="1"/>
        <v>0</v>
      </c>
      <c r="G9" s="429">
        <f t="shared" si="2"/>
        <v>2022500</v>
      </c>
      <c r="H9" s="450"/>
    </row>
    <row r="10" spans="1:8" ht="16" x14ac:dyDescent="0.2">
      <c r="A10" s="430" t="s">
        <v>207</v>
      </c>
      <c r="B10" s="429">
        <f>SUMIFS('A. Budget by Outcome'!$O$7:$O$226,'A. Budget by Outcome'!$F$7:$F$226,"Blue finance",'A. Budget by Outcome'!$E$7:$E$226,5)</f>
        <v>59000</v>
      </c>
      <c r="C10" s="429"/>
      <c r="D10" s="429">
        <v>83250</v>
      </c>
      <c r="E10" s="429">
        <f t="shared" si="0"/>
        <v>59000</v>
      </c>
      <c r="F10" s="429">
        <f t="shared" si="1"/>
        <v>83250</v>
      </c>
      <c r="G10" s="429">
        <f t="shared" si="2"/>
        <v>142250</v>
      </c>
      <c r="H10" s="450"/>
    </row>
    <row r="11" spans="1:8" ht="16" x14ac:dyDescent="0.2">
      <c r="A11" s="430" t="s">
        <v>57</v>
      </c>
      <c r="B11" s="429">
        <f>SUMIFS('A. Budget by Outcome'!$O$7:$O$226,'A. Budget by Outcome'!$F$7:$F$226,"Blue finance",'A. Budget by Outcome'!$E$7:$E$226,6)</f>
        <v>0</v>
      </c>
      <c r="C11" s="429"/>
      <c r="D11" s="429">
        <v>2808825</v>
      </c>
      <c r="E11" s="429">
        <f t="shared" si="0"/>
        <v>0</v>
      </c>
      <c r="F11" s="429">
        <f t="shared" si="1"/>
        <v>2808825</v>
      </c>
      <c r="G11" s="429">
        <f t="shared" si="2"/>
        <v>2808825</v>
      </c>
      <c r="H11" s="450"/>
    </row>
    <row r="12" spans="1:8" ht="16" x14ac:dyDescent="0.2">
      <c r="A12" s="430" t="s">
        <v>58</v>
      </c>
      <c r="B12" s="429">
        <f>SUMIFS('A. Budget by Outcome'!$O$7:$O$226,'A. Budget by Outcome'!$F$7:$F$226,"Blue finance",'A. Budget by Outcome'!$E$7:$E$226,7)</f>
        <v>28000</v>
      </c>
      <c r="C12" s="429"/>
      <c r="D12" s="429">
        <f>'[9]C. Budget UNDG Categories -'!$C50</f>
        <v>0</v>
      </c>
      <c r="E12" s="429">
        <f t="shared" si="0"/>
        <v>28000</v>
      </c>
      <c r="F12" s="429">
        <f t="shared" si="1"/>
        <v>0</v>
      </c>
      <c r="G12" s="429">
        <f t="shared" si="2"/>
        <v>28000</v>
      </c>
      <c r="H12" s="450"/>
    </row>
    <row r="13" spans="1:8" s="433" customFormat="1" ht="17" thickBot="1" x14ac:dyDescent="0.25">
      <c r="A13" s="431" t="s">
        <v>59</v>
      </c>
      <c r="B13" s="432">
        <f t="shared" ref="B13" si="3">SUM(B6:B12)</f>
        <v>3163500</v>
      </c>
      <c r="C13" s="432"/>
      <c r="D13" s="432">
        <f t="shared" ref="D13:E13" si="4">SUM(D6:D12)</f>
        <v>3151775</v>
      </c>
      <c r="E13" s="432">
        <f t="shared" si="4"/>
        <v>3163500</v>
      </c>
      <c r="F13" s="432">
        <f t="shared" ref="F13" si="5">SUM(F6:F12)</f>
        <v>3151775</v>
      </c>
      <c r="G13" s="432">
        <f>SUM(G6:G12)</f>
        <v>6315275</v>
      </c>
      <c r="H13" s="450"/>
    </row>
    <row r="14" spans="1:8" ht="17" thickBot="1" x14ac:dyDescent="0.25">
      <c r="A14" s="434" t="s">
        <v>60</v>
      </c>
      <c r="B14" s="573">
        <f>B13*0.07</f>
        <v>221445.00000000003</v>
      </c>
      <c r="C14" s="573"/>
      <c r="D14" s="573">
        <v>220624</v>
      </c>
      <c r="E14" s="573">
        <f>C14+B14</f>
        <v>221445.00000000003</v>
      </c>
      <c r="F14" s="573">
        <f>D14</f>
        <v>220624</v>
      </c>
      <c r="G14" s="573">
        <f t="shared" si="2"/>
        <v>442069</v>
      </c>
      <c r="H14" s="450"/>
    </row>
    <row r="15" spans="1:8" s="433" customFormat="1" ht="17" thickBot="1" x14ac:dyDescent="0.25">
      <c r="A15" s="435" t="s">
        <v>93</v>
      </c>
      <c r="B15" s="574">
        <f t="shared" ref="B15" si="6">SUM(B13:B14)</f>
        <v>3384945</v>
      </c>
      <c r="C15" s="574"/>
      <c r="D15" s="574">
        <f>D14+D13</f>
        <v>3372399</v>
      </c>
      <c r="E15" s="574">
        <f t="shared" ref="E15" si="7">SUM(E13:E14)</f>
        <v>3384945</v>
      </c>
      <c r="F15" s="574">
        <f t="shared" ref="F15" si="8">SUM(F13:F14)</f>
        <v>3372399</v>
      </c>
      <c r="G15" s="574">
        <f>SUM(G13:G14)</f>
        <v>6757344</v>
      </c>
      <c r="H15" s="450"/>
    </row>
    <row r="16" spans="1:8" x14ac:dyDescent="0.2">
      <c r="E16" s="436"/>
    </row>
    <row r="18" spans="3:3" x14ac:dyDescent="0.2">
      <c r="C18" s="448"/>
    </row>
  </sheetData>
  <mergeCells count="4">
    <mergeCell ref="A4:A5"/>
    <mergeCell ref="C4:D4"/>
    <mergeCell ref="E4:E5"/>
    <mergeCell ref="F4: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ac88c8-5ffe-47b9-adaf-7a03d40433a1" xsi:nil="true"/>
    <lcf76f155ced4ddcb4097134ff3c332f xmlns="17ea2ccc-e275-4210-9b8f-7e5dc5fbdc13">
      <Terms xmlns="http://schemas.microsoft.com/office/infopath/2007/PartnerControls"/>
    </lcf76f155ced4ddcb4097134ff3c332f>
  </documentManagement>
</p:properties>
</file>

<file path=customXml/item2.xml>��< ? x m l   v e r s i o n = " 1 . 0 "   e n c o d i n g = " u t f - 1 6 " ? > < D a t a M a s h u p   x m l n s = " h t t p : / / s c h e m a s . m i c r o s o f t . c o m / D a t a M a s h u p " > A A A A A B c D A A B Q S w M E F A A C A A g A B I V H 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B I V 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S F R 0 w o i k e 4 D g A A A B E A A A A T A B w A R m 9 y b X V s Y X M v U 2 V j d G l v b j E u b S C i G A A o o B Q A A A A A A A A A A A A A A A A A A A A A A A A A A A A r T k 0 u y c z P U w i G 0 I b W A F B L A Q I t A B Q A A g A I A A S F R 0 x j 2 4 6 S p w A A A P g A A A A S A A A A A A A A A A A A A A A A A A A A A A B D b 2 5 m a W c v U G F j a 2 F n Z S 5 4 b W x Q S w E C L Q A U A A I A C A A E h U d M D 8 r p q 6 Q A A A D p A A A A E w A A A A A A A A A A A A A A A A D z A A A A W 0 N v b n R l b n R f V H l w Z X N d L n h t b F B L A Q I t A B Q A A g A I A A S F R 0 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1 7 Q 7 L t e p b S J 9 e D u x 8 m T 8 + A A A A A A I A A A A A A A N m A A D A A A A A E A A A A P p T f g K n m g c + f 7 Z A k f q 1 1 T s A A A A A B I A A A K A A A A A Q A A A A S G X Z x W 4 G Z b r S / K Y + + 4 C T z F A A A A B e Q J R f f G c B 9 / s + f U W 0 8 1 s W t 7 f x 6 0 8 v X u A Q f a c O c l 9 S d u f l j e f N D W s z P S 0 K J z 8 P S c p M / w R V Q n r P b g 9 6 g x L Q 9 P S d j D A d H Q p m / Q 5 A W C e e F q 3 + n B Q A A A D u b 7 S s i M k r O T V R I j 6 O X m 7 e 2 c o Z 0 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301942E439DE7458B498682ACA5657B" ma:contentTypeVersion="18" ma:contentTypeDescription="Crée un document." ma:contentTypeScope="" ma:versionID="991a0ae7b6ea1cc71e2840b3dd480d72">
  <xsd:schema xmlns:xsd="http://www.w3.org/2001/XMLSchema" xmlns:xs="http://www.w3.org/2001/XMLSchema" xmlns:p="http://schemas.microsoft.com/office/2006/metadata/properties" xmlns:ns2="d7ac88c8-5ffe-47b9-adaf-7a03d40433a1" xmlns:ns3="17ea2ccc-e275-4210-9b8f-7e5dc5fbdc13" targetNamespace="http://schemas.microsoft.com/office/2006/metadata/properties" ma:root="true" ma:fieldsID="72c91e6d6398f09ef18015e6d03019b0" ns2:_="" ns3:_="">
    <xsd:import namespace="d7ac88c8-5ffe-47b9-adaf-7a03d40433a1"/>
    <xsd:import namespace="17ea2ccc-e275-4210-9b8f-7e5dc5fbdc1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c88c8-5ffe-47b9-adaf-7a03d40433a1"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4575fe27-64a2-4dcf-aec7-d58aea9ae32b}" ma:internalName="TaxCatchAll" ma:showField="CatchAllData" ma:web="d7ac88c8-5ffe-47b9-adaf-7a03d40433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ea2ccc-e275-4210-9b8f-7e5dc5fbdc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9A4DA-1117-4876-AC9E-E18B637E7102}">
  <ds:schemaRefs>
    <ds:schemaRef ds:uri="http://schemas.microsoft.com/office/2006/documentManagement/types"/>
    <ds:schemaRef ds:uri="http://schemas.openxmlformats.org/package/2006/metadata/core-properties"/>
    <ds:schemaRef ds:uri="http://purl.org/dc/dcmitype/"/>
    <ds:schemaRef ds:uri="77744382-3707-4b3e-86b1-83d1201634f3"/>
    <ds:schemaRef ds:uri="http://www.w3.org/XML/1998/namespace"/>
    <ds:schemaRef ds:uri="http://schemas.microsoft.com/office/2006/metadata/properties"/>
    <ds:schemaRef ds:uri="http://purl.org/dc/elements/1.1/"/>
    <ds:schemaRef ds:uri="http://schemas.microsoft.com/office/infopath/2007/PartnerControls"/>
    <ds:schemaRef ds:uri="8590ae73-0466-4fd5-b551-be5b27dd0ee4"/>
    <ds:schemaRef ds:uri="http://purl.org/dc/terms/"/>
  </ds:schemaRefs>
</ds:datastoreItem>
</file>

<file path=customXml/itemProps2.xml><?xml version="1.0" encoding="utf-8"?>
<ds:datastoreItem xmlns:ds="http://schemas.openxmlformats.org/officeDocument/2006/customXml" ds:itemID="{6FA0F88B-E7E7-4D0A-A902-1FF9D064D458}">
  <ds:schemaRefs>
    <ds:schemaRef ds:uri="http://schemas.microsoft.com/DataMashup"/>
  </ds:schemaRefs>
</ds:datastoreItem>
</file>

<file path=customXml/itemProps3.xml><?xml version="1.0" encoding="utf-8"?>
<ds:datastoreItem xmlns:ds="http://schemas.openxmlformats.org/officeDocument/2006/customXml" ds:itemID="{91133C7A-8439-48C0-A254-63721FC31908}">
  <ds:schemaRefs>
    <ds:schemaRef ds:uri="http://schemas.microsoft.com/sharepoint/v3/contenttype/forms"/>
  </ds:schemaRefs>
</ds:datastoreItem>
</file>

<file path=customXml/itemProps4.xml><?xml version="1.0" encoding="utf-8"?>
<ds:datastoreItem xmlns:ds="http://schemas.openxmlformats.org/officeDocument/2006/customXml" ds:itemID="{8EC5B166-0999-4905-9B55-1E7443668EC3}"/>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 Work Plan -</vt:lpstr>
      <vt:lpstr>A. Budget UNDG Categories -</vt:lpstr>
      <vt:lpstr>B. Budget per SDG targets</vt:lpstr>
      <vt:lpstr>C. Workplan</vt:lpstr>
      <vt:lpstr>Sheet1</vt:lpstr>
      <vt:lpstr>Guidance</vt:lpstr>
      <vt:lpstr>A. Budget by Outcome</vt:lpstr>
      <vt:lpstr>B. Workplan</vt:lpstr>
      <vt:lpstr>C. Budget UNDG Categories -</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andrei.dementiev@undp.org</dc:creator>
  <cp:lastModifiedBy>Nicolas Pascal</cp:lastModifiedBy>
  <cp:revision/>
  <dcterms:created xsi:type="dcterms:W3CDTF">2017-12-30T00:13:26Z</dcterms:created>
  <dcterms:modified xsi:type="dcterms:W3CDTF">2024-05-26T20:15:06Z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0x0101007E39A5D26AD5AC408D806B9CE217A197</vt:lpwstr>
  </property>
  <property fmtid="{D5CDD505-2E9C-101B-9397-08002B2CF9AE}" pid="3" name="MediaServiceImageTags">
    <vt:lpwstr/>
  </property>
</Properties>
</file>