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LCULATOR" sheetId="1" state="visible" r:id="rId3"/>
    <sheet name="RATES REFERENCE" sheetId="2" state="visible" r:id="rId4"/>
    <sheet name="HOW TO USE"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<sst xmlns="http://schemas.openxmlformats.org/spreadsheetml/2006/main" count="311" uniqueCount="281">
  <si>
    <t xml:space="preserve">SHOULD-COST MODEL CALCULATOR</t>
  </si>
  <si>
    <t xml:space="preserve">Augmino  |  Built for industrial buyers  |  augmino.com/blog</t>
  </si>
  <si>
    <t xml:space="preserve">BLUE cells = enter your values.  GREY italic cells = calculated automatically.  Percentage inputs (scrap, overhead, margin) use decimals: enter 0.25 for 25%.</t>
  </si>
  <si>
    <t xml:space="preserve">PART DETAILS</t>
  </si>
  <si>
    <t xml:space="preserve">Part Name / Component</t>
  </si>
  <si>
    <t xml:space="preserve">Turned Shaft, EN8 Steel</t>
  </si>
  <si>
    <t xml:space="preserve">What component is this?</t>
  </si>
  <si>
    <t xml:space="preserve">Drawing Reference</t>
  </si>
  <si>
    <t xml:space="preserve">DRG-001-A</t>
  </si>
  <si>
    <t xml:space="preserve">Supplier Name</t>
  </si>
  <si>
    <t xml:space="preserve">Date</t>
  </si>
  <si>
    <t xml:space="preserve">LAYER 1: MATERIAL COST</t>
  </si>
  <si>
    <t xml:space="preserve">Description</t>
  </si>
  <si>
    <t xml:space="preserve">Value</t>
  </si>
  <si>
    <t xml:space="preserve">Unit</t>
  </si>
  <si>
    <t xml:space="preserve">Notes</t>
  </si>
  <si>
    <t xml:space="preserve">Material Grade</t>
  </si>
  <si>
    <t xml:space="preserve">EN8</t>
  </si>
  <si>
    <t xml:space="preserve">e.g. EN8, SS304, Al 6061. See Rates Reference sheet</t>
  </si>
  <si>
    <t xml:space="preserve">Finished Part Weight</t>
  </si>
  <si>
    <t xml:space="preserve">kg</t>
  </si>
  <si>
    <t xml:space="preserve">Weight of the finished machined part, not the raw stock</t>
  </si>
  <si>
    <t xml:space="preserve">Machining Scrap Allowance</t>
  </si>
  <si>
    <t xml:space="preserve">%</t>
  </si>
  <si>
    <t xml:space="preserve">Enter as decimal: 0.35 = 35%.  Material removed as scrap. Turned parts: 25-40%. Milled: 30-50%.</t>
  </si>
  <si>
    <t xml:space="preserve">Input Weight: Raw Material</t>
  </si>
  <si>
    <t xml:space="preserve">Calculated: Finished weight / (1 - Scrap%). This is what the supplier buys.</t>
  </si>
  <si>
    <t xml:space="preserve">Current Material Rate</t>
  </si>
  <si>
    <t xml:space="preserve">Rs/kg</t>
  </si>
  <si>
    <t xml:space="preserve">Current market rate per kg. Check LME / IndiaMART. Rates Reference has indicative ranges: verify before use.</t>
  </si>
  <si>
    <t xml:space="preserve">MATERIAL COST</t>
  </si>
  <si>
    <t xml:space="preserve">Rs</t>
  </si>
  <si>
    <t xml:space="preserve">Input Weight x Material Rate</t>
  </si>
  <si>
    <t xml:space="preserve">LAYER 2: PROCESS COST</t>
  </si>
  <si>
    <t xml:space="preserve">Operation Name</t>
  </si>
  <si>
    <t xml:space="preserve">Cycle Time (min)</t>
  </si>
  <si>
    <t xml:space="preserve">Machine Rate (Rs/hr)</t>
  </si>
  <si>
    <t xml:space="preserve">Cost (Rs) [auto]</t>
  </si>
  <si>
    <t xml:space="preserve">CNC Turning</t>
  </si>
  <si>
    <t xml:space="preserve">Standard VMC, 2-3 axis</t>
  </si>
  <si>
    <t xml:space="preserve">Drilling / Reaming</t>
  </si>
  <si>
    <t xml:space="preserve">Drill press or VMC</t>
  </si>
  <si>
    <t xml:space="preserve">Inspection (CMM / conventional)</t>
  </si>
  <si>
    <t xml:space="preserve">Quality check</t>
  </si>
  <si>
    <t xml:space="preserve">OUTSOURCED PROCESSES: Heat treatment, plating, anodising, coating, and other bought-in operations</t>
  </si>
  <si>
    <t xml:space="preserve">Outsourced Process Cost per Part</t>
  </si>
  <si>
    <t xml:space="preserve">Rs/part</t>
  </si>
  <si>
    <t xml:space="preserve">Enter the total bought-in cost for all outsourced operations. These are billed as a flat rate per part (not cycle time x machine rate). Leave blank if none apply.</t>
  </si>
  <si>
    <t xml:space="preserve">TOTAL PROCESS COST (machined + outsourced)</t>
  </si>
  <si>
    <t xml:space="preserve">Machined operations + outsourced bought-in costs</t>
  </si>
  <si>
    <t xml:space="preserve">LAYER 3: OVERHEAD</t>
  </si>
  <si>
    <t xml:space="preserve">Direct Cost (Material + Process)</t>
  </si>
  <si>
    <t xml:space="preserve">Material cost + total process cost, the floor before fixed overheads</t>
  </si>
  <si>
    <t xml:space="preserve">Overhead %</t>
  </si>
  <si>
    <t xml:space="preserve">Enter as decimal: 0.25 = 25%.  15-30%: basic job shop  |  30-45%: ISO-certified / export-ready  |  See Rates Reference sheet.</t>
  </si>
  <si>
    <t xml:space="preserve">OVERHEAD AMOUNT</t>
  </si>
  <si>
    <t xml:space="preserve">Direct Cost x Overhead %</t>
  </si>
  <si>
    <t xml:space="preserve">LAYER 4: MARGIN</t>
  </si>
  <si>
    <t xml:space="preserve">Cost Before Margin</t>
  </si>
  <si>
    <t xml:space="preserve">Direct cost + overhead. Margin is applied on top.</t>
  </si>
  <si>
    <t xml:space="preserve">Margin %</t>
  </si>
  <si>
    <t xml:space="preserve">Enter as decimal: 0.12 = 12%.  8-12%: high-volume / competitive  |  12-15%: precision / specialist  |  See Rates Reference sheet.</t>
  </si>
  <si>
    <t xml:space="preserve">MARGIN AMOUNT</t>
  </si>
  <si>
    <t xml:space="preserve">Pre-margin cost x Margin %</t>
  </si>
  <si>
    <t xml:space="preserve">SHOULD-COST SUMMARY</t>
  </si>
  <si>
    <t xml:space="preserve">01  Material Cost</t>
  </si>
  <si>
    <t xml:space="preserve">02  Process: machined ops</t>
  </si>
  <si>
    <t xml:space="preserve">03  Process: outsourced costs</t>
  </si>
  <si>
    <t xml:space="preserve">04  Overhead</t>
  </si>
  <si>
    <t xml:space="preserve">05  Margin</t>
  </si>
  <si>
    <t xml:space="preserve">SHOULD-COST TOTAL</t>
  </si>
  <si>
    <t xml:space="preserve">Rs, your independent estimate for this part</t>
  </si>
  <si>
    <t xml:space="preserve">GAP ANALYSIS: Compare your estimate to the supplier quote</t>
  </si>
  <si>
    <t xml:space="preserve">Supplier Quoted Price</t>
  </si>
  <si>
    <t xml:space="preserve">Enter the unit price from the supplier's quotation</t>
  </si>
  <si>
    <t xml:space="preserve">Your Should-Cost Estimate</t>
  </si>
  <si>
    <t xml:space="preserve">Pulled from the summary above</t>
  </si>
  <si>
    <t xml:space="preserve">Gap: Supplier vs Should-Cost</t>
  </si>
  <si>
    <t xml:space="preserve">Positive = supplier above your estimate</t>
  </si>
  <si>
    <t xml:space="preserve">Gap (%)</t>
  </si>
  <si>
    <t xml:space="preserve">How far above or below your should-cost</t>
  </si>
  <si>
    <t xml:space="preserve">NOTES:  (1) Rates are indicative benchmarks for Indian precision manufacturing (2026). Calibrate against your own quotation history and FICCI/CII sector data over time.  (2) Material rates track LME and change daily. Verify before each use.  (3) Tooling and fixturing costs for new part introductions are not included here; amortise total tooling cost across expected production volume and add to the process cost.  (4) For parts delivered to the United States, import duties on Indian manufactured goods are currently approximately 18 to 22 percent on top of the unit price: this belongs in your total cost view, not your should-cost model.  (5) This tool is for negotiation preparation and cost understanding, not contract pricing.</t>
  </si>
  <si>
    <t xml:space="preserve">EXCHANGE RATE REFERENCE: for international buyers</t>
  </si>
  <si>
    <t xml:space="preserve">Exchange rate</t>
  </si>
  <si>
    <t xml:space="preserve">Rs per 1</t>
  </si>
  <si>
    <t xml:space="preserve">USD</t>
  </si>
  <si>
    <t xml:space="preserve">Enter current rate: Rs per 1 USD, EUR, GBP, or your currency. Check Google or XE.com. Then update the currency label in column D.</t>
  </si>
  <si>
    <t xml:space="preserve">Should-cost equivalent (indicative)</t>
  </si>
  <si>
    <t xml:space="preserve">For reference only. All rates in this model reflect Indian precision manufacturing benchmarks. This figure is a currency conversion of an India-specific cost: it does not represent what a supplier in another country would charge for the same part.</t>
  </si>
  <si>
    <t xml:space="preserve">INDIAN MANUFACTURING RATE BENCHMARKS (June 2026)</t>
  </si>
  <si>
    <t xml:space="preserve">Indicative ranges for should-cost modelling. Material rates track LME and change daily. Verify before each use. Machine-hour rates vary by city, machine age, and supplier overhead load. Calibrate against your own quotation data over time.</t>
  </si>
  <si>
    <t xml:space="preserve">MACHINE-HOUR RATES: INDIA (Rs/hr, indicative June 2026)</t>
  </si>
  <si>
    <t xml:space="preserve">Operation Type</t>
  </si>
  <si>
    <t xml:space="preserve">Indicative Range (Rs/hr)</t>
  </si>
  <si>
    <t xml:space="preserve">Typical Setting</t>
  </si>
  <si>
    <t xml:space="preserve">CNC Turning (standard)</t>
  </si>
  <si>
    <t xml:space="preserve">500 – 900</t>
  </si>
  <si>
    <t xml:space="preserve">2-3 axis turning centre, Tier 2 city</t>
  </si>
  <si>
    <t xml:space="preserve">Mid-range, well-maintained equipment</t>
  </si>
  <si>
    <t xml:space="preserve">CNC Turning (precision)</t>
  </si>
  <si>
    <t xml:space="preserve">900 – 1,500</t>
  </si>
  <si>
    <t xml:space="preserve">Modern VMC, tighter tolerances</t>
  </si>
  <si>
    <t xml:space="preserve">Better tooling, more capable operators</t>
  </si>
  <si>
    <t xml:space="preserve">CNC Milling (3-axis)</t>
  </si>
  <si>
    <t xml:space="preserve">700 – 1,100</t>
  </si>
  <si>
    <t xml:space="preserve">VMC, general machining</t>
  </si>
  <si>
    <t xml:space="preserve">Standard machining centres</t>
  </si>
  <si>
    <t xml:space="preserve">CNC Milling (4/5-axis)</t>
  </si>
  <si>
    <t xml:space="preserve">1,200 – 2,200</t>
  </si>
  <si>
    <t xml:space="preserve">Complex geometries, multi-face</t>
  </si>
  <si>
    <t xml:space="preserve">Significant premium for multi-axis</t>
  </si>
  <si>
    <t xml:space="preserve">Cylindrical Grinding</t>
  </si>
  <si>
    <t xml:space="preserve">900 – 1,400</t>
  </si>
  <si>
    <t xml:space="preserve">Precision grinding, close tolerance</t>
  </si>
  <si>
    <t xml:space="preserve">Tighter tolerances, slower cycle</t>
  </si>
  <si>
    <t xml:space="preserve">Surface Grinding</t>
  </si>
  <si>
    <t xml:space="preserve">800 – 1,200</t>
  </si>
  <si>
    <t xml:space="preserve">Flat surface finishing</t>
  </si>
  <si>
    <t xml:space="preserve">Surface finish critical operations</t>
  </si>
  <si>
    <t xml:space="preserve">Basic Fabrication (bending/shearing)</t>
  </si>
  <si>
    <t xml:space="preserve">400 – 700</t>
  </si>
  <si>
    <t xml:space="preserve">Press brake, shearing</t>
  </si>
  <si>
    <t xml:space="preserve">Lower-skill simple operations</t>
  </si>
  <si>
    <t xml:space="preserve">Welding (MIG/TIG)</t>
  </si>
  <si>
    <t xml:space="preserve">600 – 1,000</t>
  </si>
  <si>
    <t xml:space="preserve">Depends on material and qualification</t>
  </si>
  <si>
    <t xml:space="preserve">SS/Al TIG at higher end</t>
  </si>
  <si>
    <t xml:space="preserve">CMM / Precision Inspection</t>
  </si>
  <si>
    <t xml:space="preserve">Calibrated CMM centre</t>
  </si>
  <si>
    <t xml:space="preserve">Quality-certified shops</t>
  </si>
  <si>
    <t xml:space="preserve">OVERHEAD RANGES: INDIAN PRECISION MANUFACTURING</t>
  </si>
  <si>
    <t xml:space="preserve">Supplier Type</t>
  </si>
  <si>
    <t xml:space="preserve">Overhead Range</t>
  </si>
  <si>
    <t xml:space="preserve">Key Characteristics</t>
  </si>
  <si>
    <t xml:space="preserve">When to Use</t>
  </si>
  <si>
    <t xml:space="preserve">Small job shop (no certs)</t>
  </si>
  <si>
    <t xml:space="preserve">15 – 25%</t>
  </si>
  <si>
    <t xml:space="preserve">Minimal admin, basic quality</t>
  </si>
  <si>
    <t xml:space="preserve">Low-risk, non-critical parts</t>
  </si>
  <si>
    <t xml:space="preserve">Mid-tier precision shop</t>
  </si>
  <si>
    <t xml:space="preserve">25 – 35%</t>
  </si>
  <si>
    <t xml:space="preserve">Some quality systems, mixed domestic/export</t>
  </si>
  <si>
    <t xml:space="preserve">Standard precision components</t>
  </si>
  <si>
    <t xml:space="preserve">Organised manufacturer</t>
  </si>
  <si>
    <t xml:space="preserve">35 – 45%</t>
  </si>
  <si>
    <t xml:space="preserve">ISO 9001, dedicated QA, export experience</t>
  </si>
  <si>
    <t xml:space="preserve">Export-grade, documented processes</t>
  </si>
  <si>
    <t xml:space="preserve">Tier 1 / full quality system</t>
  </si>
  <si>
    <t xml:space="preserve">40 – 55%</t>
  </si>
  <si>
    <t xml:space="preserve">IATF/AS9100, full calibration infra</t>
  </si>
  <si>
    <t xml:space="preserve">Automotive/aerospace adjacent</t>
  </si>
  <si>
    <t xml:space="preserve">MARGIN RANGES: COMPETITIVE INDIAN MANUFACTURING</t>
  </si>
  <si>
    <t xml:space="preserve">Category</t>
  </si>
  <si>
    <t xml:space="preserve">Margin Range</t>
  </si>
  <si>
    <t xml:space="preserve">Typical Situation</t>
  </si>
  <si>
    <t xml:space="preserve">High-volume, competitive</t>
  </si>
  <si>
    <t xml:space="preserve">8 – 12%</t>
  </si>
  <si>
    <t xml:space="preserve">Multiple capable suppliers, repeat orders</t>
  </si>
  <si>
    <t xml:space="preserve">Thin margins, competitive pricing</t>
  </si>
  <si>
    <t xml:space="preserve">Standard precision</t>
  </si>
  <si>
    <t xml:space="preserve">10 – 15%</t>
  </si>
  <si>
    <t xml:space="preserve">Moderate competition, repeating work</t>
  </si>
  <si>
    <t xml:space="preserve">Most common range</t>
  </si>
  <si>
    <t xml:space="preserve">Low-volume / custom</t>
  </si>
  <si>
    <t xml:space="preserve">12 – 20%</t>
  </si>
  <si>
    <t xml:space="preserve">Few suppliers, tight tolerances, custom tooling</t>
  </si>
  <si>
    <t xml:space="preserve">Specialist work commands premium</t>
  </si>
  <si>
    <t xml:space="preserve">Complex sub-assembly</t>
  </si>
  <si>
    <t xml:space="preserve">15 – 22%</t>
  </si>
  <si>
    <t xml:space="preserve">Multi-operation, high-mix, NRE involved</t>
  </si>
  <si>
    <t xml:space="preserve">Project-type work</t>
  </si>
  <si>
    <t xml:space="preserve">MATERIAL RATES: INDIA (Rs/kg, indicative June 2026 | LME-linked. Verify before each use)</t>
  </si>
  <si>
    <t xml:space="preserve">Material</t>
  </si>
  <si>
    <t xml:space="preserve">Grade / Standard</t>
  </si>
  <si>
    <t xml:space="preserve">Indicative Rate (Rs/kg, June 2026)</t>
  </si>
  <si>
    <t xml:space="preserve">Mild Steel</t>
  </si>
  <si>
    <t xml:space="preserve">IS 2062 / SAE 1020</t>
  </si>
  <si>
    <t xml:space="preserve">55 – 75</t>
  </si>
  <si>
    <t xml:space="preserve">Broadly stable. Verify LME HRC via IndiaMART monthly</t>
  </si>
  <si>
    <t xml:space="preserve">Medium Carbon Steel</t>
  </si>
  <si>
    <t xml:space="preserve">EN8 / SAE 1040</t>
  </si>
  <si>
    <t xml:space="preserve">75 – 95</t>
  </si>
  <si>
    <t xml:space="preserve">Common for turned shafts and pins</t>
  </si>
  <si>
    <t xml:space="preserve">Alloy Steel</t>
  </si>
  <si>
    <t xml:space="preserve">EN24 / SAE 4340</t>
  </si>
  <si>
    <t xml:space="preserve">120 – 160</t>
  </si>
  <si>
    <t xml:space="preserve">Higher-strength applications</t>
  </si>
  <si>
    <t xml:space="preserve">Stainless Steel</t>
  </si>
  <si>
    <t xml:space="preserve">SS304 / AISI 304</t>
  </si>
  <si>
    <t xml:space="preserve">260 – 340</t>
  </si>
  <si>
    <t xml:space="preserve">Corrosion resistance, food and pharma</t>
  </si>
  <si>
    <t xml:space="preserve">SS316 / AISI 316</t>
  </si>
  <si>
    <t xml:space="preserve">340 – 440</t>
  </si>
  <si>
    <t xml:space="preserve">Marine and chemical environments</t>
  </si>
  <si>
    <t xml:space="preserve">Aluminium (primary ingot)</t>
  </si>
  <si>
    <t xml:space="preserve">P1020 / IS 617</t>
  </si>
  <si>
    <t xml:space="preserve">310 – 340</t>
  </si>
  <si>
    <t xml:space="preserve">LME: ~$3,600/tonne as of Jun 2026 = ~Rs 306/kg. MCX India: Rs 329-336/kg</t>
  </si>
  <si>
    <t xml:space="preserve">Aluminium 6061</t>
  </si>
  <si>
    <t xml:space="preserve">AA 6061-T6 (wrought billet)</t>
  </si>
  <si>
    <t xml:space="preserve">320 – 400</t>
  </si>
  <si>
    <t xml:space="preserve">6061 billet carries 5-15% premium over primary ingot. Updated for June 2026 LME.</t>
  </si>
  <si>
    <t xml:space="preserve">Aluminium 7075</t>
  </si>
  <si>
    <t xml:space="preserve">AA 7075 (high-strength)</t>
  </si>
  <si>
    <t xml:space="preserve">450 – 550</t>
  </si>
  <si>
    <t xml:space="preserve">High-strength Al for aerospace-adj. Carry premium over 6061. Updated June 2026.</t>
  </si>
  <si>
    <t xml:space="preserve">Brass</t>
  </si>
  <si>
    <t xml:space="preserve">CZ121 / H59</t>
  </si>
  <si>
    <t xml:space="preserve">500 – 660</t>
  </si>
  <si>
    <t xml:space="preserve">Electrical and plumbing components. Tracks LME copper.</t>
  </si>
  <si>
    <t xml:space="preserve">US IMPORT DUTIES ON INDIAN GOODS (June 2026)</t>
  </si>
  <si>
    <t xml:space="preserve">For buyers sourcing Indian components for US delivery: following the February 2026 US-India trade framework, import duties on most Indian manufactured goods are approximately 18 percent (reduced from a peak of 50 percent). Additional Section 301 tariffs of up to 12.5 percent have been proposed (June 2026) and may take the effective rate to 22-23 percent. Steel products may face additional anti-dumping duties. These duties sit above the unit price and belong in the total cost view, not the should-cost model. For EU buyers, CBAM Phase 2 obligations for carbon-intensive materials (steel, aluminium) are advancing on schedule. Verify current duty rates with your customs broker before final sourcing decisions.</t>
  </si>
  <si>
    <t xml:space="preserve">SOURCES: FICCI / CII sector benchmarks, IndiaMART commodity indices, LME spot data (June 25, 2026), MCX India closing prices (June 25, 2026), OfBusiness non-ferrous price data, direct supplier quotation benchmarks 2024-2026. Machine-hour rates sourced from industry association benchmark surveys. US tariff status: White House fact sheet Feb 2026 + USTR Section 301 proposal June 2026.</t>
  </si>
  <si>
    <t xml:space="preserve">HOW TO USE THIS SHOULD-COST CALCULATOR</t>
  </si>
  <si>
    <t xml:space="preserve">BEFORE YOU START</t>
  </si>
  <si>
    <t xml:space="preserve">What you need</t>
  </si>
  <si>
    <t xml:space="preserve">Drawing</t>
  </si>
  <si>
    <t xml:space="preserve">The part drawing with material specification, dimensions, and surface finish requirements.</t>
  </si>
  <si>
    <t xml:space="preserve">Operation sequence</t>
  </si>
  <si>
    <t xml:space="preserve">List of manufacturing operations required in sequence.</t>
  </si>
  <si>
    <t xml:space="preserve">Material price</t>
  </si>
  <si>
    <t xml:space="preserve">Check IndiaMART or LME for the current rate for the specified grade. See Rates Reference sheet.</t>
  </si>
  <si>
    <t xml:space="preserve">Rate benchmarks</t>
  </si>
  <si>
    <t xml:space="preserve">Use the Rates Reference sheet as a starting point for machine-hour rates, overhead, and margin.</t>
  </si>
  <si>
    <t xml:space="preserve">STEP 1: PART DETAILS</t>
  </si>
  <si>
    <t xml:space="preserve">Fill in identification details</t>
  </si>
  <si>
    <t xml:space="preserve">Part Name</t>
  </si>
  <si>
    <t xml:space="preserve">Describe the component clearly, e.g. 'CNC Turned Shaft, EN8, 150mm'.</t>
  </si>
  <si>
    <t xml:space="preserve">Enter when comparing against a specific quote.</t>
  </si>
  <si>
    <t xml:space="preserve">STEP 2: MATERIAL COST</t>
  </si>
  <si>
    <t xml:space="preserve">Enter material inputs</t>
  </si>
  <si>
    <t xml:space="preserve">Enter exactly as on the drawing. See Rates Reference for current price ranges.</t>
  </si>
  <si>
    <t xml:space="preserve">Weigh a sample part or calculate from drawing dimensions and material density.</t>
  </si>
  <si>
    <t xml:space="preserve">Scrap Allowance</t>
  </si>
  <si>
    <t xml:space="preserve">How much material is removed? Turned parts: 25-40%. Milled: 30-50%.</t>
  </si>
  <si>
    <t xml:space="preserve">Input Weight</t>
  </si>
  <si>
    <t xml:space="preserve">Calculated automatically. This is what the supplier actually buys and pays for.</t>
  </si>
  <si>
    <t xml:space="preserve">Material Rate</t>
  </si>
  <si>
    <t xml:space="preserve">Current market rate per kg. Rates track LME daily. Verify before use.</t>
  </si>
  <si>
    <t xml:space="preserve">STEP 3: PROCESS COST</t>
  </si>
  <si>
    <t xml:space="preserve">Enter the machined operation sequence, then any outsourced costs</t>
  </si>
  <si>
    <t xml:space="preserve">Name each operation: CNC Turning, Milling, Drilling, Grinding, Inspection.</t>
  </si>
  <si>
    <t xml:space="preserve">Cycle Time</t>
  </si>
  <si>
    <t xml:space="preserve">How long does each operation take in minutes?</t>
  </si>
  <si>
    <t xml:space="preserve">Machine Rate</t>
  </si>
  <si>
    <t xml:space="preserve">Rs per hour for that operation type. See Rates Reference sheet.</t>
  </si>
  <si>
    <t xml:space="preserve">Cost (auto)</t>
  </si>
  <si>
    <t xml:space="preserve">Calculated: Cycle Time (min) / 60 x Machine Rate (Rs/hr). Do not edit.</t>
  </si>
  <si>
    <t xml:space="preserve">Outsourced Process Cost</t>
  </si>
  <si>
    <t xml:space="preserve">Heat treatment, plating, anodising, coating. Enter the total bought-in cost per part as a flat Rs rate. These are not machine-rate operations.</t>
  </si>
  <si>
    <t xml:space="preserve">STEP 4: OVERHEAD AND MARGIN</t>
  </si>
  <si>
    <t xml:space="preserve">Apply percentage assumptions</t>
  </si>
  <si>
    <t xml:space="preserve">Start at 25% for a mid-tier shop. Increase to 35-45% for ISO-certified export suppliers.</t>
  </si>
  <si>
    <t xml:space="preserve">Start at 12% for standard precision work. Adjust for specialist or high-volume work.</t>
  </si>
  <si>
    <t xml:space="preserve">STEP 5: GAP ANALYSIS</t>
  </si>
  <si>
    <t xml:space="preserve">Compare to the supplier quote</t>
  </si>
  <si>
    <t xml:space="preserve">Enter the unit price from the quotation.</t>
  </si>
  <si>
    <t xml:space="preserve">Gap Reading</t>
  </si>
  <si>
    <t xml:space="preserve">Positive = supplier is above your should-cost. Understand which layer explains the gap.</t>
  </si>
  <si>
    <t xml:space="preserve">Assessment</t>
  </si>
  <si>
    <t xml:space="preserve">Reads the gap automatically. Use it as a starting point for the conversation.</t>
  </si>
  <si>
    <t xml:space="preserve">IN THE NEGOTIATION</t>
  </si>
  <si>
    <t xml:space="preserve">How to use this with a supplier</t>
  </si>
  <si>
    <t xml:space="preserve">What to share</t>
  </si>
  <si>
    <t xml:space="preserve">Share the structure and key assumptions: material rate, overhead %, margin %. Not the full spreadsheet.</t>
  </si>
  <si>
    <t xml:space="preserve">What to say</t>
  </si>
  <si>
    <t xml:space="preserve">'My estimate of material input, machine time, and overhead lands at approximately [figure]. Walk me through where your cost sits differently.'</t>
  </si>
  <si>
    <t xml:space="preserve">What changes</t>
  </si>
  <si>
    <t xml:space="preserve">A buyer who points to specific layers is much harder to give a hollow reduction to.</t>
  </si>
  <si>
    <t xml:space="preserve">WHAT THIS MODEL DOES NOT COVER</t>
  </si>
  <si>
    <t xml:space="preserve">Know the scope</t>
  </si>
  <si>
    <t xml:space="preserve">Tooling / fixturing</t>
  </si>
  <si>
    <t xml:space="preserve">For new part introductions, amortise total tooling cost across expected production volume and add it to process cost manually.</t>
  </si>
  <si>
    <t xml:space="preserve">Setup costs</t>
  </si>
  <si>
    <t xml:space="preserve">For short-run work, setup time per batch can be as significant as per-piece cycle time. Add as a separate operation row divided by batch quantity.</t>
  </si>
  <si>
    <t xml:space="preserve">Import duties</t>
  </si>
  <si>
    <t xml:space="preserve">US import duties on Indian goods: approximately 18-23% as of June 2026. EU CBAM applies to steel and aluminium. These belong in your total cost view, not this model. See Rates Reference sheet for current status.</t>
  </si>
  <si>
    <t xml:space="preserve">Currency risk</t>
  </si>
  <si>
    <t xml:space="preserve">All rates are in Indian Rupees. International buyers should apply the current exchange rate and factor currency volatility into the total cost view.</t>
  </si>
  <si>
    <t xml:space="preserve">MOQ effects</t>
  </si>
  <si>
    <t xml:space="preserve">Unit cost changes with volume. Build separate models for prototype quantities and production quantities.</t>
  </si>
</sst>
</file>

<file path=xl/styles.xml><?xml version="1.0" encoding="utf-8"?>
<styleSheet xmlns="http://schemas.openxmlformats.org/spreadsheetml/2006/main">
  <numFmts count="7">
    <numFmt numFmtId="164" formatCode="General"/>
    <numFmt numFmtId="165" formatCode="0.000"/>
    <numFmt numFmtId="166" formatCode="0.0%"/>
    <numFmt numFmtId="167" formatCode="#,##0"/>
    <numFmt numFmtId="168" formatCode="#,##0.00"/>
    <numFmt numFmtId="169" formatCode="0.0"/>
    <numFmt numFmtId="170" formatCode="0.00"/>
  </numFmts>
  <fonts count="22">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i val="true"/>
      <sz val="8"/>
      <color rgb="FF94A3B8"/>
      <name val="Arial"/>
      <family val="0"/>
      <charset val="1"/>
    </font>
    <font>
      <b val="true"/>
      <sz val="8"/>
      <color rgb="FF1E3A8A"/>
      <name val="Arial"/>
      <family val="0"/>
      <charset val="1"/>
    </font>
    <font>
      <b val="true"/>
      <sz val="9"/>
      <color rgb="FFFFFFFF"/>
      <name val="Arial"/>
      <family val="0"/>
      <charset val="1"/>
    </font>
    <font>
      <sz val="9"/>
      <color rgb="FF0F172A"/>
      <name val="Arial"/>
      <family val="0"/>
      <charset val="1"/>
    </font>
    <font>
      <b val="true"/>
      <sz val="9"/>
      <color rgb="FF1E3A8A"/>
      <name val="Arial"/>
      <family val="0"/>
      <charset val="1"/>
    </font>
    <font>
      <b val="true"/>
      <sz val="8"/>
      <color rgb="FF94A3B8"/>
      <name val="Arial"/>
      <family val="0"/>
      <charset val="1"/>
    </font>
    <font>
      <i val="true"/>
      <sz val="9"/>
      <color rgb="FF000000"/>
      <name val="Arial"/>
      <family val="0"/>
      <charset val="1"/>
    </font>
    <font>
      <b val="true"/>
      <sz val="9"/>
      <color rgb="FF0F172A"/>
      <name val="Arial"/>
      <family val="0"/>
      <charset val="1"/>
    </font>
    <font>
      <b val="true"/>
      <sz val="8"/>
      <color rgb="FFFFFFFF"/>
      <name val="Arial"/>
      <family val="0"/>
      <charset val="1"/>
    </font>
    <font>
      <b val="true"/>
      <sz val="8"/>
      <color rgb="FF334155"/>
      <name val="Arial"/>
      <family val="0"/>
      <charset val="1"/>
    </font>
    <font>
      <b val="true"/>
      <sz val="12"/>
      <color rgb="FFFFFFFF"/>
      <name val="Arial"/>
      <family val="0"/>
      <charset val="1"/>
    </font>
    <font>
      <b val="true"/>
      <sz val="13"/>
      <color rgb="FFFFFFFF"/>
      <name val="Arial"/>
      <family val="0"/>
      <charset val="1"/>
    </font>
    <font>
      <i val="true"/>
      <sz val="9"/>
      <color rgb="FFFFFFFF"/>
      <name val="Arial"/>
      <family val="0"/>
      <charset val="1"/>
    </font>
    <font>
      <i val="true"/>
      <sz val="7"/>
      <color rgb="FF94A3B8"/>
      <name val="Arial"/>
      <family val="0"/>
      <charset val="1"/>
    </font>
    <font>
      <i val="true"/>
      <sz val="8"/>
      <color rgb="FF0F172A"/>
      <name val="Arial"/>
      <family val="0"/>
      <charset val="1"/>
    </font>
    <font>
      <b val="true"/>
      <sz val="10"/>
      <color rgb="FFFFFFFF"/>
      <name val="Arial"/>
      <family val="0"/>
      <charset val="1"/>
    </font>
    <font>
      <i val="true"/>
      <sz val="9"/>
      <color rgb="FF94A3B8"/>
      <name val="Arial"/>
      <family val="0"/>
      <charset val="1"/>
    </font>
  </fonts>
  <fills count="14">
    <fill>
      <patternFill patternType="none"/>
    </fill>
    <fill>
      <patternFill patternType="gray125"/>
    </fill>
    <fill>
      <patternFill patternType="solid">
        <fgColor rgb="FFF43F5E"/>
        <bgColor rgb="FF993366"/>
      </patternFill>
    </fill>
    <fill>
      <patternFill patternType="solid">
        <fgColor rgb="FFEFF6FF"/>
        <bgColor rgb="FFF1F5F9"/>
      </patternFill>
    </fill>
    <fill>
      <patternFill patternType="solid">
        <fgColor rgb="FF0F172A"/>
        <bgColor rgb="FF000000"/>
      </patternFill>
    </fill>
    <fill>
      <patternFill patternType="solid">
        <fgColor rgb="FFDBEAFE"/>
        <bgColor rgb="FFEFF6FF"/>
      </patternFill>
    </fill>
    <fill>
      <patternFill patternType="solid">
        <fgColor rgb="FF334155"/>
        <bgColor rgb="FF475569"/>
      </patternFill>
    </fill>
    <fill>
      <patternFill patternType="solid">
        <fgColor rgb="FFF1F5F9"/>
        <bgColor rgb="FFEFF6FF"/>
      </patternFill>
    </fill>
    <fill>
      <patternFill patternType="solid">
        <fgColor rgb="FFD1D5DB"/>
        <bgColor rgb="FFDBEAFE"/>
      </patternFill>
    </fill>
    <fill>
      <patternFill patternType="solid">
        <fgColor rgb="FFFEE2E2"/>
        <bgColor rgb="FFF1F5F9"/>
      </patternFill>
    </fill>
    <fill>
      <patternFill patternType="solid">
        <fgColor rgb="FF475569"/>
        <bgColor rgb="FF334155"/>
      </patternFill>
    </fill>
    <fill>
      <patternFill patternType="solid">
        <fgColor rgb="FFFEF9C3"/>
        <bgColor rgb="FFF8FAFC"/>
      </patternFill>
    </fill>
    <fill>
      <patternFill patternType="solid">
        <fgColor rgb="FFF8FAFC"/>
        <bgColor rgb="FFFFFFFF"/>
      </patternFill>
    </fill>
    <fill>
      <patternFill patternType="solid">
        <fgColor rgb="FFFFFFFF"/>
        <bgColor rgb="FFF8FAFC"/>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center" vertical="center" textRotation="0" wrapText="false" indent="0" shrinkToFit="false"/>
      <protection locked="true" hidden="false"/>
    </xf>
    <xf numFmtId="164" fontId="7" fillId="4"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5"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7" fillId="6" borderId="0" xfId="0" applyFont="true" applyBorder="true" applyAlignment="true" applyProtection="false">
      <alignment horizontal="left" vertical="center" textRotation="0" wrapText="false" indent="0" shrinkToFit="false"/>
      <protection locked="true" hidden="false"/>
    </xf>
    <xf numFmtId="164" fontId="10" fillId="7" borderId="0" xfId="0" applyFont="true" applyBorder="false" applyAlignment="true" applyProtection="false">
      <alignment horizontal="center" vertical="center" textRotation="0" wrapText="false" indent="0" shrinkToFit="false"/>
      <protection locked="true" hidden="false"/>
    </xf>
    <xf numFmtId="165" fontId="9" fillId="5" borderId="0" xfId="0" applyFont="true" applyBorder="false" applyAlignment="true" applyProtection="false">
      <alignment horizontal="right" vertical="center" textRotation="0" wrapText="false" indent="0" shrinkToFit="false"/>
      <protection locked="true" hidden="false"/>
    </xf>
    <xf numFmtId="166" fontId="9" fillId="5" borderId="0" xfId="0" applyFont="true" applyBorder="false" applyAlignment="true" applyProtection="false">
      <alignment horizontal="right" vertical="center" textRotation="0" wrapText="false" indent="0" shrinkToFit="false"/>
      <protection locked="true" hidden="false"/>
    </xf>
    <xf numFmtId="165" fontId="11" fillId="8" borderId="0" xfId="0" applyFont="true" applyBorder="false" applyAlignment="true" applyProtection="false">
      <alignment horizontal="right" vertical="center" textRotation="0" wrapText="false" indent="0" shrinkToFit="false"/>
      <protection locked="true" hidden="false"/>
    </xf>
    <xf numFmtId="167" fontId="9" fillId="5"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8" fontId="12" fillId="9" borderId="0" xfId="0" applyFont="true" applyBorder="false" applyAlignment="true" applyProtection="false">
      <alignment horizontal="right" vertical="center" textRotation="0" wrapText="false" indent="0" shrinkToFit="false"/>
      <protection locked="true" hidden="false"/>
    </xf>
    <xf numFmtId="164" fontId="13" fillId="10" borderId="0" xfId="0" applyFont="true" applyBorder="false" applyAlignment="true" applyProtection="false">
      <alignment horizontal="center" vertical="center" textRotation="0" wrapText="true" indent="0" shrinkToFit="false"/>
      <protection locked="true" hidden="false"/>
    </xf>
    <xf numFmtId="164" fontId="9" fillId="5" borderId="0" xfId="0" applyFont="true" applyBorder="false" applyAlignment="true" applyProtection="false">
      <alignment horizontal="left" vertical="center" textRotation="0" wrapText="false" indent="0" shrinkToFit="false"/>
      <protection locked="true" hidden="false"/>
    </xf>
    <xf numFmtId="169" fontId="9" fillId="5" borderId="0" xfId="0" applyFont="true" applyBorder="false" applyAlignment="true" applyProtection="false">
      <alignment horizontal="right" vertical="center" textRotation="0" wrapText="false" indent="0" shrinkToFit="false"/>
      <protection locked="true" hidden="false"/>
    </xf>
    <xf numFmtId="168" fontId="11" fillId="8"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14" fillId="7" borderId="0" xfId="0" applyFont="true" applyBorder="true" applyAlignment="true" applyProtection="false">
      <alignment horizontal="left" vertical="center" textRotation="0" wrapText="true" indent="0" shrinkToFit="false"/>
      <protection locked="true" hidden="false"/>
    </xf>
    <xf numFmtId="168" fontId="9" fillId="5" borderId="0" xfId="0" applyFont="true" applyBorder="false" applyAlignment="true" applyProtection="false">
      <alignment horizontal="right" vertical="center"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true" applyAlignment="true" applyProtection="false">
      <alignment horizontal="left" vertical="center" textRotation="0" wrapText="false" indent="0" shrinkToFit="false"/>
      <protection locked="true" hidden="false"/>
    </xf>
    <xf numFmtId="168" fontId="16" fillId="2" borderId="0" xfId="0" applyFont="true" applyBorder="true" applyAlignment="true" applyProtection="false">
      <alignment horizontal="right"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6" fontId="12" fillId="9" borderId="0" xfId="0" applyFont="true" applyBorder="false" applyAlignment="true" applyProtection="false">
      <alignment horizontal="right" vertical="center" textRotation="0" wrapText="false" indent="0" shrinkToFit="false"/>
      <protection locked="true" hidden="false"/>
    </xf>
    <xf numFmtId="164" fontId="12" fillId="11" borderId="0" xfId="0" applyFont="true" applyBorder="true" applyAlignment="true" applyProtection="false">
      <alignment horizontal="left" vertical="center" textRotation="0" wrapText="true" indent="0" shrinkToFit="false"/>
      <protection locked="true" hidden="false"/>
    </xf>
    <xf numFmtId="164" fontId="18" fillId="0" borderId="0" xfId="0" applyFont="true" applyBorder="true" applyAlignment="true" applyProtection="false">
      <alignment horizontal="left" vertical="top" textRotation="0" wrapText="true" indent="0" shrinkToFit="false"/>
      <protection locked="true" hidden="false"/>
    </xf>
    <xf numFmtId="164" fontId="13" fillId="6" borderId="0" xfId="0" applyFont="true" applyBorder="true" applyAlignment="true" applyProtection="false">
      <alignment horizontal="left" vertical="center" textRotation="0" wrapText="false" indent="0" shrinkToFit="false"/>
      <protection locked="true" hidden="false"/>
    </xf>
    <xf numFmtId="170" fontId="9" fillId="5" borderId="0" xfId="0" applyFont="true" applyBorder="false" applyAlignment="true" applyProtection="false">
      <alignment horizontal="right" vertical="center" textRotation="0" wrapText="false" indent="0" shrinkToFit="false"/>
      <protection locked="true" hidden="false"/>
    </xf>
    <xf numFmtId="168" fontId="11" fillId="12" borderId="0" xfId="0" applyFont="true" applyBorder="false" applyAlignment="true" applyProtection="false">
      <alignment horizontal="right" vertical="center" textRotation="0" wrapText="false" indent="0" shrinkToFit="false"/>
      <protection locked="true" hidden="false"/>
    </xf>
    <xf numFmtId="164" fontId="15" fillId="4" borderId="0" xfId="0" applyFont="true" applyBorder="true" applyAlignment="true" applyProtection="false">
      <alignment horizontal="center" vertical="center" textRotation="0" wrapText="false" indent="0" shrinkToFit="false"/>
      <protection locked="true" hidden="false"/>
    </xf>
    <xf numFmtId="164" fontId="5" fillId="12" borderId="0" xfId="0" applyFont="true" applyBorder="true" applyAlignment="true" applyProtection="false">
      <alignment horizontal="center" vertical="center" textRotation="0" wrapText="true" indent="0" shrinkToFit="false"/>
      <protection locked="true" hidden="false"/>
    </xf>
    <xf numFmtId="164" fontId="13" fillId="10" borderId="0" xfId="0" applyFont="true" applyBorder="false" applyAlignment="true" applyProtection="false">
      <alignment horizontal="center" vertical="center" textRotation="0" wrapText="false" indent="0" shrinkToFit="false"/>
      <protection locked="true" hidden="false"/>
    </xf>
    <xf numFmtId="164" fontId="8" fillId="13" borderId="0" xfId="0" applyFont="true" applyBorder="false" applyAlignment="true" applyProtection="false">
      <alignment horizontal="left" vertical="center" textRotation="0" wrapText="true" indent="0" shrinkToFit="false"/>
      <protection locked="true" hidden="false"/>
    </xf>
    <xf numFmtId="164" fontId="8" fillId="12" borderId="0" xfId="0" applyFont="true" applyBorder="false" applyAlignment="true" applyProtection="false">
      <alignment horizontal="left" vertical="center" textRotation="0" wrapText="true" indent="0" shrinkToFit="false"/>
      <protection locked="true" hidden="false"/>
    </xf>
    <xf numFmtId="164" fontId="19" fillId="11" borderId="0" xfId="0" applyFont="true" applyBorder="true" applyAlignment="true" applyProtection="false">
      <alignment horizontal="left" vertical="top" textRotation="0" wrapText="true" indent="0" shrinkToFit="false"/>
      <protection locked="true" hidden="false"/>
    </xf>
    <xf numFmtId="164" fontId="20" fillId="6" borderId="0" xfId="0" applyFont="true" applyBorder="true" applyAlignment="true" applyProtection="false">
      <alignment horizontal="left" vertical="center" textRotation="0" wrapText="false" indent="0" shrinkToFit="false"/>
      <protection locked="true" hidden="false"/>
    </xf>
    <xf numFmtId="164" fontId="21" fillId="12" borderId="0" xfId="0" applyFont="true" applyBorder="true" applyAlignment="true" applyProtection="false">
      <alignment horizontal="left" vertical="center" textRotation="0" wrapText="false" indent="0" shrinkToFit="false"/>
      <protection locked="true" hidden="false"/>
    </xf>
    <xf numFmtId="164" fontId="12" fillId="7"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EF9C3"/>
      <rgbColor rgb="FFDBEAFE"/>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EFF6FF"/>
      <rgbColor rgb="FFF1F5F9"/>
      <rgbColor rgb="FFF8FAFC"/>
      <rgbColor rgb="FF99CCFF"/>
      <rgbColor rgb="FFFF99CC"/>
      <rgbColor rgb="FFCC99FF"/>
      <rgbColor rgb="FFFEE2E2"/>
      <rgbColor rgb="FF3366FF"/>
      <rgbColor rgb="FF33CCCC"/>
      <rgbColor rgb="FF99CC00"/>
      <rgbColor rgb="FFFFCC00"/>
      <rgbColor rgb="FFFF9900"/>
      <rgbColor rgb="FFF43F5E"/>
      <rgbColor rgb="FF475569"/>
      <rgbColor rgb="FF94A3B8"/>
      <rgbColor rgb="FF003366"/>
      <rgbColor rgb="FF339966"/>
      <rgbColor rgb="FF0F172A"/>
      <rgbColor rgb="FF333300"/>
      <rgbColor rgb="FF993300"/>
      <rgbColor rgb="FF993366"/>
      <rgbColor rgb="FF1E3A8A"/>
      <rgbColor rgb="FF334155"/>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2" min="2" style="1" width="16"/>
    <col collapsed="false" customWidth="true" hidden="false" outlineLevel="0" max="3" min="3" style="1" width="14"/>
    <col collapsed="false" customWidth="true" hidden="false" outlineLevel="0" max="4" min="4" style="1" width="16"/>
    <col collapsed="false" customWidth="true" hidden="false" outlineLevel="0" max="5" min="5" style="1" width="40"/>
  </cols>
  <sheetData>
    <row r="1" customFormat="false" ht="36" hidden="false" customHeight="true" outlineLevel="0" collapsed="false">
      <c r="A1" s="2" t="s">
        <v>0</v>
      </c>
      <c r="B1" s="2"/>
      <c r="C1" s="2"/>
      <c r="D1" s="2"/>
      <c r="E1" s="2"/>
    </row>
    <row r="2" customFormat="false" ht="15.75" hidden="false" customHeight="true" outlineLevel="0" collapsed="false">
      <c r="A2" s="3" t="s">
        <v>1</v>
      </c>
      <c r="B2" s="3"/>
      <c r="C2" s="3"/>
      <c r="D2" s="3"/>
      <c r="E2" s="3"/>
    </row>
    <row r="3" customFormat="false" ht="19.5" hidden="false" customHeight="true" outlineLevel="0" collapsed="false">
      <c r="A3" s="4" t="s">
        <v>2</v>
      </c>
      <c r="B3" s="4"/>
      <c r="C3" s="4"/>
      <c r="D3" s="4"/>
      <c r="E3" s="4"/>
    </row>
    <row r="5" customFormat="false" ht="21.75" hidden="false" customHeight="true" outlineLevel="0" collapsed="false">
      <c r="A5" s="5" t="s">
        <v>3</v>
      </c>
      <c r="B5" s="5"/>
      <c r="C5" s="5"/>
      <c r="D5" s="5"/>
      <c r="E5" s="5"/>
    </row>
    <row r="6" customFormat="false" ht="18" hidden="false" customHeight="true" outlineLevel="0" collapsed="false">
      <c r="A6" s="6" t="s">
        <v>4</v>
      </c>
      <c r="B6" s="7" t="s">
        <v>5</v>
      </c>
      <c r="C6" s="8"/>
      <c r="E6" s="9" t="s">
        <v>6</v>
      </c>
    </row>
    <row r="7" customFormat="false" ht="18" hidden="false" customHeight="true" outlineLevel="0" collapsed="false">
      <c r="A7" s="6" t="s">
        <v>7</v>
      </c>
      <c r="B7" s="7" t="s">
        <v>8</v>
      </c>
      <c r="C7" s="8"/>
      <c r="E7" s="9"/>
    </row>
    <row r="8" customFormat="false" ht="18" hidden="false" customHeight="true" outlineLevel="0" collapsed="false">
      <c r="A8" s="6" t="s">
        <v>9</v>
      </c>
      <c r="B8" s="7"/>
      <c r="C8" s="8"/>
      <c r="E8" s="9"/>
    </row>
    <row r="9" customFormat="false" ht="18" hidden="false" customHeight="true" outlineLevel="0" collapsed="false">
      <c r="A9" s="6" t="s">
        <v>10</v>
      </c>
      <c r="B9" s="7"/>
      <c r="C9" s="8"/>
      <c r="E9" s="9"/>
    </row>
    <row r="11" customFormat="false" ht="21.75" hidden="false" customHeight="true" outlineLevel="0" collapsed="false">
      <c r="A11" s="10" t="s">
        <v>11</v>
      </c>
      <c r="B11" s="10"/>
      <c r="C11" s="10"/>
      <c r="D11" s="10"/>
      <c r="E11" s="10"/>
    </row>
    <row r="12" customFormat="false" ht="15.75" hidden="false" customHeight="true" outlineLevel="0" collapsed="false">
      <c r="A12" s="11" t="s">
        <v>12</v>
      </c>
      <c r="B12" s="11" t="s">
        <v>13</v>
      </c>
      <c r="C12" s="11" t="s">
        <v>14</v>
      </c>
      <c r="E12" s="11" t="s">
        <v>15</v>
      </c>
    </row>
    <row r="13" customFormat="false" ht="18" hidden="false" customHeight="true" outlineLevel="0" collapsed="false">
      <c r="A13" s="6" t="s">
        <v>16</v>
      </c>
      <c r="B13" s="7" t="s">
        <v>17</v>
      </c>
      <c r="C13" s="8"/>
      <c r="E13" s="9" t="s">
        <v>18</v>
      </c>
    </row>
    <row r="14" customFormat="false" ht="18" hidden="false" customHeight="true" outlineLevel="0" collapsed="false">
      <c r="A14" s="6" t="s">
        <v>19</v>
      </c>
      <c r="B14" s="12" t="n">
        <v>0.5</v>
      </c>
      <c r="C14" s="8" t="s">
        <v>20</v>
      </c>
      <c r="E14" s="9" t="s">
        <v>21</v>
      </c>
    </row>
    <row r="15" customFormat="false" ht="18" hidden="false" customHeight="true" outlineLevel="0" collapsed="false">
      <c r="A15" s="6" t="s">
        <v>22</v>
      </c>
      <c r="B15" s="13" t="n">
        <v>0.35</v>
      </c>
      <c r="C15" s="8" t="s">
        <v>23</v>
      </c>
      <c r="E15" s="9" t="s">
        <v>24</v>
      </c>
    </row>
    <row r="16" customFormat="false" ht="18" hidden="false" customHeight="true" outlineLevel="0" collapsed="false">
      <c r="A16" s="6" t="s">
        <v>25</v>
      </c>
      <c r="B16" s="14" t="n">
        <f aca="false">IFERROR(B14/(1-B15),0)</f>
        <v>0.769230769230769</v>
      </c>
      <c r="C16" s="8" t="s">
        <v>20</v>
      </c>
      <c r="E16" s="9" t="s">
        <v>26</v>
      </c>
    </row>
    <row r="17" customFormat="false" ht="18" hidden="false" customHeight="true" outlineLevel="0" collapsed="false">
      <c r="A17" s="6" t="s">
        <v>27</v>
      </c>
      <c r="B17" s="15" t="n">
        <v>85</v>
      </c>
      <c r="C17" s="8" t="s">
        <v>28</v>
      </c>
      <c r="E17" s="9" t="s">
        <v>29</v>
      </c>
    </row>
    <row r="18" customFormat="false" ht="18" hidden="false" customHeight="true" outlineLevel="0" collapsed="false">
      <c r="A18" s="16" t="s">
        <v>30</v>
      </c>
      <c r="B18" s="17" t="n">
        <f aca="false">IFERROR(B16*B17,0)</f>
        <v>65.3846153846154</v>
      </c>
      <c r="C18" s="8" t="s">
        <v>31</v>
      </c>
      <c r="E18" s="9" t="s">
        <v>32</v>
      </c>
    </row>
    <row r="20" customFormat="false" ht="21.75" hidden="false" customHeight="true" outlineLevel="0" collapsed="false">
      <c r="A20" s="10" t="s">
        <v>33</v>
      </c>
      <c r="B20" s="10"/>
      <c r="C20" s="10"/>
      <c r="D20" s="10"/>
      <c r="E20" s="10"/>
    </row>
    <row r="21" customFormat="false" ht="27.75" hidden="false" customHeight="true" outlineLevel="0" collapsed="false">
      <c r="A21" s="18" t="s">
        <v>34</v>
      </c>
      <c r="B21" s="18" t="s">
        <v>35</v>
      </c>
      <c r="C21" s="18" t="s">
        <v>36</v>
      </c>
      <c r="D21" s="18" t="s">
        <v>37</v>
      </c>
      <c r="E21" s="18" t="s">
        <v>15</v>
      </c>
    </row>
    <row r="22" customFormat="false" ht="18" hidden="false" customHeight="true" outlineLevel="0" collapsed="false">
      <c r="A22" s="19" t="s">
        <v>38</v>
      </c>
      <c r="B22" s="20" t="n">
        <v>45</v>
      </c>
      <c r="C22" s="15" t="n">
        <v>800</v>
      </c>
      <c r="D22" s="21" t="n">
        <f aca="false">IF(B22="","",IFERROR(B22/60*C22,0))</f>
        <v>600</v>
      </c>
      <c r="E22" s="22" t="s">
        <v>39</v>
      </c>
    </row>
    <row r="23" customFormat="false" ht="18" hidden="false" customHeight="true" outlineLevel="0" collapsed="false">
      <c r="A23" s="19" t="s">
        <v>40</v>
      </c>
      <c r="B23" s="20" t="n">
        <v>15</v>
      </c>
      <c r="C23" s="15" t="n">
        <v>700</v>
      </c>
      <c r="D23" s="21" t="n">
        <f aca="false">IF(B23="","",IFERROR(B23/60*C23,0))</f>
        <v>175</v>
      </c>
      <c r="E23" s="22" t="s">
        <v>41</v>
      </c>
    </row>
    <row r="24" customFormat="false" ht="18" hidden="false" customHeight="true" outlineLevel="0" collapsed="false">
      <c r="A24" s="19" t="s">
        <v>42</v>
      </c>
      <c r="B24" s="20" t="n">
        <v>20</v>
      </c>
      <c r="C24" s="15" t="n">
        <v>500</v>
      </c>
      <c r="D24" s="21" t="n">
        <f aca="false">IF(B24="","",IFERROR(B24/60*C24,0))</f>
        <v>166.666666666667</v>
      </c>
      <c r="E24" s="22" t="s">
        <v>43</v>
      </c>
    </row>
    <row r="25" customFormat="false" ht="18" hidden="false" customHeight="true" outlineLevel="0" collapsed="false">
      <c r="A25" s="19"/>
      <c r="B25" s="20"/>
      <c r="C25" s="15"/>
      <c r="D25" s="21" t="str">
        <f aca="false">IF(B25="","",IFERROR(B25/60*C25,0))</f>
        <v/>
      </c>
      <c r="E25" s="22"/>
    </row>
    <row r="26" customFormat="false" ht="18" hidden="false" customHeight="true" outlineLevel="0" collapsed="false">
      <c r="A26" s="19"/>
      <c r="B26" s="20"/>
      <c r="C26" s="15"/>
      <c r="D26" s="21" t="str">
        <f aca="false">IF(B26="","",IFERROR(B26/60*C26,0))</f>
        <v/>
      </c>
      <c r="E26" s="22"/>
    </row>
    <row r="27" customFormat="false" ht="18" hidden="false" customHeight="true" outlineLevel="0" collapsed="false">
      <c r="A27" s="19"/>
      <c r="B27" s="20"/>
      <c r="C27" s="15"/>
      <c r="D27" s="21" t="str">
        <f aca="false">IF(B27="","",IFERROR(B27/60*C27,0))</f>
        <v/>
      </c>
      <c r="E27" s="22"/>
    </row>
    <row r="28" customFormat="false" ht="18" hidden="false" customHeight="true" outlineLevel="0" collapsed="false">
      <c r="A28" s="19"/>
      <c r="B28" s="20"/>
      <c r="C28" s="15"/>
      <c r="D28" s="21" t="str">
        <f aca="false">IF(B28="","",IFERROR(B28/60*C28,0))</f>
        <v/>
      </c>
      <c r="E28" s="22"/>
    </row>
    <row r="29" customFormat="false" ht="18" hidden="false" customHeight="true" outlineLevel="0" collapsed="false">
      <c r="A29" s="19"/>
      <c r="B29" s="20"/>
      <c r="C29" s="15"/>
      <c r="D29" s="21" t="str">
        <f aca="false">IF(B29="","",IFERROR(B29/60*C29,0))</f>
        <v/>
      </c>
      <c r="E29" s="22"/>
    </row>
    <row r="30" customFormat="false" ht="19.5" hidden="false" customHeight="true" outlineLevel="0" collapsed="false">
      <c r="A30" s="23" t="s">
        <v>44</v>
      </c>
      <c r="B30" s="23"/>
      <c r="C30" s="23"/>
      <c r="D30" s="23"/>
      <c r="E30" s="23"/>
    </row>
    <row r="31" customFormat="false" ht="21.75" hidden="false" customHeight="true" outlineLevel="0" collapsed="false">
      <c r="A31" s="6" t="s">
        <v>45</v>
      </c>
      <c r="B31" s="24"/>
      <c r="C31" s="8" t="s">
        <v>46</v>
      </c>
      <c r="D31" s="21" t="n">
        <f aca="false">IFERROR(B31,0)</f>
        <v>0</v>
      </c>
      <c r="E31" s="9" t="s">
        <v>47</v>
      </c>
    </row>
    <row r="32" customFormat="false" ht="6" hidden="false" customHeight="true" outlineLevel="0" collapsed="false"/>
    <row r="33" customFormat="false" ht="19.5" hidden="false" customHeight="true" outlineLevel="0" collapsed="false">
      <c r="A33" s="25" t="s">
        <v>48</v>
      </c>
      <c r="C33" s="8" t="s">
        <v>31</v>
      </c>
      <c r="D33" s="17" t="n">
        <f aca="false">SUM(D22:D31)</f>
        <v>941.666666666667</v>
      </c>
      <c r="E33" s="22" t="s">
        <v>49</v>
      </c>
    </row>
    <row r="35" customFormat="false" ht="21.75" hidden="false" customHeight="true" outlineLevel="0" collapsed="false">
      <c r="A35" s="10" t="s">
        <v>50</v>
      </c>
      <c r="B35" s="10"/>
      <c r="C35" s="10"/>
      <c r="D35" s="10"/>
      <c r="E35" s="10"/>
    </row>
    <row r="36" customFormat="false" ht="18" hidden="false" customHeight="true" outlineLevel="0" collapsed="false">
      <c r="A36" s="6" t="s">
        <v>51</v>
      </c>
      <c r="B36" s="21" t="n">
        <f aca="false">IFERROR(B18+D33,0)</f>
        <v>1007.05128205128</v>
      </c>
      <c r="C36" s="8" t="s">
        <v>31</v>
      </c>
      <c r="E36" s="9" t="s">
        <v>52</v>
      </c>
    </row>
    <row r="37" customFormat="false" ht="19.5" hidden="false" customHeight="true" outlineLevel="0" collapsed="false">
      <c r="A37" s="6" t="s">
        <v>53</v>
      </c>
      <c r="B37" s="13" t="n">
        <v>0.25</v>
      </c>
      <c r="C37" s="8" t="s">
        <v>23</v>
      </c>
      <c r="E37" s="9" t="s">
        <v>54</v>
      </c>
    </row>
    <row r="38" customFormat="false" ht="18" hidden="false" customHeight="true" outlineLevel="0" collapsed="false">
      <c r="A38" s="16" t="s">
        <v>55</v>
      </c>
      <c r="B38" s="17" t="n">
        <f aca="false">IFERROR(B36*B37,0)</f>
        <v>251.762820512821</v>
      </c>
      <c r="C38" s="8" t="s">
        <v>31</v>
      </c>
      <c r="E38" s="9" t="s">
        <v>56</v>
      </c>
    </row>
    <row r="40" customFormat="false" ht="21.75" hidden="false" customHeight="true" outlineLevel="0" collapsed="false">
      <c r="A40" s="10" t="s">
        <v>57</v>
      </c>
      <c r="B40" s="10"/>
      <c r="C40" s="10"/>
      <c r="D40" s="10"/>
      <c r="E40" s="10"/>
    </row>
    <row r="41" customFormat="false" ht="18" hidden="false" customHeight="true" outlineLevel="0" collapsed="false">
      <c r="A41" s="6" t="s">
        <v>58</v>
      </c>
      <c r="B41" s="21" t="n">
        <f aca="false">IFERROR(B36+B38,0)</f>
        <v>1258.8141025641</v>
      </c>
      <c r="C41" s="8" t="s">
        <v>31</v>
      </c>
      <c r="E41" s="9" t="s">
        <v>59</v>
      </c>
    </row>
    <row r="42" customFormat="false" ht="19.5" hidden="false" customHeight="true" outlineLevel="0" collapsed="false">
      <c r="A42" s="6" t="s">
        <v>60</v>
      </c>
      <c r="B42" s="13" t="n">
        <v>0.12</v>
      </c>
      <c r="C42" s="8" t="s">
        <v>23</v>
      </c>
      <c r="E42" s="9" t="s">
        <v>61</v>
      </c>
    </row>
    <row r="43" customFormat="false" ht="18" hidden="false" customHeight="true" outlineLevel="0" collapsed="false">
      <c r="A43" s="16" t="s">
        <v>62</v>
      </c>
      <c r="B43" s="17" t="n">
        <f aca="false">IFERROR(B41*B42,0)</f>
        <v>151.057692307692</v>
      </c>
      <c r="C43" s="8" t="s">
        <v>31</v>
      </c>
      <c r="E43" s="9" t="s">
        <v>63</v>
      </c>
    </row>
    <row r="45" customFormat="false" ht="21.75" hidden="false" customHeight="true" outlineLevel="0" collapsed="false">
      <c r="A45" s="5" t="s">
        <v>64</v>
      </c>
      <c r="B45" s="5"/>
      <c r="C45" s="5"/>
      <c r="D45" s="5"/>
      <c r="E45" s="5"/>
    </row>
    <row r="46" customFormat="false" ht="18" hidden="false" customHeight="true" outlineLevel="0" collapsed="false">
      <c r="A46" s="6" t="s">
        <v>65</v>
      </c>
      <c r="B46" s="21" t="n">
        <f aca="false">B18</f>
        <v>65.3846153846154</v>
      </c>
      <c r="C46" s="8" t="s">
        <v>31</v>
      </c>
      <c r="E46" s="9"/>
    </row>
    <row r="47" customFormat="false" ht="18" hidden="false" customHeight="true" outlineLevel="0" collapsed="false">
      <c r="A47" s="6" t="s">
        <v>66</v>
      </c>
      <c r="B47" s="21" t="n">
        <f aca="false">SUM(D22:D29)</f>
        <v>941.666666666667</v>
      </c>
      <c r="C47" s="8" t="s">
        <v>31</v>
      </c>
      <c r="E47" s="9"/>
    </row>
    <row r="48" customFormat="false" ht="18" hidden="false" customHeight="true" outlineLevel="0" collapsed="false">
      <c r="A48" s="6" t="s">
        <v>67</v>
      </c>
      <c r="B48" s="21" t="n">
        <f aca="false">IFERROR(D31,0)</f>
        <v>0</v>
      </c>
      <c r="C48" s="8" t="s">
        <v>31</v>
      </c>
      <c r="E48" s="9"/>
    </row>
    <row r="49" customFormat="false" ht="18" hidden="false" customHeight="true" outlineLevel="0" collapsed="false">
      <c r="A49" s="6" t="s">
        <v>68</v>
      </c>
      <c r="B49" s="21" t="n">
        <f aca="false">B38</f>
        <v>251.762820512821</v>
      </c>
      <c r="C49" s="8" t="s">
        <v>31</v>
      </c>
      <c r="E49" s="9"/>
    </row>
    <row r="50" customFormat="false" ht="18" hidden="false" customHeight="true" outlineLevel="0" collapsed="false">
      <c r="A50" s="6" t="s">
        <v>69</v>
      </c>
      <c r="B50" s="21" t="n">
        <f aca="false">B43</f>
        <v>151.057692307692</v>
      </c>
      <c r="C50" s="8" t="s">
        <v>31</v>
      </c>
      <c r="E50" s="9"/>
    </row>
    <row r="51" customFormat="false" ht="30" hidden="false" customHeight="true" outlineLevel="0" collapsed="false">
      <c r="A51" s="26" t="s">
        <v>70</v>
      </c>
      <c r="B51" s="26"/>
      <c r="C51" s="27" t="n">
        <f aca="false">IFERROR(B46+B47+B48+B49+B50,0)</f>
        <v>1409.8717948718</v>
      </c>
      <c r="D51" s="27"/>
      <c r="E51" s="28" t="s">
        <v>71</v>
      </c>
    </row>
    <row r="53" customFormat="false" ht="21.75" hidden="false" customHeight="true" outlineLevel="0" collapsed="false">
      <c r="A53" s="5" t="s">
        <v>72</v>
      </c>
      <c r="B53" s="5"/>
      <c r="C53" s="5"/>
      <c r="D53" s="5"/>
      <c r="E53" s="5"/>
    </row>
    <row r="54" customFormat="false" ht="18" hidden="false" customHeight="true" outlineLevel="0" collapsed="false">
      <c r="A54" s="6" t="s">
        <v>73</v>
      </c>
      <c r="B54" s="24" t="n">
        <v>1650</v>
      </c>
      <c r="C54" s="8" t="s">
        <v>31</v>
      </c>
      <c r="E54" s="9" t="s">
        <v>74</v>
      </c>
    </row>
    <row r="55" customFormat="false" ht="18" hidden="false" customHeight="true" outlineLevel="0" collapsed="false">
      <c r="A55" s="6" t="s">
        <v>75</v>
      </c>
      <c r="B55" s="17" t="n">
        <f aca="false">IFERROR(C51,0)</f>
        <v>1409.8717948718</v>
      </c>
      <c r="C55" s="8" t="s">
        <v>31</v>
      </c>
      <c r="E55" s="22" t="s">
        <v>76</v>
      </c>
    </row>
    <row r="56" customFormat="false" ht="18" hidden="false" customHeight="true" outlineLevel="0" collapsed="false">
      <c r="A56" s="6" t="s">
        <v>77</v>
      </c>
      <c r="B56" s="17" t="n">
        <f aca="false">IFERROR(B54-B55,0)</f>
        <v>240.128205128205</v>
      </c>
      <c r="C56" s="8" t="s">
        <v>31</v>
      </c>
      <c r="E56" s="22" t="s">
        <v>78</v>
      </c>
    </row>
    <row r="57" customFormat="false" ht="18" hidden="false" customHeight="true" outlineLevel="0" collapsed="false">
      <c r="A57" s="6" t="s">
        <v>79</v>
      </c>
      <c r="B57" s="29" t="n">
        <f aca="false">IFERROR((B54-B55)/B55,0)</f>
        <v>0.170319177957625</v>
      </c>
      <c r="C57" s="8" t="s">
        <v>23</v>
      </c>
      <c r="E57" s="22" t="s">
        <v>80</v>
      </c>
    </row>
    <row r="58" customFormat="false" ht="31.5" hidden="false" customHeight="true" outlineLevel="0" collapsed="false">
      <c r="A58" s="30" t="str">
        <f aca="false">IFERROR(IF(B54="","Enter supplier quote in B54 above",IF(B57&lt;-0.05,"Supplier is BELOW your should-cost. Review your rate assumptions",IF(B57&lt;=0.1,"Within normal range (0-10% above should-cost): strong negotiating position",IF(B57&lt;=0.2,"Moderately above should-cost: challenge specific cost layers in the conversation","Significantly above should-cost: request an itemised cost breakdown from supplier")))),"Check inputs")</f>
        <v>Moderately above should-cost: challenge specific cost layers in the conversation</v>
      </c>
      <c r="B58" s="30"/>
      <c r="C58" s="30"/>
      <c r="D58" s="30"/>
      <c r="E58" s="30"/>
    </row>
    <row r="60" customFormat="false" ht="49.5" hidden="false" customHeight="true" outlineLevel="0" collapsed="false">
      <c r="A60" s="31" t="s">
        <v>81</v>
      </c>
      <c r="B60" s="31"/>
      <c r="C60" s="31"/>
      <c r="D60" s="31"/>
      <c r="E60" s="31"/>
    </row>
    <row r="61" customFormat="false" ht="7.5" hidden="false" customHeight="true" outlineLevel="0" collapsed="false"/>
    <row r="62" customFormat="false" ht="19.5" hidden="false" customHeight="true" outlineLevel="0" collapsed="false">
      <c r="A62" s="32" t="s">
        <v>82</v>
      </c>
      <c r="B62" s="32"/>
      <c r="C62" s="32"/>
      <c r="D62" s="32"/>
      <c r="E62" s="32"/>
    </row>
    <row r="63" customFormat="false" ht="21.75" hidden="false" customHeight="true" outlineLevel="0" collapsed="false">
      <c r="A63" s="6" t="s">
        <v>83</v>
      </c>
      <c r="B63" s="33" t="n">
        <v>85</v>
      </c>
      <c r="C63" s="8" t="s">
        <v>84</v>
      </c>
      <c r="D63" s="19" t="s">
        <v>85</v>
      </c>
      <c r="E63" s="9" t="s">
        <v>86</v>
      </c>
    </row>
    <row r="64" customFormat="false" ht="36" hidden="false" customHeight="true" outlineLevel="0" collapsed="false">
      <c r="A64" s="6" t="s">
        <v>87</v>
      </c>
      <c r="B64" s="34" t="n">
        <f aca="false">IFERROR(C51/B63,"Enter exchange rate above")</f>
        <v>16.5867269984917</v>
      </c>
      <c r="C64" s="8" t="str">
        <f aca="false">D63</f>
        <v>USD</v>
      </c>
      <c r="E64" s="9" t="s">
        <v>88</v>
      </c>
    </row>
  </sheetData>
  <mergeCells count="16">
    <mergeCell ref="A1:E1"/>
    <mergeCell ref="A2:E2"/>
    <mergeCell ref="A3:E3"/>
    <mergeCell ref="A5:E5"/>
    <mergeCell ref="A11:E11"/>
    <mergeCell ref="A20:E20"/>
    <mergeCell ref="A30:E30"/>
    <mergeCell ref="A35:E35"/>
    <mergeCell ref="A40:E40"/>
    <mergeCell ref="A45:E45"/>
    <mergeCell ref="A51:B51"/>
    <mergeCell ref="C51:D51"/>
    <mergeCell ref="A53:E53"/>
    <mergeCell ref="A58:E58"/>
    <mergeCell ref="A60:E60"/>
    <mergeCell ref="A62:E6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3" min="2" style="1" width="22"/>
    <col collapsed="false" customWidth="true" hidden="false" outlineLevel="0" max="4" min="4" style="1" width="38"/>
  </cols>
  <sheetData>
    <row r="1" customFormat="false" ht="30" hidden="false" customHeight="true" outlineLevel="0" collapsed="false">
      <c r="A1" s="35" t="s">
        <v>89</v>
      </c>
      <c r="B1" s="35"/>
      <c r="C1" s="35"/>
      <c r="D1" s="35"/>
    </row>
    <row r="2" customFormat="false" ht="27.75" hidden="false" customHeight="true" outlineLevel="0" collapsed="false">
      <c r="A2" s="36" t="s">
        <v>90</v>
      </c>
      <c r="B2" s="36"/>
      <c r="C2" s="36"/>
      <c r="D2" s="36"/>
    </row>
    <row r="4" customFormat="false" ht="21.75" hidden="false" customHeight="true" outlineLevel="0" collapsed="false">
      <c r="A4" s="10" t="s">
        <v>91</v>
      </c>
      <c r="B4" s="10"/>
      <c r="C4" s="10"/>
      <c r="D4" s="10"/>
    </row>
    <row r="5" customFormat="false" ht="19.5" hidden="false" customHeight="true" outlineLevel="0" collapsed="false">
      <c r="A5" s="37" t="s">
        <v>92</v>
      </c>
      <c r="B5" s="37" t="s">
        <v>93</v>
      </c>
      <c r="C5" s="37" t="s">
        <v>94</v>
      </c>
      <c r="D5" s="37" t="s">
        <v>15</v>
      </c>
    </row>
    <row r="6" customFormat="false" ht="18" hidden="false" customHeight="true" outlineLevel="0" collapsed="false">
      <c r="A6" s="38" t="s">
        <v>95</v>
      </c>
      <c r="B6" s="38" t="s">
        <v>96</v>
      </c>
      <c r="C6" s="38" t="s">
        <v>97</v>
      </c>
      <c r="D6" s="38" t="s">
        <v>98</v>
      </c>
    </row>
    <row r="7" customFormat="false" ht="18" hidden="false" customHeight="true" outlineLevel="0" collapsed="false">
      <c r="A7" s="39" t="s">
        <v>99</v>
      </c>
      <c r="B7" s="39" t="s">
        <v>100</v>
      </c>
      <c r="C7" s="39" t="s">
        <v>101</v>
      </c>
      <c r="D7" s="39" t="s">
        <v>102</v>
      </c>
    </row>
    <row r="8" customFormat="false" ht="18" hidden="false" customHeight="true" outlineLevel="0" collapsed="false">
      <c r="A8" s="38" t="s">
        <v>103</v>
      </c>
      <c r="B8" s="38" t="s">
        <v>104</v>
      </c>
      <c r="C8" s="38" t="s">
        <v>105</v>
      </c>
      <c r="D8" s="38" t="s">
        <v>106</v>
      </c>
    </row>
    <row r="9" customFormat="false" ht="18" hidden="false" customHeight="true" outlineLevel="0" collapsed="false">
      <c r="A9" s="39" t="s">
        <v>107</v>
      </c>
      <c r="B9" s="39" t="s">
        <v>108</v>
      </c>
      <c r="C9" s="39" t="s">
        <v>109</v>
      </c>
      <c r="D9" s="39" t="s">
        <v>110</v>
      </c>
    </row>
    <row r="10" customFormat="false" ht="18" hidden="false" customHeight="true" outlineLevel="0" collapsed="false">
      <c r="A10" s="38" t="s">
        <v>111</v>
      </c>
      <c r="B10" s="38" t="s">
        <v>112</v>
      </c>
      <c r="C10" s="38" t="s">
        <v>113</v>
      </c>
      <c r="D10" s="38" t="s">
        <v>114</v>
      </c>
    </row>
    <row r="11" customFormat="false" ht="18" hidden="false" customHeight="true" outlineLevel="0" collapsed="false">
      <c r="A11" s="39" t="s">
        <v>115</v>
      </c>
      <c r="B11" s="39" t="s">
        <v>116</v>
      </c>
      <c r="C11" s="39" t="s">
        <v>117</v>
      </c>
      <c r="D11" s="39" t="s">
        <v>118</v>
      </c>
    </row>
    <row r="12" customFormat="false" ht="18" hidden="false" customHeight="true" outlineLevel="0" collapsed="false">
      <c r="A12" s="38" t="s">
        <v>119</v>
      </c>
      <c r="B12" s="38" t="s">
        <v>120</v>
      </c>
      <c r="C12" s="38" t="s">
        <v>121</v>
      </c>
      <c r="D12" s="38" t="s">
        <v>122</v>
      </c>
    </row>
    <row r="13" customFormat="false" ht="18" hidden="false" customHeight="true" outlineLevel="0" collapsed="false">
      <c r="A13" s="39" t="s">
        <v>123</v>
      </c>
      <c r="B13" s="39" t="s">
        <v>124</v>
      </c>
      <c r="C13" s="39" t="s">
        <v>125</v>
      </c>
      <c r="D13" s="39" t="s">
        <v>126</v>
      </c>
    </row>
    <row r="14" customFormat="false" ht="18" hidden="false" customHeight="true" outlineLevel="0" collapsed="false">
      <c r="A14" s="38" t="s">
        <v>127</v>
      </c>
      <c r="B14" s="38" t="s">
        <v>120</v>
      </c>
      <c r="C14" s="38" t="s">
        <v>128</v>
      </c>
      <c r="D14" s="38" t="s">
        <v>129</v>
      </c>
    </row>
    <row r="16" customFormat="false" ht="21.75" hidden="false" customHeight="true" outlineLevel="0" collapsed="false">
      <c r="A16" s="10" t="s">
        <v>130</v>
      </c>
      <c r="B16" s="10"/>
      <c r="C16" s="10"/>
      <c r="D16" s="10"/>
    </row>
    <row r="17" customFormat="false" ht="19.5" hidden="false" customHeight="true" outlineLevel="0" collapsed="false">
      <c r="A17" s="37" t="s">
        <v>131</v>
      </c>
      <c r="B17" s="37" t="s">
        <v>132</v>
      </c>
      <c r="C17" s="37" t="s">
        <v>133</v>
      </c>
      <c r="D17" s="37" t="s">
        <v>134</v>
      </c>
    </row>
    <row r="18" customFormat="false" ht="18" hidden="false" customHeight="true" outlineLevel="0" collapsed="false">
      <c r="A18" s="38" t="s">
        <v>135</v>
      </c>
      <c r="B18" s="38" t="s">
        <v>136</v>
      </c>
      <c r="C18" s="38" t="s">
        <v>137</v>
      </c>
      <c r="D18" s="38" t="s">
        <v>138</v>
      </c>
    </row>
    <row r="19" customFormat="false" ht="18" hidden="false" customHeight="true" outlineLevel="0" collapsed="false">
      <c r="A19" s="39" t="s">
        <v>139</v>
      </c>
      <c r="B19" s="39" t="s">
        <v>140</v>
      </c>
      <c r="C19" s="39" t="s">
        <v>141</v>
      </c>
      <c r="D19" s="39" t="s">
        <v>142</v>
      </c>
    </row>
    <row r="20" customFormat="false" ht="18" hidden="false" customHeight="true" outlineLevel="0" collapsed="false">
      <c r="A20" s="38" t="s">
        <v>143</v>
      </c>
      <c r="B20" s="38" t="s">
        <v>144</v>
      </c>
      <c r="C20" s="38" t="s">
        <v>145</v>
      </c>
      <c r="D20" s="38" t="s">
        <v>146</v>
      </c>
    </row>
    <row r="21" customFormat="false" ht="18" hidden="false" customHeight="true" outlineLevel="0" collapsed="false">
      <c r="A21" s="39" t="s">
        <v>147</v>
      </c>
      <c r="B21" s="39" t="s">
        <v>148</v>
      </c>
      <c r="C21" s="39" t="s">
        <v>149</v>
      </c>
      <c r="D21" s="39" t="s">
        <v>150</v>
      </c>
    </row>
    <row r="23" customFormat="false" ht="21.75" hidden="false" customHeight="true" outlineLevel="0" collapsed="false">
      <c r="A23" s="10" t="s">
        <v>151</v>
      </c>
      <c r="B23" s="10"/>
      <c r="C23" s="10"/>
      <c r="D23" s="10"/>
    </row>
    <row r="24" customFormat="false" ht="19.5" hidden="false" customHeight="true" outlineLevel="0" collapsed="false">
      <c r="A24" s="37" t="s">
        <v>152</v>
      </c>
      <c r="B24" s="37" t="s">
        <v>153</v>
      </c>
      <c r="C24" s="37" t="s">
        <v>154</v>
      </c>
      <c r="D24" s="37" t="s">
        <v>15</v>
      </c>
    </row>
    <row r="25" customFormat="false" ht="18" hidden="false" customHeight="true" outlineLevel="0" collapsed="false">
      <c r="A25" s="39" t="s">
        <v>155</v>
      </c>
      <c r="B25" s="39" t="s">
        <v>156</v>
      </c>
      <c r="C25" s="39" t="s">
        <v>157</v>
      </c>
      <c r="D25" s="39" t="s">
        <v>158</v>
      </c>
    </row>
    <row r="26" customFormat="false" ht="18" hidden="false" customHeight="true" outlineLevel="0" collapsed="false">
      <c r="A26" s="38" t="s">
        <v>159</v>
      </c>
      <c r="B26" s="38" t="s">
        <v>160</v>
      </c>
      <c r="C26" s="38" t="s">
        <v>161</v>
      </c>
      <c r="D26" s="38" t="s">
        <v>162</v>
      </c>
    </row>
    <row r="27" customFormat="false" ht="18" hidden="false" customHeight="true" outlineLevel="0" collapsed="false">
      <c r="A27" s="39" t="s">
        <v>163</v>
      </c>
      <c r="B27" s="39" t="s">
        <v>164</v>
      </c>
      <c r="C27" s="39" t="s">
        <v>165</v>
      </c>
      <c r="D27" s="39" t="s">
        <v>166</v>
      </c>
    </row>
    <row r="28" customFormat="false" ht="18" hidden="false" customHeight="true" outlineLevel="0" collapsed="false">
      <c r="A28" s="38" t="s">
        <v>167</v>
      </c>
      <c r="B28" s="38" t="s">
        <v>168</v>
      </c>
      <c r="C28" s="38" t="s">
        <v>169</v>
      </c>
      <c r="D28" s="38" t="s">
        <v>170</v>
      </c>
    </row>
    <row r="30" customFormat="false" ht="21.75" hidden="false" customHeight="true" outlineLevel="0" collapsed="false">
      <c r="A30" s="10" t="s">
        <v>171</v>
      </c>
      <c r="B30" s="10"/>
      <c r="C30" s="10"/>
      <c r="D30" s="10"/>
    </row>
    <row r="31" customFormat="false" ht="19.5" hidden="false" customHeight="true" outlineLevel="0" collapsed="false">
      <c r="A31" s="37" t="s">
        <v>172</v>
      </c>
      <c r="B31" s="37" t="s">
        <v>173</v>
      </c>
      <c r="C31" s="37" t="s">
        <v>174</v>
      </c>
      <c r="D31" s="37" t="s">
        <v>15</v>
      </c>
    </row>
    <row r="32" customFormat="false" ht="18" hidden="false" customHeight="true" outlineLevel="0" collapsed="false">
      <c r="A32" s="38" t="s">
        <v>175</v>
      </c>
      <c r="B32" s="38" t="s">
        <v>176</v>
      </c>
      <c r="C32" s="38" t="s">
        <v>177</v>
      </c>
      <c r="D32" s="38" t="s">
        <v>178</v>
      </c>
    </row>
    <row r="33" customFormat="false" ht="18" hidden="false" customHeight="true" outlineLevel="0" collapsed="false">
      <c r="A33" s="39" t="s">
        <v>179</v>
      </c>
      <c r="B33" s="39" t="s">
        <v>180</v>
      </c>
      <c r="C33" s="39" t="s">
        <v>181</v>
      </c>
      <c r="D33" s="39" t="s">
        <v>182</v>
      </c>
    </row>
    <row r="34" customFormat="false" ht="18" hidden="false" customHeight="true" outlineLevel="0" collapsed="false">
      <c r="A34" s="38" t="s">
        <v>183</v>
      </c>
      <c r="B34" s="38" t="s">
        <v>184</v>
      </c>
      <c r="C34" s="38" t="s">
        <v>185</v>
      </c>
      <c r="D34" s="38" t="s">
        <v>186</v>
      </c>
    </row>
    <row r="35" customFormat="false" ht="18" hidden="false" customHeight="true" outlineLevel="0" collapsed="false">
      <c r="A35" s="39" t="s">
        <v>187</v>
      </c>
      <c r="B35" s="39" t="s">
        <v>188</v>
      </c>
      <c r="C35" s="39" t="s">
        <v>189</v>
      </c>
      <c r="D35" s="39" t="s">
        <v>190</v>
      </c>
    </row>
    <row r="36" customFormat="false" ht="18" hidden="false" customHeight="true" outlineLevel="0" collapsed="false">
      <c r="A36" s="38" t="s">
        <v>187</v>
      </c>
      <c r="B36" s="38" t="s">
        <v>191</v>
      </c>
      <c r="C36" s="38" t="s">
        <v>192</v>
      </c>
      <c r="D36" s="38" t="s">
        <v>193</v>
      </c>
    </row>
    <row r="37" customFormat="false" ht="18" hidden="false" customHeight="true" outlineLevel="0" collapsed="false">
      <c r="A37" s="39" t="s">
        <v>194</v>
      </c>
      <c r="B37" s="39" t="s">
        <v>195</v>
      </c>
      <c r="C37" s="39" t="s">
        <v>196</v>
      </c>
      <c r="D37" s="39" t="s">
        <v>197</v>
      </c>
    </row>
    <row r="38" customFormat="false" ht="18" hidden="false" customHeight="true" outlineLevel="0" collapsed="false">
      <c r="A38" s="38" t="s">
        <v>198</v>
      </c>
      <c r="B38" s="38" t="s">
        <v>199</v>
      </c>
      <c r="C38" s="38" t="s">
        <v>200</v>
      </c>
      <c r="D38" s="38" t="s">
        <v>201</v>
      </c>
    </row>
    <row r="39" customFormat="false" ht="18" hidden="false" customHeight="true" outlineLevel="0" collapsed="false">
      <c r="A39" s="39" t="s">
        <v>202</v>
      </c>
      <c r="B39" s="39" t="s">
        <v>203</v>
      </c>
      <c r="C39" s="39" t="s">
        <v>204</v>
      </c>
      <c r="D39" s="39" t="s">
        <v>205</v>
      </c>
    </row>
    <row r="40" customFormat="false" ht="18" hidden="false" customHeight="true" outlineLevel="0" collapsed="false">
      <c r="A40" s="38" t="s">
        <v>206</v>
      </c>
      <c r="B40" s="38" t="s">
        <v>207</v>
      </c>
      <c r="C40" s="38" t="s">
        <v>208</v>
      </c>
      <c r="D40" s="38" t="s">
        <v>209</v>
      </c>
    </row>
    <row r="42" customFormat="false" ht="19.5" hidden="false" customHeight="true" outlineLevel="0" collapsed="false">
      <c r="A42" s="10" t="s">
        <v>210</v>
      </c>
      <c r="B42" s="10"/>
      <c r="C42" s="10"/>
      <c r="D42" s="10"/>
    </row>
    <row r="43" customFormat="false" ht="51.75" hidden="false" customHeight="true" outlineLevel="0" collapsed="false">
      <c r="A43" s="40" t="s">
        <v>211</v>
      </c>
      <c r="B43" s="40"/>
      <c r="C43" s="40"/>
      <c r="D43" s="40"/>
    </row>
    <row r="44" customFormat="false" ht="36" hidden="false" customHeight="true" outlineLevel="0" collapsed="false">
      <c r="A44" s="31" t="s">
        <v>212</v>
      </c>
      <c r="B44" s="31"/>
      <c r="C44" s="31"/>
      <c r="D44" s="31"/>
    </row>
  </sheetData>
  <mergeCells count="9">
    <mergeCell ref="A1:D1"/>
    <mergeCell ref="A2:D2"/>
    <mergeCell ref="A4:D4"/>
    <mergeCell ref="A16:D16"/>
    <mergeCell ref="A23:D23"/>
    <mergeCell ref="A30:D30"/>
    <mergeCell ref="A42:D42"/>
    <mergeCell ref="A43:D43"/>
    <mergeCell ref="A44:D4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6"/>
    <col collapsed="false" customWidth="true" hidden="false" outlineLevel="0" max="2" min="2" style="1" width="30"/>
    <col collapsed="false" customWidth="true" hidden="false" outlineLevel="0" max="3" min="3" style="1" width="58"/>
  </cols>
  <sheetData>
    <row r="1" customFormat="false" ht="30" hidden="false" customHeight="true" outlineLevel="0" collapsed="false">
      <c r="A1" s="35" t="s">
        <v>213</v>
      </c>
      <c r="B1" s="35"/>
      <c r="C1" s="35"/>
    </row>
    <row r="3" customFormat="false" ht="24" hidden="false" customHeight="true" outlineLevel="0" collapsed="false">
      <c r="A3" s="41" t="s">
        <v>214</v>
      </c>
      <c r="B3" s="41"/>
      <c r="C3" s="41"/>
    </row>
    <row r="4" customFormat="false" ht="18" hidden="false" customHeight="true" outlineLevel="0" collapsed="false">
      <c r="A4" s="42" t="s">
        <v>215</v>
      </c>
      <c r="B4" s="42"/>
      <c r="C4" s="42"/>
    </row>
    <row r="5" customFormat="false" ht="21.75" hidden="false" customHeight="true" outlineLevel="0" collapsed="false">
      <c r="B5" s="43" t="s">
        <v>216</v>
      </c>
      <c r="C5" s="44" t="s">
        <v>217</v>
      </c>
    </row>
    <row r="6" customFormat="false" ht="21.75" hidden="false" customHeight="true" outlineLevel="0" collapsed="false">
      <c r="B6" s="43" t="s">
        <v>218</v>
      </c>
      <c r="C6" s="44" t="s">
        <v>219</v>
      </c>
    </row>
    <row r="7" customFormat="false" ht="21.75" hidden="false" customHeight="true" outlineLevel="0" collapsed="false">
      <c r="B7" s="43" t="s">
        <v>220</v>
      </c>
      <c r="C7" s="44" t="s">
        <v>221</v>
      </c>
    </row>
    <row r="8" customFormat="false" ht="21.75" hidden="false" customHeight="true" outlineLevel="0" collapsed="false">
      <c r="B8" s="43" t="s">
        <v>222</v>
      </c>
      <c r="C8" s="44" t="s">
        <v>223</v>
      </c>
    </row>
    <row r="10" customFormat="false" ht="24" hidden="false" customHeight="true" outlineLevel="0" collapsed="false">
      <c r="A10" s="41" t="s">
        <v>224</v>
      </c>
      <c r="B10" s="41"/>
      <c r="C10" s="41"/>
    </row>
    <row r="11" customFormat="false" ht="18" hidden="false" customHeight="true" outlineLevel="0" collapsed="false">
      <c r="A11" s="42" t="s">
        <v>225</v>
      </c>
      <c r="B11" s="42"/>
      <c r="C11" s="42"/>
    </row>
    <row r="12" customFormat="false" ht="21.75" hidden="false" customHeight="true" outlineLevel="0" collapsed="false">
      <c r="B12" s="43" t="s">
        <v>226</v>
      </c>
      <c r="C12" s="44" t="s">
        <v>227</v>
      </c>
    </row>
    <row r="13" customFormat="false" ht="21.75" hidden="false" customHeight="true" outlineLevel="0" collapsed="false">
      <c r="B13" s="43" t="s">
        <v>9</v>
      </c>
      <c r="C13" s="44" t="s">
        <v>228</v>
      </c>
    </row>
    <row r="15" customFormat="false" ht="24" hidden="false" customHeight="true" outlineLevel="0" collapsed="false">
      <c r="A15" s="41" t="s">
        <v>229</v>
      </c>
      <c r="B15" s="41"/>
      <c r="C15" s="41"/>
    </row>
    <row r="16" customFormat="false" ht="18" hidden="false" customHeight="true" outlineLevel="0" collapsed="false">
      <c r="A16" s="42" t="s">
        <v>230</v>
      </c>
      <c r="B16" s="42"/>
      <c r="C16" s="42"/>
    </row>
    <row r="17" customFormat="false" ht="21.75" hidden="false" customHeight="true" outlineLevel="0" collapsed="false">
      <c r="B17" s="43" t="s">
        <v>16</v>
      </c>
      <c r="C17" s="44" t="s">
        <v>231</v>
      </c>
    </row>
    <row r="18" customFormat="false" ht="21.75" hidden="false" customHeight="true" outlineLevel="0" collapsed="false">
      <c r="B18" s="43" t="s">
        <v>19</v>
      </c>
      <c r="C18" s="44" t="s">
        <v>232</v>
      </c>
    </row>
    <row r="19" customFormat="false" ht="21.75" hidden="false" customHeight="true" outlineLevel="0" collapsed="false">
      <c r="B19" s="43" t="s">
        <v>233</v>
      </c>
      <c r="C19" s="44" t="s">
        <v>234</v>
      </c>
    </row>
    <row r="20" customFormat="false" ht="21.75" hidden="false" customHeight="true" outlineLevel="0" collapsed="false">
      <c r="B20" s="43" t="s">
        <v>235</v>
      </c>
      <c r="C20" s="44" t="s">
        <v>236</v>
      </c>
    </row>
    <row r="21" customFormat="false" ht="21.75" hidden="false" customHeight="true" outlineLevel="0" collapsed="false">
      <c r="B21" s="43" t="s">
        <v>237</v>
      </c>
      <c r="C21" s="44" t="s">
        <v>238</v>
      </c>
    </row>
    <row r="23" customFormat="false" ht="24" hidden="false" customHeight="true" outlineLevel="0" collapsed="false">
      <c r="A23" s="41" t="s">
        <v>239</v>
      </c>
      <c r="B23" s="41"/>
      <c r="C23" s="41"/>
    </row>
    <row r="24" customFormat="false" ht="18" hidden="false" customHeight="true" outlineLevel="0" collapsed="false">
      <c r="A24" s="42" t="s">
        <v>240</v>
      </c>
      <c r="B24" s="42"/>
      <c r="C24" s="42"/>
    </row>
    <row r="25" customFormat="false" ht="21.75" hidden="false" customHeight="true" outlineLevel="0" collapsed="false">
      <c r="B25" s="43" t="s">
        <v>34</v>
      </c>
      <c r="C25" s="44" t="s">
        <v>241</v>
      </c>
    </row>
    <row r="26" customFormat="false" ht="21.75" hidden="false" customHeight="true" outlineLevel="0" collapsed="false">
      <c r="B26" s="43" t="s">
        <v>242</v>
      </c>
      <c r="C26" s="44" t="s">
        <v>243</v>
      </c>
    </row>
    <row r="27" customFormat="false" ht="21.75" hidden="false" customHeight="true" outlineLevel="0" collapsed="false">
      <c r="B27" s="43" t="s">
        <v>244</v>
      </c>
      <c r="C27" s="44" t="s">
        <v>245</v>
      </c>
    </row>
    <row r="28" customFormat="false" ht="21.75" hidden="false" customHeight="true" outlineLevel="0" collapsed="false">
      <c r="B28" s="43" t="s">
        <v>246</v>
      </c>
      <c r="C28" s="44" t="s">
        <v>247</v>
      </c>
    </row>
    <row r="29" customFormat="false" ht="21.75" hidden="false" customHeight="true" outlineLevel="0" collapsed="false">
      <c r="B29" s="43" t="s">
        <v>248</v>
      </c>
      <c r="C29" s="44" t="s">
        <v>249</v>
      </c>
    </row>
    <row r="31" customFormat="false" ht="24" hidden="false" customHeight="true" outlineLevel="0" collapsed="false">
      <c r="A31" s="41" t="s">
        <v>250</v>
      </c>
      <c r="B31" s="41"/>
      <c r="C31" s="41"/>
    </row>
    <row r="32" customFormat="false" ht="18" hidden="false" customHeight="true" outlineLevel="0" collapsed="false">
      <c r="A32" s="42" t="s">
        <v>251</v>
      </c>
      <c r="B32" s="42"/>
      <c r="C32" s="42"/>
    </row>
    <row r="33" customFormat="false" ht="21.75" hidden="false" customHeight="true" outlineLevel="0" collapsed="false">
      <c r="B33" s="43" t="s">
        <v>53</v>
      </c>
      <c r="C33" s="44" t="s">
        <v>252</v>
      </c>
    </row>
    <row r="34" customFormat="false" ht="21.75" hidden="false" customHeight="true" outlineLevel="0" collapsed="false">
      <c r="B34" s="43" t="s">
        <v>60</v>
      </c>
      <c r="C34" s="44" t="s">
        <v>253</v>
      </c>
    </row>
    <row r="36" customFormat="false" ht="24" hidden="false" customHeight="true" outlineLevel="0" collapsed="false">
      <c r="A36" s="41" t="s">
        <v>254</v>
      </c>
      <c r="B36" s="41"/>
      <c r="C36" s="41"/>
    </row>
    <row r="37" customFormat="false" ht="18" hidden="false" customHeight="true" outlineLevel="0" collapsed="false">
      <c r="A37" s="42" t="s">
        <v>255</v>
      </c>
      <c r="B37" s="42"/>
      <c r="C37" s="42"/>
    </row>
    <row r="38" customFormat="false" ht="21.75" hidden="false" customHeight="true" outlineLevel="0" collapsed="false">
      <c r="B38" s="43" t="s">
        <v>73</v>
      </c>
      <c r="C38" s="44" t="s">
        <v>256</v>
      </c>
    </row>
    <row r="39" customFormat="false" ht="21.75" hidden="false" customHeight="true" outlineLevel="0" collapsed="false">
      <c r="B39" s="43" t="s">
        <v>257</v>
      </c>
      <c r="C39" s="44" t="s">
        <v>258</v>
      </c>
    </row>
    <row r="40" customFormat="false" ht="21.75" hidden="false" customHeight="true" outlineLevel="0" collapsed="false">
      <c r="B40" s="43" t="s">
        <v>259</v>
      </c>
      <c r="C40" s="44" t="s">
        <v>260</v>
      </c>
    </row>
    <row r="42" customFormat="false" ht="24" hidden="false" customHeight="true" outlineLevel="0" collapsed="false">
      <c r="A42" s="41" t="s">
        <v>261</v>
      </c>
      <c r="B42" s="41"/>
      <c r="C42" s="41"/>
    </row>
    <row r="43" customFormat="false" ht="18" hidden="false" customHeight="true" outlineLevel="0" collapsed="false">
      <c r="A43" s="42" t="s">
        <v>262</v>
      </c>
      <c r="B43" s="42"/>
      <c r="C43" s="42"/>
    </row>
    <row r="44" customFormat="false" ht="21.75" hidden="false" customHeight="true" outlineLevel="0" collapsed="false">
      <c r="B44" s="43" t="s">
        <v>263</v>
      </c>
      <c r="C44" s="44" t="s">
        <v>264</v>
      </c>
    </row>
    <row r="45" customFormat="false" ht="21.75" hidden="false" customHeight="true" outlineLevel="0" collapsed="false">
      <c r="B45" s="43" t="s">
        <v>265</v>
      </c>
      <c r="C45" s="44" t="s">
        <v>266</v>
      </c>
    </row>
    <row r="46" customFormat="false" ht="21.75" hidden="false" customHeight="true" outlineLevel="0" collapsed="false">
      <c r="B46" s="43" t="s">
        <v>267</v>
      </c>
      <c r="C46" s="44" t="s">
        <v>268</v>
      </c>
    </row>
    <row r="48" customFormat="false" ht="24" hidden="false" customHeight="true" outlineLevel="0" collapsed="false">
      <c r="A48" s="41" t="s">
        <v>269</v>
      </c>
      <c r="B48" s="41"/>
      <c r="C48" s="41"/>
    </row>
    <row r="49" customFormat="false" ht="18" hidden="false" customHeight="true" outlineLevel="0" collapsed="false">
      <c r="A49" s="42" t="s">
        <v>270</v>
      </c>
      <c r="B49" s="42"/>
      <c r="C49" s="42"/>
    </row>
    <row r="50" customFormat="false" ht="21.75" hidden="false" customHeight="true" outlineLevel="0" collapsed="false">
      <c r="B50" s="43" t="s">
        <v>271</v>
      </c>
      <c r="C50" s="44" t="s">
        <v>272</v>
      </c>
    </row>
    <row r="51" customFormat="false" ht="21.75" hidden="false" customHeight="true" outlineLevel="0" collapsed="false">
      <c r="B51" s="43" t="s">
        <v>273</v>
      </c>
      <c r="C51" s="44" t="s">
        <v>274</v>
      </c>
    </row>
    <row r="52" customFormat="false" ht="21.75" hidden="false" customHeight="true" outlineLevel="0" collapsed="false">
      <c r="B52" s="43" t="s">
        <v>275</v>
      </c>
      <c r="C52" s="44" t="s">
        <v>276</v>
      </c>
    </row>
    <row r="53" customFormat="false" ht="21.75" hidden="false" customHeight="true" outlineLevel="0" collapsed="false">
      <c r="B53" s="43" t="s">
        <v>277</v>
      </c>
      <c r="C53" s="44" t="s">
        <v>278</v>
      </c>
    </row>
    <row r="54" customFormat="false" ht="21.75" hidden="false" customHeight="true" outlineLevel="0" collapsed="false">
      <c r="B54" s="43" t="s">
        <v>279</v>
      </c>
      <c r="C54" s="44" t="s">
        <v>280</v>
      </c>
    </row>
  </sheetData>
  <mergeCells count="17">
    <mergeCell ref="A1:C1"/>
    <mergeCell ref="A3:C3"/>
    <mergeCell ref="A4:C4"/>
    <mergeCell ref="A10:C10"/>
    <mergeCell ref="A11:C11"/>
    <mergeCell ref="A15:C15"/>
    <mergeCell ref="A16:C16"/>
    <mergeCell ref="A23:C23"/>
    <mergeCell ref="A24:C24"/>
    <mergeCell ref="A31:C31"/>
    <mergeCell ref="A32:C32"/>
    <mergeCell ref="A36:C36"/>
    <mergeCell ref="A37:C37"/>
    <mergeCell ref="A42:C42"/>
    <mergeCell ref="A43:C43"/>
    <mergeCell ref="A48:C48"/>
    <mergeCell ref="A49:C4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2026-06-25T22:59:05Z</dcterms:created>
  <dc:creator>openpyxl</dc:creator>
  <dc:description/>
  <dc:language>en-US</dc:language>
  <cp:lastModifiedBy/>
  <dcterms:modified xsi:type="dcterms:W3CDTF">2026-06-26T11:13:52Z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